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B78F2982-2A4B-4086-8C0B-80706652095E}" xr6:coauthVersionLast="46" xr6:coauthVersionMax="46" xr10:uidLastSave="{00000000-0000-0000-0000-000000000000}"/>
  <bookViews>
    <workbookView xWindow="7980" yWindow="1005" windowWidth="19125" windowHeight="14295" firstSheet="1"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2" i="22" l="1"/>
  <c r="Q32" i="22"/>
  <c r="R32" i="22"/>
  <c r="S32" i="22"/>
  <c r="O32" i="22"/>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B8" i="21" l="1"/>
  <c r="C11" i="21"/>
  <c r="B22" i="21"/>
  <c r="B19" i="21"/>
  <c r="B18" i="21"/>
  <c r="B14" i="21"/>
  <c r="G9" i="21"/>
  <c r="F8" i="21"/>
  <c r="I8" i="21" s="1"/>
  <c r="G7" i="21"/>
  <c r="G6" i="21"/>
  <c r="M14" i="22" s="1"/>
  <c r="M38" i="22" s="1"/>
  <c r="F6" i="21"/>
  <c r="L14" i="22" s="1"/>
  <c r="L38" i="22" s="1"/>
  <c r="G5" i="21"/>
  <c r="M12" i="22" s="1"/>
  <c r="M37" i="22" s="1"/>
  <c r="F5" i="21"/>
  <c r="L12" i="22" s="1"/>
  <c r="L37" i="22" s="1"/>
  <c r="G4" i="21"/>
  <c r="M11" i="22" s="1"/>
  <c r="M36" i="22" s="1"/>
  <c r="F4" i="21"/>
  <c r="L11" i="22" s="1"/>
  <c r="L36" i="22" s="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0"/>
  <c r="B4" i="21" s="1"/>
  <c r="J6" i="21" l="1"/>
  <c r="I4" i="21"/>
  <c r="J4" i="21"/>
  <c r="K4" i="21" s="1"/>
  <c r="N11" i="22" s="1"/>
  <c r="N36" i="22" s="1"/>
  <c r="J7" i="21"/>
  <c r="J9" i="21"/>
  <c r="I6" i="21"/>
  <c r="K6" i="21" s="1"/>
  <c r="N14" i="22" s="1"/>
  <c r="N38"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9" i="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B691" i="1" l="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F11" i="21"/>
  <c r="L3" i="22" s="1"/>
  <c r="D10" i="21"/>
  <c r="G11" i="21"/>
  <c r="M3" i="22" s="1"/>
  <c r="E10" i="21"/>
  <c r="J12" i="20"/>
  <c r="J13" i="20"/>
  <c r="I10" i="21" l="1"/>
  <c r="J10" i="21"/>
  <c r="B673" i="1"/>
  <c r="B672" i="1"/>
  <c r="B668" i="1"/>
  <c r="B671" i="1"/>
  <c r="B669" i="1"/>
  <c r="B670" i="1"/>
  <c r="Q2" i="22"/>
  <c r="R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<sst xmlns="http://schemas.openxmlformats.org/spreadsheetml/2006/main" count="7916" uniqueCount="1991">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</sst>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31.4223</c:v>
                </c:pt>
                <c:pt idx="2">
                  <c:v>40.576799999999999</c:v>
                </c:pt>
                <c:pt idx="3">
                  <c:v>31.2804</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abSelected="1" topLeftCell="B1" zoomScale="60" zoomScaleNormal="60" workbookViewId="0">
      <pane ySplit="1" topLeftCell="A153" activePane="bottomLeft" state="frozen"/>
      <selection pane="bottomLeft" activeCell="J155" sqref="J155"/>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1946</v>
      </c>
      <c r="C64" s="88" t="s">
        <v>513</v>
      </c>
      <c r="D64" s="52" t="s">
        <v>48</v>
      </c>
      <c r="E64" s="52" t="s">
        <v>40</v>
      </c>
      <c r="F64" s="52" t="s">
        <v>88</v>
      </c>
      <c r="G64" s="52" t="s">
        <v>40</v>
      </c>
      <c r="H64" s="55">
        <v>186</v>
      </c>
      <c r="I64" s="155" t="s">
        <v>46</v>
      </c>
      <c r="J64" s="74" t="s">
        <v>1947</v>
      </c>
      <c r="K64" s="75" t="s">
        <v>618</v>
      </c>
      <c r="L64" s="61">
        <v>0</v>
      </c>
      <c r="M64" s="61">
        <v>1</v>
      </c>
      <c r="N64" s="61">
        <v>0.01</v>
      </c>
      <c r="O64" s="52" t="s">
        <v>514</v>
      </c>
      <c r="P64" s="159" t="s">
        <v>1948</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1949</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1950</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1951</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1952</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1953</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1954</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1955</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1956</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1957</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v>0.25</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v>0.8</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1958</v>
      </c>
      <c r="C101" s="88" t="s">
        <v>982</v>
      </c>
      <c r="D101" s="52" t="s">
        <v>48</v>
      </c>
      <c r="E101" s="52" t="s">
        <v>40</v>
      </c>
      <c r="F101" s="52" t="s">
        <v>88</v>
      </c>
      <c r="G101" s="52" t="s">
        <v>40</v>
      </c>
      <c r="H101" s="55">
        <v>460</v>
      </c>
      <c r="I101" s="155" t="s">
        <v>46</v>
      </c>
      <c r="J101" s="88" t="s">
        <v>1959</v>
      </c>
      <c r="K101" s="87" t="s">
        <v>983</v>
      </c>
      <c r="L101" s="61">
        <v>0</v>
      </c>
      <c r="M101" s="61">
        <v>1</v>
      </c>
      <c r="N101" s="61">
        <v>0.01</v>
      </c>
      <c r="O101" s="52" t="s">
        <v>514</v>
      </c>
      <c r="P101" s="217" t="s">
        <v>1960</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1961</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1962</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1963</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1922</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1923</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v>0.75</v>
      </c>
      <c r="N143" s="60">
        <f t="shared" si="44"/>
        <v>0.01</v>
      </c>
      <c r="O143" s="54" t="str">
        <f t="shared" si="44"/>
        <v>% reduction in energy use</v>
      </c>
      <c r="P143" s="162" t="s">
        <v>1924</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1925</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1926</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1927</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1928</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1929</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0.75</v>
      </c>
      <c r="N149" s="60">
        <f t="shared" si="44"/>
        <v>0.01</v>
      </c>
      <c r="O149" s="54" t="str">
        <f t="shared" si="44"/>
        <v>% reduction in energy use</v>
      </c>
      <c r="P149" s="162" t="s">
        <v>1930</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1931</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1932</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1933</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1934</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1935</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0.75</v>
      </c>
      <c r="N155" s="60">
        <f t="shared" si="44"/>
        <v>0.01</v>
      </c>
      <c r="O155" s="54" t="str">
        <f t="shared" si="44"/>
        <v>% reduction in energy use</v>
      </c>
      <c r="P155" s="162" t="s">
        <v>1936</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1937</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1938</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1939</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1978</v>
      </c>
      <c r="D188" s="220" t="s">
        <v>496</v>
      </c>
      <c r="E188" s="220"/>
      <c r="F188" s="220" t="s">
        <v>495</v>
      </c>
      <c r="G188" s="221"/>
      <c r="H188" s="90">
        <v>876</v>
      </c>
      <c r="I188" s="221" t="s">
        <v>46</v>
      </c>
      <c r="J188" s="2" t="s">
        <v>1979</v>
      </c>
      <c r="K188" s="2" t="s">
        <v>1980</v>
      </c>
      <c r="L188" s="99">
        <v>0</v>
      </c>
      <c r="M188" s="99">
        <v>1</v>
      </c>
      <c r="N188" s="99">
        <v>0.01</v>
      </c>
      <c r="O188" s="221" t="s">
        <v>1388</v>
      </c>
      <c r="P188" s="220" t="s">
        <v>1981</v>
      </c>
      <c r="Q188" s="220" t="s">
        <v>263</v>
      </c>
      <c r="R188" s="221" t="s">
        <v>264</v>
      </c>
      <c r="S188" s="222"/>
      <c r="T188" s="221"/>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47</v>
      </c>
      <c r="J201" s="5" t="str">
        <f t="shared" si="64"/>
        <v>Electricity Sector CCS</v>
      </c>
      <c r="K201" s="5" t="str">
        <f t="shared" si="64"/>
        <v>elec CCS</v>
      </c>
      <c r="L201" s="96"/>
      <c r="M201" s="96"/>
      <c r="N201" s="96"/>
      <c r="O201" s="224"/>
      <c r="P201" s="220"/>
      <c r="Q201" s="224"/>
      <c r="R201" s="221"/>
      <c r="S201" s="223"/>
      <c r="T201" s="224"/>
    </row>
    <row r="202" spans="1:20" s="5" customFormat="1" ht="4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47</v>
      </c>
      <c r="J202" s="5" t="str">
        <f t="shared" si="64"/>
        <v>Electricity Sector CCS</v>
      </c>
      <c r="K202" s="5" t="str">
        <f t="shared" si="64"/>
        <v>elec CCS</v>
      </c>
      <c r="L202" s="96"/>
      <c r="M202" s="96"/>
      <c r="N202" s="96"/>
      <c r="O202" s="224"/>
      <c r="P202" s="220"/>
      <c r="Q202" s="224"/>
      <c r="R202" s="221"/>
      <c r="S202" s="223"/>
      <c r="T202" s="224"/>
    </row>
    <row r="203" spans="1:20" s="5" customFormat="1" ht="10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1964</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1982</v>
      </c>
      <c r="C242" s="4" t="s">
        <v>1983</v>
      </c>
      <c r="D242" s="220" t="s">
        <v>496</v>
      </c>
      <c r="E242" s="220"/>
      <c r="F242" s="220" t="s">
        <v>495</v>
      </c>
      <c r="G242" s="220"/>
      <c r="H242" s="181">
        <v>860</v>
      </c>
      <c r="I242" s="155" t="s">
        <v>46</v>
      </c>
      <c r="J242" s="4" t="s">
        <v>1982</v>
      </c>
      <c r="K242" s="147"/>
      <c r="L242" s="225"/>
      <c r="M242" s="225"/>
      <c r="N242" s="225"/>
      <c r="O242" s="220"/>
      <c r="P242" s="220"/>
      <c r="Q242" s="220"/>
      <c r="R242" s="221"/>
      <c r="S242" s="226"/>
      <c r="T242" s="220"/>
    </row>
    <row r="243" spans="1:20" ht="30">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1984</v>
      </c>
      <c r="D351" s="220" t="s">
        <v>141</v>
      </c>
      <c r="E351" s="221" t="s">
        <v>1985</v>
      </c>
      <c r="F351" s="221" t="s">
        <v>824</v>
      </c>
      <c r="G351" s="220" t="s">
        <v>1986</v>
      </c>
      <c r="H351" s="181">
        <v>892</v>
      </c>
      <c r="I351" s="220" t="s">
        <v>46</v>
      </c>
      <c r="J351" s="4" t="s">
        <v>1987</v>
      </c>
      <c r="K351" s="4" t="s">
        <v>1988</v>
      </c>
      <c r="L351" s="225">
        <v>0</v>
      </c>
      <c r="M351" s="140">
        <v>1</v>
      </c>
      <c r="N351" s="140">
        <v>0.01</v>
      </c>
      <c r="O351" s="220" t="s">
        <v>1388</v>
      </c>
      <c r="P351" s="220" t="s">
        <v>1989</v>
      </c>
      <c r="Q351" s="220" t="s">
        <v>263</v>
      </c>
      <c r="R351" s="221" t="s">
        <v>264</v>
      </c>
      <c r="S351" s="226"/>
      <c r="T351" s="220"/>
    </row>
    <row r="352" spans="1:20" ht="13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1990</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c r="A353" s="5" t="str">
        <f t="shared" si="97"/>
        <v>Industry</v>
      </c>
      <c r="B353" s="5" t="str">
        <f t="shared" si="97"/>
        <v>Carbon Capture and Sequestration</v>
      </c>
      <c r="C353" s="5" t="str">
        <f t="shared" si="97"/>
        <v>Industry Sector Fraction of Potential Additional CCS Achieved</v>
      </c>
      <c r="D353" s="221" t="s">
        <v>142</v>
      </c>
      <c r="E353" s="221" t="s">
        <v>1985</v>
      </c>
      <c r="F353" s="221" t="s">
        <v>825</v>
      </c>
      <c r="G353" s="220" t="s">
        <v>1986</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1990</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c r="A355" s="5" t="str">
        <f t="shared" si="97"/>
        <v>Industry</v>
      </c>
      <c r="B355" s="5" t="str">
        <f t="shared" si="97"/>
        <v>Carbon Capture and Sequestration</v>
      </c>
      <c r="C355" s="5" t="str">
        <f t="shared" si="97"/>
        <v>Industry Sector Fraction of Potential Additional CCS Achieved</v>
      </c>
      <c r="D355" s="221" t="s">
        <v>143</v>
      </c>
      <c r="E355" s="221" t="s">
        <v>1985</v>
      </c>
      <c r="F355" s="221" t="s">
        <v>826</v>
      </c>
      <c r="G355" s="220" t="s">
        <v>1986</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1990</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c r="A357" s="5" t="str">
        <f t="shared" si="97"/>
        <v>Industry</v>
      </c>
      <c r="B357" s="5" t="str">
        <f t="shared" si="97"/>
        <v>Carbon Capture and Sequestration</v>
      </c>
      <c r="C357" s="5" t="str">
        <f t="shared" si="97"/>
        <v>Industry Sector Fraction of Potential Additional CCS Achieved</v>
      </c>
      <c r="D357" s="221" t="s">
        <v>144</v>
      </c>
      <c r="E357" s="221" t="s">
        <v>1985</v>
      </c>
      <c r="F357" s="221" t="s">
        <v>827</v>
      </c>
      <c r="G357" s="220" t="s">
        <v>1986</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1990</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c r="A359" s="5" t="str">
        <f t="shared" si="97"/>
        <v>Industry</v>
      </c>
      <c r="B359" s="5" t="str">
        <f t="shared" si="97"/>
        <v>Carbon Capture and Sequestration</v>
      </c>
      <c r="C359" s="5" t="str">
        <f t="shared" si="97"/>
        <v>Industry Sector Fraction of Potential Additional CCS Achieved</v>
      </c>
      <c r="D359" s="221" t="s">
        <v>898</v>
      </c>
      <c r="E359" s="221" t="s">
        <v>1985</v>
      </c>
      <c r="F359" s="220" t="s">
        <v>1317</v>
      </c>
      <c r="G359" s="220" t="s">
        <v>1986</v>
      </c>
      <c r="H359" s="181">
        <v>900</v>
      </c>
      <c r="I359" s="221" t="s">
        <v>47</v>
      </c>
      <c r="J359" s="5" t="str">
        <f t="shared" si="98"/>
        <v>Industry CCS</v>
      </c>
      <c r="K359" s="5" t="str">
        <f t="shared" si="98"/>
        <v>indst CCS</v>
      </c>
      <c r="L359" s="227"/>
      <c r="M359" s="227"/>
      <c r="N359" s="227"/>
      <c r="O359" s="5"/>
      <c r="P359" s="5"/>
      <c r="Q359" s="5"/>
      <c r="R359" s="5"/>
      <c r="S359" s="223"/>
      <c r="T359" s="220"/>
    </row>
    <row r="360" spans="1:20" ht="4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1990</v>
      </c>
      <c r="H360" s="181">
        <v>901</v>
      </c>
      <c r="I360" s="221" t="s">
        <v>47</v>
      </c>
      <c r="J360" s="5" t="str">
        <f t="shared" si="98"/>
        <v>Industry CCS</v>
      </c>
      <c r="K360" s="5" t="str">
        <f t="shared" si="98"/>
        <v>indst CCS</v>
      </c>
      <c r="L360" s="227"/>
      <c r="M360" s="227"/>
      <c r="N360" s="227"/>
      <c r="O360" s="5"/>
      <c r="P360" s="5"/>
      <c r="Q360" s="5"/>
      <c r="R360" s="5"/>
      <c r="S360" s="223"/>
      <c r="T360" s="220"/>
    </row>
    <row r="361" spans="1:20" ht="45">
      <c r="A361" s="5" t="str">
        <f t="shared" si="97"/>
        <v>Industry</v>
      </c>
      <c r="B361" s="5" t="str">
        <f t="shared" si="97"/>
        <v>Carbon Capture and Sequestration</v>
      </c>
      <c r="C361" s="5" t="str">
        <f t="shared" si="97"/>
        <v>Industry Sector Fraction of Potential Additional CCS Achieved</v>
      </c>
      <c r="D361" s="221" t="s">
        <v>145</v>
      </c>
      <c r="E361" s="221" t="s">
        <v>1985</v>
      </c>
      <c r="F361" s="221" t="s">
        <v>897</v>
      </c>
      <c r="G361" s="220" t="s">
        <v>1986</v>
      </c>
      <c r="H361" s="181">
        <v>902</v>
      </c>
      <c r="I361" s="221" t="s">
        <v>47</v>
      </c>
      <c r="J361" s="5" t="str">
        <f t="shared" si="98"/>
        <v>Industry CCS</v>
      </c>
      <c r="K361" s="5" t="str">
        <f t="shared" si="98"/>
        <v>indst CCS</v>
      </c>
      <c r="L361" s="227"/>
      <c r="M361" s="227"/>
      <c r="N361" s="227"/>
      <c r="O361" s="5"/>
      <c r="P361" s="5"/>
      <c r="Q361" s="5"/>
      <c r="R361" s="5"/>
      <c r="S361" s="223"/>
      <c r="T361" s="220"/>
    </row>
    <row r="362" spans="1:20" ht="4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1990</v>
      </c>
      <c r="H362" s="181">
        <v>903</v>
      </c>
      <c r="I362" s="221" t="s">
        <v>47</v>
      </c>
      <c r="J362" s="5" t="str">
        <f t="shared" si="98"/>
        <v>Industry CCS</v>
      </c>
      <c r="K362" s="5" t="str">
        <f t="shared" si="98"/>
        <v>indst CCS</v>
      </c>
      <c r="L362" s="227"/>
      <c r="M362" s="227"/>
      <c r="N362" s="227"/>
      <c r="O362" s="5"/>
      <c r="P362" s="5"/>
      <c r="Q362" s="5"/>
      <c r="R362" s="5"/>
      <c r="S362" s="223"/>
      <c r="T362" s="220"/>
    </row>
    <row r="363" spans="1:20" ht="45">
      <c r="A363" s="5" t="str">
        <f t="shared" si="97"/>
        <v>Industry</v>
      </c>
      <c r="B363" s="5" t="str">
        <f t="shared" si="97"/>
        <v>Carbon Capture and Sequestration</v>
      </c>
      <c r="C363" s="5" t="str">
        <f t="shared" si="97"/>
        <v>Industry Sector Fraction of Potential Additional CCS Achieved</v>
      </c>
      <c r="D363" s="221" t="s">
        <v>146</v>
      </c>
      <c r="E363" s="221" t="s">
        <v>1985</v>
      </c>
      <c r="F363" s="221" t="s">
        <v>148</v>
      </c>
      <c r="G363" s="220" t="s">
        <v>1986</v>
      </c>
      <c r="H363" s="181">
        <v>904</v>
      </c>
      <c r="I363" s="221" t="s">
        <v>47</v>
      </c>
      <c r="J363" s="5" t="str">
        <f t="shared" si="98"/>
        <v>Industry CCS</v>
      </c>
      <c r="K363" s="5" t="str">
        <f t="shared" si="98"/>
        <v>indst CCS</v>
      </c>
      <c r="L363" s="227"/>
      <c r="M363" s="227"/>
      <c r="N363" s="227"/>
      <c r="O363" s="5"/>
      <c r="P363" s="5"/>
      <c r="Q363" s="5"/>
      <c r="R363" s="5"/>
      <c r="S363" s="223"/>
      <c r="T363" s="220"/>
    </row>
    <row r="364" spans="1:20" ht="4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1990</v>
      </c>
      <c r="H364" s="181">
        <v>905</v>
      </c>
      <c r="I364" s="221" t="s">
        <v>47</v>
      </c>
      <c r="J364" s="5" t="str">
        <f t="shared" si="98"/>
        <v>Industry CCS</v>
      </c>
      <c r="K364" s="5" t="str">
        <f t="shared" si="98"/>
        <v>indst CCS</v>
      </c>
      <c r="L364" s="227"/>
      <c r="M364" s="227"/>
      <c r="N364" s="227"/>
      <c r="O364" s="5"/>
      <c r="P364" s="5"/>
      <c r="Q364" s="5"/>
      <c r="R364" s="5"/>
      <c r="S364" s="223"/>
      <c r="T364" s="220"/>
    </row>
    <row r="365" spans="1:20" ht="135">
      <c r="A365" s="5" t="str">
        <f t="shared" si="97"/>
        <v>Industry</v>
      </c>
      <c r="B365" s="5" t="str">
        <f t="shared" si="97"/>
        <v>Carbon Capture and Sequestration</v>
      </c>
      <c r="C365" s="5" t="str">
        <f t="shared" si="97"/>
        <v>Industry Sector Fraction of Potential Additional CCS Achieved</v>
      </c>
      <c r="D365" s="221" t="s">
        <v>147</v>
      </c>
      <c r="E365" s="221" t="s">
        <v>1985</v>
      </c>
      <c r="F365" s="221" t="s">
        <v>149</v>
      </c>
      <c r="G365" s="220" t="s">
        <v>1986</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1990</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8" t="s">
        <v>1389</v>
      </c>
      <c r="B1" s="228"/>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8" t="s">
        <v>1393</v>
      </c>
      <c r="B42" s="228"/>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topLeftCell="H1" zoomScale="80" zoomScaleNormal="80" workbookViewId="0">
      <pane ySplit="1" topLeftCell="A30" activePane="bottomLeft" state="frozen"/>
      <selection pane="bottomLeft" activeCell="R37" sqref="R37"/>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1921</v>
      </c>
      <c r="K2" s="4">
        <v>2030</v>
      </c>
      <c r="L2" s="204">
        <f>'Target Calculations'!F10</f>
        <v>56.400213000000008</v>
      </c>
      <c r="M2" s="204">
        <f>'Target Calculations'!G10</f>
        <v>75.826139999999981</v>
      </c>
      <c r="N2" s="4" t="str">
        <f>'Target Calculations'!K10</f>
        <v>In a scenario limiting global warming to 1.5 °C, Colorado would need to cut its total (including land use) emissions by 39 to 54 percent of 2005 levels.</v>
      </c>
      <c r="O2" s="4" t="s">
        <v>1906</v>
      </c>
      <c r="P2" s="4">
        <v>2050</v>
      </c>
      <c r="Q2" s="204">
        <f>'Target Calculations'!H10</f>
        <v>12.362599154116063</v>
      </c>
      <c r="R2" s="204">
        <f>Q2</f>
        <v>12.362599154116063</v>
      </c>
      <c r="S2" s="4" t="s">
        <v>1907</v>
      </c>
    </row>
    <row r="3" spans="1:19" ht="60">
      <c r="A3" s="2" t="s">
        <v>728</v>
      </c>
      <c r="B3" s="4" t="s">
        <v>730</v>
      </c>
      <c r="C3" s="90">
        <v>1</v>
      </c>
      <c r="D3" s="2" t="s">
        <v>66</v>
      </c>
      <c r="E3" s="2" t="s">
        <v>67</v>
      </c>
      <c r="F3" s="4" t="s">
        <v>394</v>
      </c>
      <c r="G3" s="4" t="s">
        <v>696</v>
      </c>
      <c r="J3" s="4" t="s">
        <v>1921</v>
      </c>
      <c r="K3" s="4">
        <v>2030</v>
      </c>
      <c r="L3" s="204">
        <f>'Target Calculations'!F11</f>
        <v>64.366023000000013</v>
      </c>
      <c r="M3" s="204">
        <f>'Target Calculations'!G11</f>
        <v>83.791949999999986</v>
      </c>
      <c r="N3" s="4" t="str">
        <f>'Target Calculations'!K11</f>
        <v>In a scenario limiting global warming to 1.5 °C, Colorado would need to cut its total (excluding land use) emissions by 36 to 51 percent of 2005 levels.</v>
      </c>
      <c r="O3" s="4" t="s">
        <v>1906</v>
      </c>
      <c r="P3" s="4">
        <v>2050</v>
      </c>
      <c r="Q3" s="204">
        <f>'Target Calculations'!H11</f>
        <v>13.159180154116065</v>
      </c>
      <c r="R3" s="204">
        <f>Q3</f>
        <v>13.159180154116065</v>
      </c>
      <c r="S3" s="4" t="s">
        <v>1907</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1921</v>
      </c>
      <c r="K9" s="4">
        <v>2030</v>
      </c>
      <c r="L9" s="204">
        <f>'Target Calculations'!F3</f>
        <v>5.1680699999999993</v>
      </c>
      <c r="M9" s="204">
        <f>'Target Calculations'!G3</f>
        <v>6.8907600000000002</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1921</v>
      </c>
      <c r="K11" s="4">
        <v>2030</v>
      </c>
      <c r="L11" s="204">
        <f>'Target Calculations'!F4</f>
        <v>3.4564529999999998</v>
      </c>
      <c r="M11" s="204">
        <f>'Target Calculations'!G4</f>
        <v>10.683581999999999</v>
      </c>
      <c r="N11" s="4" t="str">
        <f>'Target Calculations'!K4</f>
        <v>In a scenario limiting global warming to 1.5 °C, Colorado would need to cut its electricity emissions by 74 to 92 percent of 2005 levels.</v>
      </c>
    </row>
    <row r="12" spans="1:19" ht="60">
      <c r="A12" s="2" t="s">
        <v>728</v>
      </c>
      <c r="B12" s="2" t="s">
        <v>9</v>
      </c>
      <c r="C12" s="181">
        <v>1</v>
      </c>
      <c r="D12" s="4" t="s">
        <v>66</v>
      </c>
      <c r="E12" s="4" t="s">
        <v>67</v>
      </c>
      <c r="F12" s="4" t="s">
        <v>394</v>
      </c>
      <c r="G12" s="4" t="s">
        <v>932</v>
      </c>
      <c r="J12" s="4" t="s">
        <v>1921</v>
      </c>
      <c r="K12" s="4">
        <v>2030</v>
      </c>
      <c r="L12" s="204">
        <f>'Target Calculations'!F5</f>
        <v>23.940312000000002</v>
      </c>
      <c r="M12" s="204">
        <f>'Target Calculations'!G5</f>
        <v>27.186455999999996</v>
      </c>
      <c r="N12" s="4" t="str">
        <f>'Target Calculations'!K5</f>
        <v>In a scenario limiting global warming to 1.5 °C, Colorado would need to cut its industry emissions by 17 to 27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1921</v>
      </c>
      <c r="K14" s="4">
        <v>2030</v>
      </c>
      <c r="L14" s="204">
        <f>'Target Calculations'!F6</f>
        <v>16.265808</v>
      </c>
      <c r="M14" s="204">
        <f>'Target Calculations'!G6</f>
        <v>22.834692</v>
      </c>
      <c r="N14" s="4" t="str">
        <f>'Target Calculations'!K6</f>
        <v>In a scenario limiting global warming to 1.5 °C, Colorado would need to cut its transportation emissions by 26 to 47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1973</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1943</v>
      </c>
      <c r="J32" s="4" t="s">
        <v>1921</v>
      </c>
      <c r="K32" s="4">
        <v>2030</v>
      </c>
      <c r="L32" s="204">
        <f>L2</f>
        <v>56.400213000000008</v>
      </c>
      <c r="M32" s="204">
        <f>M2</f>
        <v>75.826139999999981</v>
      </c>
      <c r="N32" s="204" t="str">
        <f>N2</f>
        <v>In a scenario limiting global warming to 1.5 °C, Colorado would need to cut its total (including land use) emissions by 39 to 54 percent of 2005 levels.</v>
      </c>
      <c r="O32" s="4" t="str">
        <f>O2</f>
        <v>90% Below 2005 Baseline by 2050</v>
      </c>
      <c r="P32" s="4">
        <f t="shared" ref="P32:S32" si="0">P2</f>
        <v>2050</v>
      </c>
      <c r="Q32" s="4">
        <f t="shared" si="0"/>
        <v>12.362599154116063</v>
      </c>
      <c r="R32" s="4">
        <f t="shared" si="0"/>
        <v>12.362599154116063</v>
      </c>
      <c r="S32" s="4" t="str">
        <f t="shared" si="0"/>
        <v>Colorado's Climate Action Plan To Reduce Pollution set a goal of reducing emissions 90% below the 2005 baseline by 2050.</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1921</v>
      </c>
      <c r="K34" s="4">
        <v>2030</v>
      </c>
      <c r="L34" s="204">
        <f>L9</f>
        <v>5.1680699999999993</v>
      </c>
      <c r="M34" s="204">
        <f>M9</f>
        <v>6.8907600000000002</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1921</v>
      </c>
      <c r="K36" s="4">
        <v>2030</v>
      </c>
      <c r="L36" s="204">
        <f t="shared" ref="L36:N37" si="1">L11</f>
        <v>3.4564529999999998</v>
      </c>
      <c r="M36" s="204">
        <f t="shared" si="1"/>
        <v>10.683581999999999</v>
      </c>
      <c r="N36" s="204" t="str">
        <f t="shared" si="1"/>
        <v>In a scenario limiting global warming to 1.5 °C, Colorado would need to cut its electricity emissions by 74 to 92 percent of 2005 levels.</v>
      </c>
    </row>
    <row r="37" spans="1:19" ht="60">
      <c r="A37" s="2" t="s">
        <v>1266</v>
      </c>
      <c r="B37" s="2" t="s">
        <v>9</v>
      </c>
      <c r="C37" s="181">
        <v>1</v>
      </c>
      <c r="D37" s="4" t="s">
        <v>66</v>
      </c>
      <c r="E37" s="4" t="s">
        <v>1636</v>
      </c>
      <c r="F37" s="4" t="s">
        <v>394</v>
      </c>
      <c r="G37" s="4" t="s">
        <v>1944</v>
      </c>
      <c r="J37" s="4" t="s">
        <v>1921</v>
      </c>
      <c r="K37" s="4">
        <v>2030</v>
      </c>
      <c r="L37" s="204">
        <f t="shared" si="1"/>
        <v>23.940312000000002</v>
      </c>
      <c r="M37" s="204">
        <f t="shared" si="1"/>
        <v>27.186455999999996</v>
      </c>
      <c r="N37" s="204" t="str">
        <f t="shared" si="1"/>
        <v>In a scenario limiting global warming to 1.5 °C, Colorado would need to cut its industry emissions by 17 to 27 percent of 2005 levels.</v>
      </c>
    </row>
    <row r="38" spans="1:19" ht="60.75" thickBot="1">
      <c r="A38" s="210" t="s">
        <v>1266</v>
      </c>
      <c r="B38" s="210" t="s">
        <v>4</v>
      </c>
      <c r="C38" s="138">
        <v>1</v>
      </c>
      <c r="D38" s="132" t="s">
        <v>66</v>
      </c>
      <c r="E38" s="132" t="s">
        <v>1636</v>
      </c>
      <c r="F38" s="132" t="s">
        <v>394</v>
      </c>
      <c r="G38" s="132" t="s">
        <v>893</v>
      </c>
      <c r="H38" s="132"/>
      <c r="I38" s="132"/>
      <c r="J38" s="132" t="s">
        <v>1921</v>
      </c>
      <c r="K38" s="132">
        <v>2030</v>
      </c>
      <c r="L38" s="212">
        <f>L14</f>
        <v>16.265808</v>
      </c>
      <c r="M38" s="212">
        <f>M14</f>
        <v>22.834692</v>
      </c>
      <c r="N38" s="212" t="str">
        <f>N14</f>
        <v>In a scenario limiting global warming to 1.5 °C, Colorado would need to cut its transportation emissions by 26 to 47 percent of 2005 levels.</v>
      </c>
      <c r="O38" s="132"/>
      <c r="P38" s="132"/>
      <c r="Q38" s="132"/>
      <c r="R38" s="132"/>
      <c r="S38" s="132"/>
    </row>
    <row r="39" spans="1:19" ht="45">
      <c r="A39" s="2" t="s">
        <v>398</v>
      </c>
      <c r="B39" s="2" t="s">
        <v>1546</v>
      </c>
      <c r="C39" s="181">
        <v>1</v>
      </c>
      <c r="D39" s="4" t="s">
        <v>68</v>
      </c>
      <c r="E39" s="4" t="s">
        <v>486</v>
      </c>
      <c r="F39" s="4" t="s">
        <v>1642</v>
      </c>
      <c r="G39" s="4" t="s">
        <v>1945</v>
      </c>
      <c r="L39" s="204"/>
      <c r="M39" s="204"/>
    </row>
    <row r="40" spans="1:19" ht="45.75" thickBot="1">
      <c r="A40" s="210" t="s">
        <v>398</v>
      </c>
      <c r="B40" s="210" t="s">
        <v>1547</v>
      </c>
      <c r="C40" s="138">
        <v>1</v>
      </c>
      <c r="D40" s="132" t="s">
        <v>68</v>
      </c>
      <c r="E40" s="132" t="s">
        <v>486</v>
      </c>
      <c r="F40" s="132" t="s">
        <v>1642</v>
      </c>
      <c r="G40" s="132" t="s">
        <v>1945</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1974</v>
      </c>
      <c r="C46" s="181">
        <v>1</v>
      </c>
      <c r="D46" s="4" t="s">
        <v>68</v>
      </c>
      <c r="E46" s="4" t="s">
        <v>67</v>
      </c>
      <c r="F46" s="4" t="s">
        <v>1497</v>
      </c>
      <c r="G46" s="4" t="s">
        <v>1975</v>
      </c>
      <c r="H46" s="4" t="s">
        <v>1976</v>
      </c>
      <c r="I46" s="4" t="s">
        <v>1977</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1965</v>
      </c>
      <c r="I77" s="4" t="s">
        <v>992</v>
      </c>
    </row>
    <row r="78" spans="1:19" ht="165">
      <c r="A78" s="2" t="s">
        <v>950</v>
      </c>
      <c r="B78" s="2" t="s">
        <v>741</v>
      </c>
      <c r="C78" s="181">
        <v>1</v>
      </c>
      <c r="D78" s="4" t="s">
        <v>68</v>
      </c>
      <c r="E78" s="4" t="s">
        <v>67</v>
      </c>
      <c r="F78" s="4" t="s">
        <v>396</v>
      </c>
      <c r="G78" s="4" t="s">
        <v>989</v>
      </c>
      <c r="H78" s="4" t="s">
        <v>1966</v>
      </c>
      <c r="I78" s="4" t="s">
        <v>993</v>
      </c>
    </row>
    <row r="79" spans="1:19" ht="135">
      <c r="A79" s="2" t="s">
        <v>950</v>
      </c>
      <c r="B79" s="2" t="s">
        <v>742</v>
      </c>
      <c r="C79" s="181">
        <v>1</v>
      </c>
      <c r="D79" s="4" t="s">
        <v>68</v>
      </c>
      <c r="E79" s="4" t="s">
        <v>69</v>
      </c>
      <c r="F79" s="4" t="s">
        <v>397</v>
      </c>
      <c r="G79" s="4" t="s">
        <v>990</v>
      </c>
      <c r="H79" s="4" t="s">
        <v>1967</v>
      </c>
      <c r="I79" s="4" t="s">
        <v>994</v>
      </c>
    </row>
    <row r="80" spans="1:19" ht="150.75" thickBot="1">
      <c r="A80" s="210" t="s">
        <v>950</v>
      </c>
      <c r="B80" s="210" t="s">
        <v>743</v>
      </c>
      <c r="C80" s="138">
        <v>1</v>
      </c>
      <c r="D80" s="132" t="s">
        <v>68</v>
      </c>
      <c r="E80" s="132" t="s">
        <v>67</v>
      </c>
      <c r="F80" s="132" t="s">
        <v>397</v>
      </c>
      <c r="G80" s="132" t="s">
        <v>991</v>
      </c>
      <c r="H80" s="132" t="s">
        <v>1968</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1969</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1970</v>
      </c>
      <c r="I84" s="132" t="s">
        <v>1000</v>
      </c>
    </row>
    <row r="85" spans="1:19" ht="120">
      <c r="A85" s="2" t="s">
        <v>943</v>
      </c>
      <c r="B85" s="2" t="s">
        <v>945</v>
      </c>
      <c r="C85" s="181">
        <v>1</v>
      </c>
      <c r="D85" s="4" t="s">
        <v>68</v>
      </c>
      <c r="E85" s="4" t="s">
        <v>69</v>
      </c>
      <c r="F85" s="4" t="s">
        <v>946</v>
      </c>
      <c r="G85" s="4" t="s">
        <v>1001</v>
      </c>
      <c r="H85" s="4" t="s">
        <v>1971</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1972</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1768</v>
      </c>
    </row>
    <row r="5" spans="1:3">
      <c r="A5" s="7" t="s">
        <v>1941</v>
      </c>
      <c r="B5" s="7" t="s">
        <v>1942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8">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31.4223</v>
      </c>
      <c r="D4" s="182">
        <v>0.89</v>
      </c>
      <c r="E4" s="182">
        <v>0.66</v>
      </c>
      <c r="F4" s="183">
        <f t="shared" si="0"/>
        <v>3.4564529999999998</v>
      </c>
      <c r="G4" s="183">
        <f t="shared" si="0"/>
        <v>10.683581999999999</v>
      </c>
      <c r="I4" s="184">
        <f t="shared" si="1"/>
        <v>0.9157172091891348</v>
      </c>
      <c r="J4" s="184">
        <f t="shared" si="1"/>
        <v>0.73948955567550767</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1780</v>
      </c>
      <c r="B5" s="205">
        <f>'State 2005 Data'!J7</f>
        <v>32.710792991623947</v>
      </c>
      <c r="C5" s="218">
        <f>'Emissions - CO2e - By Sector'!H2</f>
        <v>40.576799999999999</v>
      </c>
      <c r="D5" s="182">
        <v>0.41</v>
      </c>
      <c r="E5" s="182">
        <v>0.33</v>
      </c>
      <c r="F5" s="183">
        <f t="shared" si="0"/>
        <v>23.940312000000002</v>
      </c>
      <c r="G5" s="183">
        <f t="shared" si="0"/>
        <v>27.186455999999996</v>
      </c>
      <c r="I5" s="184">
        <f t="shared" si="1"/>
        <v>0.2681219313108596</v>
      </c>
      <c r="J5" s="184">
        <f t="shared" si="1"/>
        <v>0.16888422708182382</v>
      </c>
      <c r="K5" s="86" t="str">
        <f t="shared" si="2"/>
        <v>In a scenario limiting global warming to 1.5 °C, Colorado would need to cut its industry emissions by 17 to 27 percent of 2005 levels.</v>
      </c>
    </row>
    <row r="6" spans="1:11">
      <c r="A6" s="109" t="s">
        <v>1781</v>
      </c>
      <c r="B6" s="205">
        <f>'State 2005 Data'!J8</f>
        <v>30.793886200365325</v>
      </c>
      <c r="C6" s="218">
        <f>'Emissions - CO2e - By Sector'!F2</f>
        <v>31.2804</v>
      </c>
      <c r="D6" s="182">
        <v>0.48</v>
      </c>
      <c r="E6" s="182">
        <v>0.27</v>
      </c>
      <c r="F6" s="183">
        <f t="shared" si="0"/>
        <v>16.265808</v>
      </c>
      <c r="G6" s="183">
        <f t="shared" si="0"/>
        <v>22.834692</v>
      </c>
      <c r="I6" s="184">
        <f t="shared" si="1"/>
        <v>0.47178449987884186</v>
      </c>
      <c r="J6" s="184">
        <f t="shared" si="1"/>
        <v>0.25846670175298958</v>
      </c>
      <c r="K6" s="86" t="str">
        <f t="shared" si="2"/>
        <v>In a scenario limiting global warming to 1.5 °C, Colorado would need to cut its transportation emissions by 26 to 47 percent of 2005 levels.</v>
      </c>
    </row>
    <row r="7" spans="1:11">
      <c r="A7" s="109" t="s">
        <v>146</v>
      </c>
      <c r="B7" s="205">
        <f>'State 2005 Data'!J9</f>
        <v>11.420256865280981</v>
      </c>
      <c r="C7" s="218">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1909</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8">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123.32529</v>
      </c>
      <c r="D10" s="187">
        <f>1-F10/$C10</f>
        <v>0.54267115041853931</v>
      </c>
      <c r="E10" s="187">
        <f>1-G10/$C10</f>
        <v>0.38515336148814261</v>
      </c>
      <c r="F10" s="183">
        <f>SUM(F3:F9)</f>
        <v>56.400213000000008</v>
      </c>
      <c r="G10" s="183">
        <f>SUM(G3:G9)</f>
        <v>75.826139999999981</v>
      </c>
      <c r="H10" s="86">
        <f>B10*0.1</f>
        <v>12.362599154116063</v>
      </c>
      <c r="I10" s="184">
        <f>1-F10/$B10</f>
        <v>0.54378353373026855</v>
      </c>
      <c r="J10" s="184">
        <f t="shared" si="1"/>
        <v>0.3866488830162057</v>
      </c>
      <c r="K10" s="86" t="str">
        <f t="shared" si="2"/>
        <v>In a scenario limiting global warming to 1.5 °C, Colorado would need to cut its total (including land use) emissions by 39 to 54 percent of 2005 levels.</v>
      </c>
    </row>
    <row r="11" spans="1:11">
      <c r="A11" s="109" t="s">
        <v>1785</v>
      </c>
      <c r="B11" s="186">
        <f>SUM(B3:B9)-B8</f>
        <v>131.59180154116063</v>
      </c>
      <c r="C11" s="186">
        <f>SUM(C3:C9)-C8</f>
        <v>131.2911</v>
      </c>
      <c r="D11" s="187">
        <f>1-F11/$C11</f>
        <v>0.50974572533857954</v>
      </c>
      <c r="E11" s="187">
        <f>1-G11/$C11</f>
        <v>0.36178499532717767</v>
      </c>
      <c r="F11" s="183">
        <f>F10-F8</f>
        <v>64.366023000000013</v>
      </c>
      <c r="G11" s="183">
        <f>G10-G8</f>
        <v>83.791949999999986</v>
      </c>
      <c r="H11" s="86">
        <f>B11*0.1</f>
        <v>13.159180154116065</v>
      </c>
      <c r="I11" s="184">
        <f>1-F11/$B11</f>
        <v>0.51086600953732708</v>
      </c>
      <c r="J11" s="184">
        <f t="shared" si="1"/>
        <v>0.36324338584428695</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36 to 51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535</v>
      </c>
      <c r="B17" s="86">
        <v>1</v>
      </c>
      <c r="C17" s="86" t="s">
        <v>1790</v>
      </c>
    </row>
    <row r="18" spans="1:10">
      <c r="A18" s="109" t="s">
        <v>544</v>
      </c>
      <c r="B18" s="86">
        <f>265/298</f>
        <v>0.88926174496644295</v>
      </c>
    </row>
    <row r="19" spans="1:10">
      <c r="A19" s="109" t="s">
        <v>543</v>
      </c>
      <c r="B19" s="86">
        <f>28/25</f>
        <v>1.1200000000000001</v>
      </c>
    </row>
    <row r="20" spans="1:10">
      <c r="A20" s="109" t="s">
        <v>1791</v>
      </c>
      <c r="B20" s="86">
        <v>1</v>
      </c>
      <c r="C20" s="86" t="s">
        <v>1792</v>
      </c>
    </row>
    <row r="21" spans="1:10">
      <c r="A21" s="109" t="s">
        <v>1793</v>
      </c>
      <c r="B21" s="86">
        <v>1</v>
      </c>
      <c r="C21" s="86" t="s">
        <v>1792</v>
      </c>
    </row>
    <row r="22" spans="1:10">
      <c r="A22" s="109" t="s">
        <v>533</v>
      </c>
      <c r="B22" s="86">
        <f>23500/22800</f>
        <v>1.0307017543859649</v>
      </c>
    </row>
    <row r="24" spans="1:10">
      <c r="A24" s="206" t="s">
        <v>1940</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L8" sqref="L8"/>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7.4000000000000003E-6</v>
      </c>
      <c r="C2" s="86">
        <v>4.8912000000000004</v>
      </c>
      <c r="D2" s="86">
        <v>11.6358</v>
      </c>
      <c r="E2" s="86">
        <v>11.4846</v>
      </c>
      <c r="F2" s="86">
        <v>31.2804</v>
      </c>
      <c r="G2" s="86">
        <v>31.4223</v>
      </c>
      <c r="H2" s="86">
        <v>40.576799999999999</v>
      </c>
      <c r="I2" s="86">
        <v>0</v>
      </c>
      <c r="J2" s="86">
        <v>-7.9658100000000003</v>
      </c>
    </row>
    <row r="3" spans="1:10">
      <c r="A3" s="86">
        <v>2020</v>
      </c>
      <c r="B3" s="86">
        <v>7.2699999999999999E-6</v>
      </c>
      <c r="C3" s="86">
        <v>4.4399600000000001</v>
      </c>
      <c r="D3" s="86">
        <v>10.424300000000001</v>
      </c>
      <c r="E3" s="86">
        <v>11.297599999999999</v>
      </c>
      <c r="F3" s="86">
        <v>26.9298</v>
      </c>
      <c r="G3" s="86">
        <v>28.712399999999999</v>
      </c>
      <c r="H3" s="86">
        <v>37.707700000000003</v>
      </c>
      <c r="I3" s="86">
        <v>0</v>
      </c>
      <c r="J3" s="86">
        <v>-8.2135099999999994</v>
      </c>
    </row>
    <row r="4" spans="1:10">
      <c r="A4" s="86">
        <v>2021</v>
      </c>
      <c r="B4" s="86">
        <v>7.7500000000000003E-6</v>
      </c>
      <c r="C4" s="86">
        <v>4.6280999999999999</v>
      </c>
      <c r="D4" s="86">
        <v>10.738799999999999</v>
      </c>
      <c r="E4" s="86">
        <v>11.495900000000001</v>
      </c>
      <c r="F4" s="86">
        <v>28.066199999999998</v>
      </c>
      <c r="G4" s="86">
        <v>29.558700000000002</v>
      </c>
      <c r="H4" s="86">
        <v>40.695099999999996</v>
      </c>
      <c r="I4" s="86">
        <v>0</v>
      </c>
      <c r="J4" s="86">
        <v>-8.1209000000000007</v>
      </c>
    </row>
    <row r="5" spans="1:10">
      <c r="A5" s="86">
        <v>2022</v>
      </c>
      <c r="B5" s="86">
        <v>8.14E-6</v>
      </c>
      <c r="C5" s="86">
        <v>4.7674500000000002</v>
      </c>
      <c r="D5" s="86">
        <v>10.9299</v>
      </c>
      <c r="E5" s="86">
        <v>11.667299999999999</v>
      </c>
      <c r="F5" s="86">
        <v>28.477399999999999</v>
      </c>
      <c r="G5" s="86">
        <v>29.4161</v>
      </c>
      <c r="H5" s="86">
        <v>43.605600000000003</v>
      </c>
      <c r="I5" s="86">
        <v>0</v>
      </c>
      <c r="J5" s="86">
        <v>-8.0282900000000001</v>
      </c>
    </row>
    <row r="6" spans="1:10">
      <c r="A6" s="86">
        <v>2023</v>
      </c>
      <c r="B6" s="86">
        <v>8.4300000000000006E-6</v>
      </c>
      <c r="C6" s="86">
        <v>4.8630300000000002</v>
      </c>
      <c r="D6" s="86">
        <v>11.014799999999999</v>
      </c>
      <c r="E6" s="86">
        <v>11.815</v>
      </c>
      <c r="F6" s="86">
        <v>28.537500000000001</v>
      </c>
      <c r="G6" s="86">
        <v>29.741800000000001</v>
      </c>
      <c r="H6" s="86">
        <v>45.086399999999998</v>
      </c>
      <c r="I6" s="86">
        <v>0</v>
      </c>
      <c r="J6" s="86">
        <v>-7.9356799999999996</v>
      </c>
    </row>
    <row r="7" spans="1:10">
      <c r="A7" s="86">
        <v>2024</v>
      </c>
      <c r="B7" s="86">
        <v>8.6899999999999998E-6</v>
      </c>
      <c r="C7" s="86">
        <v>4.9711699999999999</v>
      </c>
      <c r="D7" s="86">
        <v>11.1242</v>
      </c>
      <c r="E7" s="86">
        <v>11.973599999999999</v>
      </c>
      <c r="F7" s="86">
        <v>28.632899999999999</v>
      </c>
      <c r="G7" s="86">
        <v>29.906199999999998</v>
      </c>
      <c r="H7" s="86">
        <v>46.659700000000001</v>
      </c>
      <c r="I7" s="86">
        <v>0</v>
      </c>
      <c r="J7" s="86">
        <v>-7.84307</v>
      </c>
    </row>
    <row r="8" spans="1:10">
      <c r="A8" s="86">
        <v>2025</v>
      </c>
      <c r="B8" s="86">
        <v>8.9199999999999993E-6</v>
      </c>
      <c r="C8" s="86">
        <v>5.0876799999999998</v>
      </c>
      <c r="D8" s="86">
        <v>11.2477</v>
      </c>
      <c r="E8" s="86">
        <v>12.1393</v>
      </c>
      <c r="F8" s="86">
        <v>28.718</v>
      </c>
      <c r="G8" s="86">
        <v>26.398499999999999</v>
      </c>
      <c r="H8" s="86">
        <v>48.287100000000002</v>
      </c>
      <c r="I8" s="86">
        <v>0</v>
      </c>
      <c r="J8" s="86">
        <v>-7.7504600000000003</v>
      </c>
    </row>
    <row r="9" spans="1:10">
      <c r="A9" s="86">
        <v>2026</v>
      </c>
      <c r="B9" s="86">
        <v>9.1099999999999992E-6</v>
      </c>
      <c r="C9" s="86">
        <v>5.2005800000000004</v>
      </c>
      <c r="D9" s="86">
        <v>11.358000000000001</v>
      </c>
      <c r="E9" s="86">
        <v>12.305300000000001</v>
      </c>
      <c r="F9" s="86">
        <v>28.7439</v>
      </c>
      <c r="G9" s="86">
        <v>26.379799999999999</v>
      </c>
      <c r="H9" s="86">
        <v>49.200800000000001</v>
      </c>
      <c r="I9" s="86">
        <v>0</v>
      </c>
      <c r="J9" s="86">
        <v>-7.5285000000000002</v>
      </c>
    </row>
    <row r="10" spans="1:10">
      <c r="A10" s="86">
        <v>2027</v>
      </c>
      <c r="B10" s="86">
        <v>9.2599999999999994E-6</v>
      </c>
      <c r="C10" s="86">
        <v>5.3025099999999998</v>
      </c>
      <c r="D10" s="86">
        <v>11.4413</v>
      </c>
      <c r="E10" s="86">
        <v>12.467599999999999</v>
      </c>
      <c r="F10" s="86">
        <v>28.573399999999999</v>
      </c>
      <c r="G10" s="86">
        <v>26.240100000000002</v>
      </c>
      <c r="H10" s="86">
        <v>49.924300000000002</v>
      </c>
      <c r="I10" s="86">
        <v>0</v>
      </c>
      <c r="J10" s="86">
        <v>-7.3065300000000004</v>
      </c>
    </row>
    <row r="11" spans="1:10">
      <c r="A11" s="86">
        <v>2028</v>
      </c>
      <c r="B11" s="86">
        <v>9.38E-6</v>
      </c>
      <c r="C11" s="86">
        <v>5.3994799999999996</v>
      </c>
      <c r="D11" s="86">
        <v>11.5099</v>
      </c>
      <c r="E11" s="86">
        <v>12.629899999999999</v>
      </c>
      <c r="F11" s="86">
        <v>28.352799999999998</v>
      </c>
      <c r="G11" s="86">
        <v>22.6921</v>
      </c>
      <c r="H11" s="86">
        <v>50.655000000000001</v>
      </c>
      <c r="I11" s="86">
        <v>0</v>
      </c>
      <c r="J11" s="86">
        <v>-7.0845599999999997</v>
      </c>
    </row>
    <row r="12" spans="1:10">
      <c r="A12" s="86">
        <v>2029</v>
      </c>
      <c r="B12" s="86">
        <v>9.4700000000000008E-6</v>
      </c>
      <c r="C12" s="86">
        <v>5.4756900000000002</v>
      </c>
      <c r="D12" s="86">
        <v>11.531599999999999</v>
      </c>
      <c r="E12" s="86">
        <v>12.783200000000001</v>
      </c>
      <c r="F12" s="86">
        <v>27.979800000000001</v>
      </c>
      <c r="G12" s="86">
        <v>22.028199999999998</v>
      </c>
      <c r="H12" s="86">
        <v>50.82</v>
      </c>
      <c r="I12" s="86">
        <v>0</v>
      </c>
      <c r="J12" s="86">
        <v>-6.8625999999999996</v>
      </c>
    </row>
    <row r="13" spans="1:10">
      <c r="A13" s="86">
        <v>2030</v>
      </c>
      <c r="B13" s="86">
        <v>9.5599999999999999E-6</v>
      </c>
      <c r="C13" s="86">
        <v>5.5500600000000002</v>
      </c>
      <c r="D13" s="86">
        <v>11.5472</v>
      </c>
      <c r="E13" s="86">
        <v>12.936299999999999</v>
      </c>
      <c r="F13" s="86">
        <v>27.579000000000001</v>
      </c>
      <c r="G13" s="86">
        <v>19.418900000000001</v>
      </c>
      <c r="H13" s="86">
        <v>50.834200000000003</v>
      </c>
      <c r="I13" s="86">
        <v>0</v>
      </c>
      <c r="J13" s="86">
        <v>-6.6406299999999998</v>
      </c>
    </row>
    <row r="14" spans="1:10">
      <c r="A14" s="86">
        <v>2031</v>
      </c>
      <c r="B14" s="86">
        <v>9.6500000000000008E-6</v>
      </c>
      <c r="C14" s="86">
        <v>5.62052</v>
      </c>
      <c r="D14" s="86">
        <v>11.552300000000001</v>
      </c>
      <c r="E14" s="86">
        <v>13.09</v>
      </c>
      <c r="F14" s="86">
        <v>27.133099999999999</v>
      </c>
      <c r="G14" s="86">
        <v>19.437000000000001</v>
      </c>
      <c r="H14" s="86">
        <v>50.010800000000003</v>
      </c>
      <c r="I14" s="86">
        <v>0</v>
      </c>
      <c r="J14" s="86">
        <v>-6.63802</v>
      </c>
    </row>
    <row r="15" spans="1:10">
      <c r="A15" s="86">
        <v>2032</v>
      </c>
      <c r="B15" s="86">
        <v>9.7599999999999997E-6</v>
      </c>
      <c r="C15" s="86">
        <v>5.6919700000000004</v>
      </c>
      <c r="D15" s="86">
        <v>11.558299999999999</v>
      </c>
      <c r="E15" s="86">
        <v>13.2464</v>
      </c>
      <c r="F15" s="86">
        <v>26.734300000000001</v>
      </c>
      <c r="G15" s="86">
        <v>19.427499999999998</v>
      </c>
      <c r="H15" s="86">
        <v>49.203200000000002</v>
      </c>
      <c r="I15" s="86">
        <v>0</v>
      </c>
      <c r="J15" s="86">
        <v>-6.6354100000000003</v>
      </c>
    </row>
    <row r="16" spans="1:10">
      <c r="A16" s="86">
        <v>2033</v>
      </c>
      <c r="B16" s="86">
        <v>9.8900000000000002E-6</v>
      </c>
      <c r="C16" s="86">
        <v>5.7634100000000004</v>
      </c>
      <c r="D16" s="86">
        <v>11.562799999999999</v>
      </c>
      <c r="E16" s="86">
        <v>13.4047</v>
      </c>
      <c r="F16" s="86">
        <v>26.3871</v>
      </c>
      <c r="G16" s="86">
        <v>19.3916</v>
      </c>
      <c r="H16" s="86">
        <v>48.334200000000003</v>
      </c>
      <c r="I16" s="86">
        <v>0</v>
      </c>
      <c r="J16" s="86">
        <v>-6.6327999999999996</v>
      </c>
    </row>
    <row r="17" spans="1:10">
      <c r="A17" s="86">
        <v>2034</v>
      </c>
      <c r="B17" s="86">
        <v>1.0030000000000001E-5</v>
      </c>
      <c r="C17" s="86">
        <v>5.8369400000000002</v>
      </c>
      <c r="D17" s="86">
        <v>11.5679</v>
      </c>
      <c r="E17" s="86">
        <v>13.569100000000001</v>
      </c>
      <c r="F17" s="86">
        <v>26.095199999999998</v>
      </c>
      <c r="G17" s="86">
        <v>19.378900000000002</v>
      </c>
      <c r="H17" s="86">
        <v>47.548000000000002</v>
      </c>
      <c r="I17" s="86">
        <v>0</v>
      </c>
      <c r="J17" s="86">
        <v>-6.6301899999999998</v>
      </c>
    </row>
    <row r="18" spans="1:10">
      <c r="A18" s="86">
        <v>2035</v>
      </c>
      <c r="B18" s="86">
        <v>1.0180000000000001E-5</v>
      </c>
      <c r="C18" s="86">
        <v>5.9104599999999996</v>
      </c>
      <c r="D18" s="86">
        <v>11.572699999999999</v>
      </c>
      <c r="E18" s="86">
        <v>13.7349</v>
      </c>
      <c r="F18" s="86">
        <v>25.856400000000001</v>
      </c>
      <c r="G18" s="86">
        <v>19.328299999999999</v>
      </c>
      <c r="H18" s="86">
        <v>46.734200000000001</v>
      </c>
      <c r="I18" s="86">
        <v>0</v>
      </c>
      <c r="J18" s="86">
        <v>-6.62758</v>
      </c>
    </row>
    <row r="19" spans="1:10">
      <c r="A19" s="86">
        <v>2036</v>
      </c>
      <c r="B19" s="86">
        <v>1.0237999999999999E-5</v>
      </c>
      <c r="C19" s="86">
        <v>5.9859600000000004</v>
      </c>
      <c r="D19" s="86">
        <v>11.577199999999999</v>
      </c>
      <c r="E19" s="86">
        <v>13.902799999999999</v>
      </c>
      <c r="F19" s="86">
        <v>25.6389</v>
      </c>
      <c r="G19" s="86">
        <v>19.234999999999999</v>
      </c>
      <c r="H19" s="86">
        <v>45.883699999999997</v>
      </c>
      <c r="I19" s="86">
        <v>0</v>
      </c>
      <c r="J19" s="86">
        <v>-6.6249700000000002</v>
      </c>
    </row>
    <row r="20" spans="1:10">
      <c r="A20" s="86">
        <v>2037</v>
      </c>
      <c r="B20" s="86">
        <v>1.0378E-5</v>
      </c>
      <c r="C20" s="86">
        <v>6.0615600000000001</v>
      </c>
      <c r="D20" s="86">
        <v>11.581799999999999</v>
      </c>
      <c r="E20" s="86">
        <v>14.0716</v>
      </c>
      <c r="F20" s="86">
        <v>25.442599999999999</v>
      </c>
      <c r="G20" s="86">
        <v>19.124099999999999</v>
      </c>
      <c r="H20" s="86">
        <v>45.118200000000002</v>
      </c>
      <c r="I20" s="86">
        <v>0</v>
      </c>
      <c r="J20" s="86">
        <v>-6.6223599999999996</v>
      </c>
    </row>
    <row r="21" spans="1:10">
      <c r="A21" s="86">
        <v>2038</v>
      </c>
      <c r="B21" s="86">
        <v>3.2314000000000003E-5</v>
      </c>
      <c r="C21" s="86">
        <v>6.1380400000000002</v>
      </c>
      <c r="D21" s="86">
        <v>11.586399999999999</v>
      </c>
      <c r="E21" s="86">
        <v>14.247999999999999</v>
      </c>
      <c r="F21" s="86">
        <v>25.270399999999999</v>
      </c>
      <c r="G21" s="86">
        <v>18.961099999999998</v>
      </c>
      <c r="H21" s="86">
        <v>44.296999999999997</v>
      </c>
      <c r="I21" s="86">
        <v>0</v>
      </c>
      <c r="J21" s="86">
        <v>-6.6197499999999998</v>
      </c>
    </row>
    <row r="22" spans="1:10">
      <c r="A22" s="86">
        <v>2039</v>
      </c>
      <c r="B22" s="86">
        <v>5.4589999999999997E-5</v>
      </c>
      <c r="C22" s="86">
        <v>6.2156200000000004</v>
      </c>
      <c r="D22" s="86">
        <v>11.5909</v>
      </c>
      <c r="E22" s="86">
        <v>14.4184</v>
      </c>
      <c r="F22" s="86">
        <v>25.140999999999998</v>
      </c>
      <c r="G22" s="86">
        <v>18.765499999999999</v>
      </c>
      <c r="H22" s="86">
        <v>43.480899999999998</v>
      </c>
      <c r="I22" s="86">
        <v>0</v>
      </c>
      <c r="J22" s="86">
        <v>-6.6171499999999996</v>
      </c>
    </row>
    <row r="23" spans="1:10">
      <c r="A23" s="86">
        <v>2040</v>
      </c>
      <c r="B23" s="86">
        <v>8.0604000000000003E-5</v>
      </c>
      <c r="C23" s="86">
        <v>6.2942799999999997</v>
      </c>
      <c r="D23" s="86">
        <v>11.595599999999999</v>
      </c>
      <c r="E23" s="86">
        <v>14.5977</v>
      </c>
      <c r="F23" s="86">
        <v>25.0091</v>
      </c>
      <c r="G23" s="86">
        <v>18.5184</v>
      </c>
      <c r="H23" s="86">
        <v>42.727200000000003</v>
      </c>
      <c r="I23" s="86">
        <v>0</v>
      </c>
      <c r="J23" s="86">
        <v>-6.6145399999999999</v>
      </c>
    </row>
    <row r="24" spans="1:10">
      <c r="A24" s="86">
        <v>2041</v>
      </c>
      <c r="B24" s="86">
        <v>1.28956E-4</v>
      </c>
      <c r="C24" s="86">
        <v>6.3739299999999997</v>
      </c>
      <c r="D24" s="86">
        <v>11.600099999999999</v>
      </c>
      <c r="E24" s="86">
        <v>14.782</v>
      </c>
      <c r="F24" s="86">
        <v>24.9009</v>
      </c>
      <c r="G24" s="86">
        <v>17.255500000000001</v>
      </c>
      <c r="H24" s="86">
        <v>41.944800000000001</v>
      </c>
      <c r="I24" s="86">
        <v>0</v>
      </c>
      <c r="J24" s="86">
        <v>-6.6119300000000001</v>
      </c>
    </row>
    <row r="25" spans="1:10">
      <c r="A25" s="86">
        <v>2042</v>
      </c>
      <c r="B25" s="86">
        <v>1.7773600000000001E-4</v>
      </c>
      <c r="C25" s="86">
        <v>6.4545700000000004</v>
      </c>
      <c r="D25" s="86">
        <v>11.6046</v>
      </c>
      <c r="E25" s="86">
        <v>14.9626</v>
      </c>
      <c r="F25" s="86">
        <v>24.837399999999999</v>
      </c>
      <c r="G25" s="86">
        <v>16.9404</v>
      </c>
      <c r="H25" s="86">
        <v>41.158499999999997</v>
      </c>
      <c r="I25" s="86">
        <v>0</v>
      </c>
      <c r="J25" s="86">
        <v>-6.6093200000000003</v>
      </c>
    </row>
    <row r="26" spans="1:10">
      <c r="A26" s="86">
        <v>2043</v>
      </c>
      <c r="B26" s="86">
        <v>2.2692599999999999E-4</v>
      </c>
      <c r="C26" s="86">
        <v>6.5361900000000004</v>
      </c>
      <c r="D26" s="86">
        <v>11.609400000000001</v>
      </c>
      <c r="E26" s="86">
        <v>15.1508</v>
      </c>
      <c r="F26" s="86">
        <v>24.813800000000001</v>
      </c>
      <c r="G26" s="86">
        <v>16.593</v>
      </c>
      <c r="H26" s="86">
        <v>40.372500000000002</v>
      </c>
      <c r="I26" s="86">
        <v>0</v>
      </c>
      <c r="J26" s="86">
        <v>-6.6067099999999996</v>
      </c>
    </row>
    <row r="27" spans="1:10">
      <c r="A27" s="86">
        <v>2044</v>
      </c>
      <c r="B27" s="86">
        <v>2.9914999999999998E-4</v>
      </c>
      <c r="C27" s="86">
        <v>6.6189</v>
      </c>
      <c r="D27" s="86">
        <v>11.6143</v>
      </c>
      <c r="E27" s="86">
        <v>15.334099999999999</v>
      </c>
      <c r="F27" s="86">
        <v>24.832799999999999</v>
      </c>
      <c r="G27" s="86">
        <v>16.185500000000001</v>
      </c>
      <c r="H27" s="86">
        <v>39.598100000000002</v>
      </c>
      <c r="I27" s="86">
        <v>0</v>
      </c>
      <c r="J27" s="86">
        <v>-6.6040999999999999</v>
      </c>
    </row>
    <row r="28" spans="1:10">
      <c r="A28" s="86">
        <v>2045</v>
      </c>
      <c r="B28" s="86">
        <v>3.7162600000000001E-4</v>
      </c>
      <c r="C28" s="86">
        <v>6.70261</v>
      </c>
      <c r="D28" s="86">
        <v>11.619400000000001</v>
      </c>
      <c r="E28" s="86">
        <v>15.524100000000001</v>
      </c>
      <c r="F28" s="86">
        <v>24.880099999999999</v>
      </c>
      <c r="G28" s="86">
        <v>15.738200000000001</v>
      </c>
      <c r="H28" s="86">
        <v>38.823999999999998</v>
      </c>
      <c r="I28" s="86">
        <v>0</v>
      </c>
      <c r="J28" s="86">
        <v>-6.6014900000000001</v>
      </c>
    </row>
    <row r="29" spans="1:10">
      <c r="A29" s="86">
        <v>2046</v>
      </c>
      <c r="B29" s="86">
        <v>4.6985800000000003E-4</v>
      </c>
      <c r="C29" s="86">
        <v>6.7882800000000003</v>
      </c>
      <c r="D29" s="86">
        <v>11.624499999999999</v>
      </c>
      <c r="E29" s="86">
        <v>15.721</v>
      </c>
      <c r="F29" s="86">
        <v>24.957000000000001</v>
      </c>
      <c r="G29" s="86">
        <v>15.224299999999999</v>
      </c>
      <c r="H29" s="86">
        <v>38.038800000000002</v>
      </c>
      <c r="I29" s="86">
        <v>0</v>
      </c>
      <c r="J29" s="86">
        <v>-6.5988800000000003</v>
      </c>
    </row>
    <row r="30" spans="1:10">
      <c r="A30" s="86">
        <v>2047</v>
      </c>
      <c r="B30" s="86">
        <v>1.0414199999999999E-3</v>
      </c>
      <c r="C30" s="86">
        <v>6.8740600000000001</v>
      </c>
      <c r="D30" s="86">
        <v>11.6297</v>
      </c>
      <c r="E30" s="86">
        <v>15.914400000000001</v>
      </c>
      <c r="F30" s="86">
        <v>25.073799999999999</v>
      </c>
      <c r="G30" s="86">
        <v>14.646699999999999</v>
      </c>
      <c r="H30" s="86">
        <v>37.316400000000002</v>
      </c>
      <c r="I30" s="86">
        <v>0</v>
      </c>
      <c r="J30" s="86">
        <v>-6.5962699999999996</v>
      </c>
    </row>
    <row r="31" spans="1:10">
      <c r="A31" s="86">
        <v>2048</v>
      </c>
      <c r="B31" s="86">
        <v>1.6060099999999999E-3</v>
      </c>
      <c r="C31" s="86">
        <v>6.96082</v>
      </c>
      <c r="D31" s="86">
        <v>11.6349</v>
      </c>
      <c r="E31" s="86">
        <v>16.113499999999998</v>
      </c>
      <c r="F31" s="86">
        <v>25.199200000000001</v>
      </c>
      <c r="G31" s="86">
        <v>13.986000000000001</v>
      </c>
      <c r="H31" s="86">
        <v>36.565300000000001</v>
      </c>
      <c r="I31" s="86">
        <v>0</v>
      </c>
      <c r="J31" s="86">
        <v>-6.5936599999999999</v>
      </c>
    </row>
    <row r="32" spans="1:10">
      <c r="A32" s="86">
        <v>2049</v>
      </c>
      <c r="B32" s="86">
        <v>2.1960700000000001E-3</v>
      </c>
      <c r="C32" s="86">
        <v>7.0486800000000001</v>
      </c>
      <c r="D32" s="86">
        <v>11.6403</v>
      </c>
      <c r="E32" s="86">
        <v>16.3139</v>
      </c>
      <c r="F32" s="86">
        <v>25.338799999999999</v>
      </c>
      <c r="G32" s="86">
        <v>13.199299999999999</v>
      </c>
      <c r="H32" s="86">
        <v>35.816200000000002</v>
      </c>
      <c r="I32" s="86">
        <v>0</v>
      </c>
      <c r="J32" s="86">
        <v>-6.5910500000000001</v>
      </c>
    </row>
    <row r="33" spans="1:10">
      <c r="A33" s="86">
        <v>2050</v>
      </c>
      <c r="B33" s="86">
        <v>2.78853E-3</v>
      </c>
      <c r="C33" s="86">
        <v>7.1383999999999999</v>
      </c>
      <c r="D33" s="86">
        <v>11.645799999999999</v>
      </c>
      <c r="E33" s="86">
        <v>16.5154</v>
      </c>
      <c r="F33" s="86">
        <v>25.506900000000002</v>
      </c>
      <c r="G33" s="86">
        <v>12.166700000000001</v>
      </c>
      <c r="H33" s="86">
        <v>34.993400000000001</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887</v>
      </c>
      <c r="J5" s="191">
        <f>SUMIFS(F:F,A:A,$J$4,C:C,I5)</f>
        <v>12.692618506025962</v>
      </c>
      <c r="K5" s="191"/>
    </row>
    <row r="6" spans="1:11">
      <c r="A6" s="190" t="s">
        <v>1807</v>
      </c>
      <c r="B6" s="188" t="s">
        <v>1808</v>
      </c>
      <c r="C6" s="188" t="s">
        <v>1799</v>
      </c>
      <c r="F6" s="188">
        <v>-47.127535558012717</v>
      </c>
      <c r="H6" s="109" t="s">
        <v>55</v>
      </c>
      <c r="I6" s="191" t="s">
        <v>99</v>
      </c>
      <c r="J6" s="191">
        <f>SUMIFS(F:F,A:A,$J$4,C:C,I6)</f>
        <v>41.010186857201433</v>
      </c>
      <c r="K6" s="191"/>
    </row>
    <row r="7" spans="1:11">
      <c r="A7" s="190" t="s">
        <v>1770</v>
      </c>
      <c r="B7" s="188" t="s">
        <v>530</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146</v>
      </c>
      <c r="I9" s="191" t="s">
        <v>148</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531</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530</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531</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148</v>
      </c>
      <c r="F104" s="188">
        <v>6.0785186757677598</v>
      </c>
    </row>
    <row r="105" spans="1:6">
      <c r="A105" s="190" t="s">
        <v>1800</v>
      </c>
      <c r="B105" s="188" t="s">
        <v>1801</v>
      </c>
      <c r="C105" s="188" t="s">
        <v>148</v>
      </c>
      <c r="F105" s="188">
        <v>7.8678964407874058E-2</v>
      </c>
    </row>
    <row r="106" spans="1:6">
      <c r="A106" s="190" t="s">
        <v>1802</v>
      </c>
      <c r="B106" s="188" t="s">
        <v>1803</v>
      </c>
      <c r="C106" s="188" t="s">
        <v>148</v>
      </c>
      <c r="F106" s="188">
        <v>5.4553256563434553</v>
      </c>
    </row>
    <row r="107" spans="1:6">
      <c r="A107" s="190" t="s">
        <v>1805</v>
      </c>
      <c r="B107" s="188" t="s">
        <v>1806</v>
      </c>
      <c r="C107" s="188" t="s">
        <v>148</v>
      </c>
      <c r="F107" s="188">
        <v>14.931089141135962</v>
      </c>
    </row>
    <row r="108" spans="1:6">
      <c r="A108" s="190" t="s">
        <v>1807</v>
      </c>
      <c r="B108" s="188" t="s">
        <v>1808</v>
      </c>
      <c r="C108" s="188" t="s">
        <v>148</v>
      </c>
      <c r="F108" s="188">
        <v>34.273494787472899</v>
      </c>
    </row>
    <row r="109" spans="1:6">
      <c r="A109" s="190" t="s">
        <v>1770</v>
      </c>
      <c r="B109" s="188" t="s">
        <v>530</v>
      </c>
      <c r="C109" s="188" t="s">
        <v>148</v>
      </c>
      <c r="F109" s="188">
        <v>11.420256865280981</v>
      </c>
    </row>
    <row r="110" spans="1:6">
      <c r="A110" s="190" t="s">
        <v>1809</v>
      </c>
      <c r="B110" s="188" t="s">
        <v>1810</v>
      </c>
      <c r="C110" s="188" t="s">
        <v>148</v>
      </c>
      <c r="F110" s="188">
        <v>0.38204183167039457</v>
      </c>
    </row>
    <row r="111" spans="1:6">
      <c r="A111" s="190" t="s">
        <v>1811</v>
      </c>
      <c r="B111" s="188" t="s">
        <v>1812</v>
      </c>
      <c r="C111" s="188" t="s">
        <v>148</v>
      </c>
      <c r="F111" s="188">
        <v>0.49594104199421107</v>
      </c>
    </row>
    <row r="112" spans="1:6">
      <c r="A112" s="190" t="s">
        <v>1813</v>
      </c>
      <c r="B112" s="188" t="s">
        <v>1812</v>
      </c>
      <c r="C112" s="188" t="s">
        <v>148</v>
      </c>
      <c r="F112" s="188">
        <v>0</v>
      </c>
    </row>
    <row r="113" spans="1:6">
      <c r="A113" s="190" t="s">
        <v>1814</v>
      </c>
      <c r="B113" s="188" t="s">
        <v>1815</v>
      </c>
      <c r="C113" s="188" t="s">
        <v>148</v>
      </c>
      <c r="F113" s="188">
        <v>8.014372658002511</v>
      </c>
    </row>
    <row r="114" spans="1:6">
      <c r="A114" s="190" t="s">
        <v>1818</v>
      </c>
      <c r="B114" s="188" t="s">
        <v>1819</v>
      </c>
      <c r="C114" s="188" t="s">
        <v>148</v>
      </c>
      <c r="F114" s="188">
        <v>7.078259139086895</v>
      </c>
    </row>
    <row r="115" spans="1:6">
      <c r="A115" s="190" t="s">
        <v>1821</v>
      </c>
      <c r="B115" s="188" t="s">
        <v>1822</v>
      </c>
      <c r="C115" s="188" t="s">
        <v>148</v>
      </c>
      <c r="F115" s="188">
        <v>0.57837849165936361</v>
      </c>
    </row>
    <row r="116" spans="1:6">
      <c r="A116" s="190" t="s">
        <v>1824</v>
      </c>
      <c r="B116" s="188" t="s">
        <v>1825</v>
      </c>
      <c r="C116" s="188" t="s">
        <v>148</v>
      </c>
      <c r="F116" s="188">
        <v>11.515133764034053</v>
      </c>
    </row>
    <row r="117" spans="1:6">
      <c r="A117" s="190" t="s">
        <v>1827</v>
      </c>
      <c r="B117" s="188" t="s">
        <v>1828</v>
      </c>
      <c r="C117" s="188" t="s">
        <v>148</v>
      </c>
      <c r="F117" s="188">
        <v>18.448807091381003</v>
      </c>
    </row>
    <row r="118" spans="1:6">
      <c r="A118" s="190" t="s">
        <v>1829</v>
      </c>
      <c r="B118" s="188" t="s">
        <v>1830</v>
      </c>
      <c r="C118" s="188" t="s">
        <v>148</v>
      </c>
      <c r="F118" s="188">
        <v>12.301707161489311</v>
      </c>
    </row>
    <row r="119" spans="1:6">
      <c r="A119" s="190" t="s">
        <v>1832</v>
      </c>
      <c r="B119" s="188" t="s">
        <v>1833</v>
      </c>
      <c r="C119" s="188" t="s">
        <v>148</v>
      </c>
      <c r="F119" s="188">
        <v>33.715469481214086</v>
      </c>
    </row>
    <row r="120" spans="1:6">
      <c r="A120" s="190" t="s">
        <v>1835</v>
      </c>
      <c r="B120" s="188" t="s">
        <v>1836</v>
      </c>
      <c r="C120" s="188" t="s">
        <v>148</v>
      </c>
      <c r="F120" s="188">
        <v>29.441177029568401</v>
      </c>
    </row>
    <row r="121" spans="1:6">
      <c r="A121" s="190" t="s">
        <v>1837</v>
      </c>
      <c r="B121" s="188" t="s">
        <v>1838</v>
      </c>
      <c r="C121" s="188" t="s">
        <v>148</v>
      </c>
      <c r="F121" s="188">
        <v>9.5819015499978999</v>
      </c>
    </row>
    <row r="122" spans="1:6">
      <c r="A122" s="190" t="s">
        <v>1839</v>
      </c>
      <c r="B122" s="188" t="s">
        <v>1840</v>
      </c>
      <c r="C122" s="188" t="s">
        <v>148</v>
      </c>
      <c r="F122" s="188">
        <v>7.4822620999226395</v>
      </c>
    </row>
    <row r="123" spans="1:6">
      <c r="A123" s="190" t="s">
        <v>1841</v>
      </c>
      <c r="B123" s="188" t="s">
        <v>1842</v>
      </c>
      <c r="C123" s="188" t="s">
        <v>148</v>
      </c>
      <c r="F123" s="188">
        <v>0.57020245785021695</v>
      </c>
    </row>
    <row r="124" spans="1:6">
      <c r="A124" s="190" t="s">
        <v>1843</v>
      </c>
      <c r="B124" s="188" t="s">
        <v>1844</v>
      </c>
      <c r="C124" s="188" t="s">
        <v>148</v>
      </c>
      <c r="F124" s="188">
        <v>1.7979386529397108</v>
      </c>
    </row>
    <row r="125" spans="1:6">
      <c r="A125" s="190" t="s">
        <v>1845</v>
      </c>
      <c r="B125" s="188" t="s">
        <v>1846</v>
      </c>
      <c r="C125" s="188" t="s">
        <v>148</v>
      </c>
      <c r="F125" s="188">
        <v>0.31952172800242601</v>
      </c>
    </row>
    <row r="126" spans="1:6">
      <c r="A126" s="190" t="s">
        <v>1847</v>
      </c>
      <c r="B126" s="188" t="s">
        <v>1848</v>
      </c>
      <c r="C126" s="188" t="s">
        <v>148</v>
      </c>
      <c r="F126" s="188">
        <v>7.9167757605942288</v>
      </c>
    </row>
    <row r="127" spans="1:6">
      <c r="A127" s="190" t="s">
        <v>1849</v>
      </c>
      <c r="B127" s="188" t="s">
        <v>1850</v>
      </c>
      <c r="C127" s="188" t="s">
        <v>148</v>
      </c>
      <c r="F127" s="188">
        <v>19.667080798560153</v>
      </c>
    </row>
    <row r="128" spans="1:6">
      <c r="A128" s="190" t="s">
        <v>1851</v>
      </c>
      <c r="B128" s="188" t="s">
        <v>1852</v>
      </c>
      <c r="C128" s="188" t="s">
        <v>148</v>
      </c>
      <c r="F128" s="188">
        <v>6.9276871862912008</v>
      </c>
    </row>
    <row r="129" spans="1:6">
      <c r="A129" s="190" t="s">
        <v>1853</v>
      </c>
      <c r="B129" s="188" t="s">
        <v>1854</v>
      </c>
      <c r="C129" s="188" t="s">
        <v>148</v>
      </c>
      <c r="F129" s="188">
        <v>20.541175245149184</v>
      </c>
    </row>
    <row r="130" spans="1:6">
      <c r="A130" s="190" t="s">
        <v>1855</v>
      </c>
      <c r="B130" s="188" t="s">
        <v>1856</v>
      </c>
      <c r="C130" s="188" t="s">
        <v>148</v>
      </c>
      <c r="F130" s="188">
        <v>9.7836916467677728</v>
      </c>
    </row>
    <row r="131" spans="1:6">
      <c r="A131" s="190" t="s">
        <v>1857</v>
      </c>
      <c r="B131" s="188" t="s">
        <v>531</v>
      </c>
      <c r="C131" s="188" t="s">
        <v>148</v>
      </c>
      <c r="F131" s="188">
        <v>32.14581761399684</v>
      </c>
    </row>
    <row r="132" spans="1:6">
      <c r="A132" s="190" t="s">
        <v>1858</v>
      </c>
      <c r="B132" s="188" t="s">
        <v>1859</v>
      </c>
      <c r="C132" s="188" t="s">
        <v>148</v>
      </c>
      <c r="F132" s="188">
        <v>1.9160229338549362</v>
      </c>
    </row>
    <row r="133" spans="1:6">
      <c r="A133" s="190" t="s">
        <v>1860</v>
      </c>
      <c r="B133" s="188" t="s">
        <v>1861</v>
      </c>
      <c r="C133" s="188" t="s">
        <v>148</v>
      </c>
      <c r="F133" s="188">
        <v>0.20038224117163483</v>
      </c>
    </row>
    <row r="134" spans="1:6">
      <c r="A134" s="190" t="s">
        <v>1862</v>
      </c>
      <c r="B134" s="188" t="s">
        <v>1863</v>
      </c>
      <c r="C134" s="188" t="s">
        <v>148</v>
      </c>
      <c r="F134" s="188">
        <v>0.39596992400695857</v>
      </c>
    </row>
    <row r="135" spans="1:6">
      <c r="A135" s="190" t="s">
        <v>1864</v>
      </c>
      <c r="B135" s="188" t="s">
        <v>1865</v>
      </c>
      <c r="C135" s="188" t="s">
        <v>148</v>
      </c>
      <c r="F135" s="188">
        <v>7.3467290162071155</v>
      </c>
    </row>
    <row r="136" spans="1:6">
      <c r="A136" s="190" t="s">
        <v>1866</v>
      </c>
      <c r="B136" s="188" t="s">
        <v>1867</v>
      </c>
      <c r="C136" s="188" t="s">
        <v>148</v>
      </c>
      <c r="F136" s="188">
        <v>6.744180358536453</v>
      </c>
    </row>
    <row r="137" spans="1:6">
      <c r="A137" s="190" t="s">
        <v>1868</v>
      </c>
      <c r="B137" s="188" t="s">
        <v>1869</v>
      </c>
      <c r="C137" s="188" t="s">
        <v>148</v>
      </c>
      <c r="F137" s="188">
        <v>11.929893585805136</v>
      </c>
    </row>
    <row r="138" spans="1:6">
      <c r="A138" s="190" t="s">
        <v>1870</v>
      </c>
      <c r="B138" s="188" t="s">
        <v>1871</v>
      </c>
      <c r="C138" s="188" t="s">
        <v>148</v>
      </c>
      <c r="F138" s="188">
        <v>11.550352380744108</v>
      </c>
    </row>
    <row r="139" spans="1:6">
      <c r="A139" s="190" t="s">
        <v>1872</v>
      </c>
      <c r="B139" s="188" t="s">
        <v>1873</v>
      </c>
      <c r="C139" s="188" t="s">
        <v>148</v>
      </c>
      <c r="F139" s="188">
        <v>11.05247786920294</v>
      </c>
    </row>
    <row r="140" spans="1:6">
      <c r="A140" s="190" t="s">
        <v>1874</v>
      </c>
      <c r="B140" s="188" t="s">
        <v>1875</v>
      </c>
      <c r="C140" s="188" t="s">
        <v>148</v>
      </c>
      <c r="F140" s="188">
        <v>19.90656619203752</v>
      </c>
    </row>
    <row r="141" spans="1:6">
      <c r="A141" s="190" t="s">
        <v>1876</v>
      </c>
      <c r="B141" s="188" t="s">
        <v>1877</v>
      </c>
      <c r="C141" s="188" t="s">
        <v>148</v>
      </c>
      <c r="F141" s="188">
        <v>6.5643605396284324</v>
      </c>
    </row>
    <row r="142" spans="1:6">
      <c r="A142" s="190" t="s">
        <v>1878</v>
      </c>
      <c r="B142" s="188" t="s">
        <v>1879</v>
      </c>
      <c r="C142" s="188" t="s">
        <v>148</v>
      </c>
      <c r="F142" s="188">
        <v>7.7049237356988876</v>
      </c>
    </row>
    <row r="143" spans="1:6">
      <c r="A143" s="190" t="s">
        <v>1880</v>
      </c>
      <c r="B143" s="188" t="s">
        <v>1881</v>
      </c>
      <c r="C143" s="188" t="s">
        <v>148</v>
      </c>
      <c r="F143" s="188">
        <v>6.9835194983714849E-2</v>
      </c>
    </row>
    <row r="144" spans="1:6">
      <c r="A144" s="190" t="s">
        <v>1882</v>
      </c>
      <c r="B144" s="188" t="s">
        <v>1883</v>
      </c>
      <c r="C144" s="188" t="s">
        <v>148</v>
      </c>
      <c r="F144" s="188">
        <v>2.5452355345988806</v>
      </c>
    </row>
    <row r="145" spans="1:8">
      <c r="A145" s="190" t="s">
        <v>1884</v>
      </c>
      <c r="B145" s="188" t="s">
        <v>1885</v>
      </c>
      <c r="C145" s="188" t="s">
        <v>148</v>
      </c>
      <c r="F145" s="188">
        <v>18.553762894672349</v>
      </c>
    </row>
    <row r="146" spans="1:8">
      <c r="A146" s="190" t="s">
        <v>1886</v>
      </c>
      <c r="B146" s="188" t="s">
        <v>1887</v>
      </c>
      <c r="C146" s="188" t="s">
        <v>148</v>
      </c>
      <c r="F146" s="188">
        <v>8.3853602960643485</v>
      </c>
    </row>
    <row r="147" spans="1:8">
      <c r="A147" s="190" t="s">
        <v>1888</v>
      </c>
      <c r="B147" s="188" t="s">
        <v>1889</v>
      </c>
      <c r="C147" s="188" t="s">
        <v>148</v>
      </c>
      <c r="F147" s="188">
        <v>54.673320341150038</v>
      </c>
    </row>
    <row r="148" spans="1:8">
      <c r="A148" s="190" t="s">
        <v>1890</v>
      </c>
      <c r="B148" s="188" t="s">
        <v>1891</v>
      </c>
      <c r="C148" s="188" t="s">
        <v>148</v>
      </c>
      <c r="F148" s="188">
        <v>3.9241596840212427</v>
      </c>
    </row>
    <row r="149" spans="1:8">
      <c r="A149" s="190" t="s">
        <v>1892</v>
      </c>
      <c r="B149" s="188" t="s">
        <v>1893</v>
      </c>
      <c r="C149" s="188" t="s">
        <v>148</v>
      </c>
      <c r="F149" s="188">
        <v>1.2331066120161771</v>
      </c>
    </row>
    <row r="150" spans="1:8">
      <c r="A150" s="190" t="s">
        <v>1894</v>
      </c>
      <c r="B150" s="188" t="s">
        <v>1895</v>
      </c>
      <c r="C150" s="188" t="s">
        <v>148</v>
      </c>
      <c r="F150" s="188">
        <v>6.5586726442117129</v>
      </c>
    </row>
    <row r="151" spans="1:8">
      <c r="A151" s="190" t="s">
        <v>1896</v>
      </c>
      <c r="B151" s="188" t="s">
        <v>1897</v>
      </c>
      <c r="C151" s="188" t="s">
        <v>148</v>
      </c>
      <c r="F151" s="188">
        <v>6.739083818486761</v>
      </c>
    </row>
    <row r="152" spans="1:8">
      <c r="A152" s="190" t="s">
        <v>1898</v>
      </c>
      <c r="B152" s="188" t="s">
        <v>1899</v>
      </c>
      <c r="C152" s="188" t="s">
        <v>148</v>
      </c>
      <c r="F152" s="188">
        <v>1.6493492375157905</v>
      </c>
    </row>
    <row r="153" spans="1:8">
      <c r="A153" s="190" t="s">
        <v>1900</v>
      </c>
      <c r="B153" s="188" t="s">
        <v>1901</v>
      </c>
      <c r="C153" s="188" t="s">
        <v>148</v>
      </c>
      <c r="F153" s="188">
        <v>16.410265028440243</v>
      </c>
    </row>
    <row r="154" spans="1:8">
      <c r="A154" s="190" t="s">
        <v>1902</v>
      </c>
      <c r="B154" s="188" t="s">
        <v>1903</v>
      </c>
      <c r="C154" s="188" t="s">
        <v>148</v>
      </c>
      <c r="F154" s="188">
        <v>5.2864294409061161</v>
      </c>
    </row>
    <row r="157" spans="1:8">
      <c r="E157" s="197" t="s">
        <v>1904</v>
      </c>
      <c r="F157" s="197" t="s">
        <v>1905</v>
      </c>
    </row>
    <row r="158" spans="1:8">
      <c r="A158" s="188" t="s">
        <v>1802</v>
      </c>
      <c r="B158" s="215" t="s">
        <v>1803</v>
      </c>
      <c r="C158" s="188" t="s">
        <v>99</v>
      </c>
      <c r="D158" s="188" t="s">
        <v>535</v>
      </c>
      <c r="E158" s="198">
        <v>50.360372685285455</v>
      </c>
      <c r="F158" s="199">
        <f>IF(D158="CO2",E158,IF(D158="CH4",E158*'State 2005 Data'!$J$16,IF(D158="N2O",'State 2005 Data'!$J$17,IF(D158="Other",E158))))</f>
        <v>50.360372685285455</v>
      </c>
    </row>
    <row r="159" spans="1:8">
      <c r="A159" s="188" t="s">
        <v>1802</v>
      </c>
      <c r="B159" s="215" t="s">
        <v>1803</v>
      </c>
      <c r="C159" s="188" t="s">
        <v>99</v>
      </c>
      <c r="D159" s="188" t="s">
        <v>543</v>
      </c>
      <c r="E159" s="198">
        <v>1.5843389499999999E-2</v>
      </c>
      <c r="F159" s="199">
        <f>IF(D159="CO2",E159,IF(D159="CH4",E159*'State 2005 Data'!$J$16,IF(D159="N2O",'State 2005 Data'!$J$17,IF(D159="Other",E159))))</f>
        <v>1.774459624E-2</v>
      </c>
      <c r="H159" s="197"/>
    </row>
    <row r="160" spans="1:8">
      <c r="A160" s="188" t="s">
        <v>1802</v>
      </c>
      <c r="B160" s="215" t="s">
        <v>1803</v>
      </c>
      <c r="C160" s="188" t="s">
        <v>99</v>
      </c>
      <c r="D160" s="188" t="s">
        <v>544</v>
      </c>
      <c r="E160" s="198">
        <v>0.19076809123999997</v>
      </c>
      <c r="F160" s="199">
        <f>IF(D160="CO2",E160,IF(D160="CH4",E160*'State 2005 Data'!$J$16,IF(D160="N2O",'State 2005 Data'!$J$17,IF(D160="Other",E160))))</f>
        <v>0.88926174496644295</v>
      </c>
      <c r="H160" s="197"/>
    </row>
    <row r="161" spans="1:8">
      <c r="A161" s="188" t="s">
        <v>1802</v>
      </c>
      <c r="B161" s="215" t="s">
        <v>1803</v>
      </c>
      <c r="C161" s="188" t="s">
        <v>99</v>
      </c>
      <c r="D161" s="200" t="s">
        <v>532</v>
      </c>
      <c r="E161" s="198"/>
      <c r="F161" s="199">
        <f>IF(D161="CO2",E161,IF(D161="CH4",E161*'State 2005 Data'!$J$16,IF(D161="N2O",'State 2005 Data'!$J$17,IF(D161="Other",E161))))</f>
        <v>0</v>
      </c>
      <c r="H161" s="197"/>
    </row>
    <row r="162" spans="1:8">
      <c r="A162" s="188" t="s">
        <v>1802</v>
      </c>
      <c r="B162" s="215" t="s">
        <v>1803</v>
      </c>
      <c r="C162" s="188" t="s">
        <v>887</v>
      </c>
      <c r="D162" s="188" t="s">
        <v>535</v>
      </c>
      <c r="E162" s="198">
        <v>4.1342231629645863</v>
      </c>
      <c r="F162" s="199">
        <f>IF(D162="CO2",E162,IF(D162="CH4",E162*'State 2005 Data'!$J$16,IF(D162="N2O",'State 2005 Data'!$J$17,IF(D162="Other",E162))))</f>
        <v>4.1342231629645863</v>
      </c>
      <c r="H162" s="197"/>
    </row>
    <row r="163" spans="1:8">
      <c r="A163" s="188" t="s">
        <v>1802</v>
      </c>
      <c r="B163" s="215" t="s">
        <v>1803</v>
      </c>
      <c r="C163" s="188" t="s">
        <v>887</v>
      </c>
      <c r="D163" s="188" t="s">
        <v>543</v>
      </c>
      <c r="E163" s="198">
        <v>7.8895044999999997E-2</v>
      </c>
      <c r="F163" s="199">
        <f>IF(D163="CO2",E163,IF(D163="CH4",E163*'State 2005 Data'!$J$16,IF(D163="N2O",'State 2005 Data'!$J$17,IF(D163="Other",E163))))</f>
        <v>8.8362450400000001E-2</v>
      </c>
      <c r="H163" s="197"/>
    </row>
    <row r="164" spans="1:8">
      <c r="A164" s="188" t="s">
        <v>1802</v>
      </c>
      <c r="B164" s="215" t="s">
        <v>1803</v>
      </c>
      <c r="C164" s="188" t="s">
        <v>887</v>
      </c>
      <c r="D164" s="188" t="s">
        <v>544</v>
      </c>
      <c r="E164" s="198">
        <v>1.4053459479999995E-2</v>
      </c>
      <c r="F164" s="199">
        <f>IF(D164="CO2",E164,IF(D164="CH4",E164*'State 2005 Data'!$J$16,IF(D164="N2O",'State 2005 Data'!$J$17,IF(D164="Other",E164))))</f>
        <v>0.88926174496644295</v>
      </c>
      <c r="H164" s="197"/>
    </row>
    <row r="165" spans="1:8">
      <c r="A165" s="188" t="s">
        <v>1802</v>
      </c>
      <c r="B165" s="215" t="s">
        <v>1803</v>
      </c>
      <c r="C165" s="188" t="s">
        <v>887</v>
      </c>
      <c r="D165" s="200" t="s">
        <v>532</v>
      </c>
      <c r="E165" s="198"/>
      <c r="F165" s="199">
        <f>IF(D165="CO2",E165,IF(D165="CH4",E165*'State 2005 Data'!$J$16,IF(D165="N2O",'State 2005 Data'!$J$17,IF(D165="Other",E165))))</f>
        <v>0</v>
      </c>
      <c r="H165" s="197"/>
    </row>
    <row r="166" spans="1:8">
      <c r="A166" s="188" t="s">
        <v>1802</v>
      </c>
      <c r="B166" s="215" t="s">
        <v>1803</v>
      </c>
      <c r="C166" s="188" t="s">
        <v>4</v>
      </c>
      <c r="D166" s="188" t="s">
        <v>535</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543</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544</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532</v>
      </c>
      <c r="E169" s="198"/>
      <c r="F169" s="199">
        <f>IF(D169="CO2",E169,IF(D169="CH4",E169*'State 2005 Data'!$J$16,IF(D169="N2O",'State 2005 Data'!$J$17,IF(D169="Other",E169))))</f>
        <v>0</v>
      </c>
      <c r="H169" s="197"/>
    </row>
    <row r="170" spans="1:8">
      <c r="A170" s="188" t="s">
        <v>1802</v>
      </c>
      <c r="B170" s="215" t="s">
        <v>1803</v>
      </c>
      <c r="C170" s="188" t="s">
        <v>9</v>
      </c>
      <c r="D170" s="188" t="s">
        <v>535</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543</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544</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532</v>
      </c>
      <c r="E173" s="198">
        <v>2.782833380710616</v>
      </c>
      <c r="F173" s="199">
        <f>IF(D173="CO2",E173,IF(D173="CH4",E173*'State 2005 Data'!$J$16,IF(D173="N2O",'State 2005 Data'!$J$17,IF(D173="Other",E173))))</f>
        <v>2.782833380710616</v>
      </c>
      <c r="H173" s="197"/>
    </row>
    <row r="174" spans="1:8">
      <c r="A174" s="188" t="s">
        <v>1770</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1770</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1770</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1770</v>
      </c>
      <c r="B177" s="215" t="s">
        <v>530</v>
      </c>
      <c r="C177" s="188" t="s">
        <v>99</v>
      </c>
      <c r="D177" s="200" t="s">
        <v>532</v>
      </c>
      <c r="E177" s="198"/>
      <c r="F177" s="199">
        <f>IF(D177="CO2",E177,IF(D177="CH4",E177*'State 2005 Data'!$J$16,IF(D177="N2O",'State 2005 Data'!$J$17,IF(D177="Other",E177))))</f>
        <v>0</v>
      </c>
      <c r="H177" s="197"/>
    </row>
    <row r="178" spans="1:8">
      <c r="A178" s="188" t="s">
        <v>1770</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1770</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1770</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1770</v>
      </c>
      <c r="B181" s="215" t="s">
        <v>530</v>
      </c>
      <c r="C181" s="188" t="s">
        <v>887</v>
      </c>
      <c r="D181" s="200" t="s">
        <v>532</v>
      </c>
      <c r="E181" s="198"/>
      <c r="F181" s="199">
        <f>IF(D181="CO2",E181,IF(D181="CH4",E181*'State 2005 Data'!$J$16,IF(D181="N2O",'State 2005 Data'!$J$17,IF(D181="Other",E181))))</f>
        <v>0</v>
      </c>
      <c r="H181" s="197"/>
    </row>
    <row r="182" spans="1:8">
      <c r="A182" s="188" t="s">
        <v>1770</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1770</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1770</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1770</v>
      </c>
      <c r="B185" s="215" t="s">
        <v>530</v>
      </c>
      <c r="C185" s="188" t="s">
        <v>4</v>
      </c>
      <c r="D185" s="200" t="s">
        <v>532</v>
      </c>
      <c r="E185" s="198"/>
      <c r="F185" s="199">
        <f>IF(D185="CO2",E185,IF(D185="CH4",E185*'State 2005 Data'!$J$16,IF(D185="N2O",'State 2005 Data'!$J$17,IF(D185="Other",E185))))</f>
        <v>0</v>
      </c>
      <c r="H185" s="197"/>
    </row>
    <row r="186" spans="1:8">
      <c r="A186" s="188" t="s">
        <v>1770</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1770</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1770</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1770</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1814</v>
      </c>
      <c r="B190" s="215" t="s">
        <v>1815</v>
      </c>
      <c r="C190" s="188" t="s">
        <v>99</v>
      </c>
      <c r="D190" s="188" t="s">
        <v>535</v>
      </c>
      <c r="E190" s="198">
        <v>124.34854050073351</v>
      </c>
      <c r="F190" s="199">
        <f>IF(D190="CO2",E190,IF(D190="CH4",E190*'State 2005 Data'!$J$16,IF(D190="N2O",'State 2005 Data'!$J$17,IF(D190="Other",E190))))</f>
        <v>124.34854050073351</v>
      </c>
      <c r="H190" s="197"/>
    </row>
    <row r="191" spans="1:8">
      <c r="A191" s="188" t="s">
        <v>1814</v>
      </c>
      <c r="B191" s="215" t="s">
        <v>1815</v>
      </c>
      <c r="C191" s="188" t="s">
        <v>99</v>
      </c>
      <c r="D191" s="188" t="s">
        <v>543</v>
      </c>
      <c r="E191" s="198">
        <v>6.7666522749999999E-2</v>
      </c>
      <c r="F191" s="199">
        <f>IF(D191="CO2",E191,IF(D191="CH4",E191*'State 2005 Data'!$J$16,IF(D191="N2O",'State 2005 Data'!$J$17,IF(D191="Other",E191))))</f>
        <v>7.5786505480000002E-2</v>
      </c>
      <c r="H191" s="197"/>
    </row>
    <row r="192" spans="1:8">
      <c r="A192" s="188" t="s">
        <v>1814</v>
      </c>
      <c r="B192" s="215" t="s">
        <v>1815</v>
      </c>
      <c r="C192" s="188" t="s">
        <v>99</v>
      </c>
      <c r="D192" s="188" t="s">
        <v>544</v>
      </c>
      <c r="E192" s="198">
        <v>0.38522212361999997</v>
      </c>
      <c r="F192" s="199">
        <f>IF(D192="CO2",E192,IF(D192="CH4",E192*'State 2005 Data'!$J$16,IF(D192="N2O",'State 2005 Data'!$J$17,IF(D192="Other",E192))))</f>
        <v>0.88926174496644295</v>
      </c>
      <c r="H192" s="197"/>
    </row>
    <row r="193" spans="1:8">
      <c r="A193" s="188" t="s">
        <v>1814</v>
      </c>
      <c r="B193" s="215" t="s">
        <v>1815</v>
      </c>
      <c r="C193" s="188" t="s">
        <v>99</v>
      </c>
      <c r="D193" s="200" t="s">
        <v>532</v>
      </c>
      <c r="E193" s="198"/>
      <c r="F193" s="199">
        <f>IF(D193="CO2",E193,IF(D193="CH4",E193*'State 2005 Data'!$J$16,IF(D193="N2O",'State 2005 Data'!$J$17,IF(D193="Other",E193))))</f>
        <v>0</v>
      </c>
      <c r="H193" s="197"/>
    </row>
    <row r="194" spans="1:8">
      <c r="A194" s="188" t="s">
        <v>1814</v>
      </c>
      <c r="B194" s="215" t="s">
        <v>1815</v>
      </c>
      <c r="C194" s="188" t="s">
        <v>887</v>
      </c>
      <c r="D194" s="188" t="s">
        <v>535</v>
      </c>
      <c r="E194" s="198">
        <v>7.1471620544010257</v>
      </c>
      <c r="F194" s="199">
        <f>IF(D194="CO2",E194,IF(D194="CH4",E194*'State 2005 Data'!$J$16,IF(D194="N2O",'State 2005 Data'!$J$17,IF(D194="Other",E194))))</f>
        <v>7.1471620544010257</v>
      </c>
      <c r="H194" s="197"/>
    </row>
    <row r="195" spans="1:8">
      <c r="A195" s="188" t="s">
        <v>1814</v>
      </c>
      <c r="B195" s="215" t="s">
        <v>1815</v>
      </c>
      <c r="C195" s="188" t="s">
        <v>887</v>
      </c>
      <c r="D195" s="188" t="s">
        <v>543</v>
      </c>
      <c r="E195" s="198">
        <v>3.8571613749999983E-2</v>
      </c>
      <c r="F195" s="199">
        <f>IF(D195="CO2",E195,IF(D195="CH4",E195*'State 2005 Data'!$J$16,IF(D195="N2O",'State 2005 Data'!$J$17,IF(D195="Other",E195))))</f>
        <v>4.3200207399999989E-2</v>
      </c>
      <c r="H195" s="197"/>
    </row>
    <row r="196" spans="1:8">
      <c r="A196" s="188" t="s">
        <v>1814</v>
      </c>
      <c r="B196" s="215" t="s">
        <v>1815</v>
      </c>
      <c r="C196" s="188" t="s">
        <v>887</v>
      </c>
      <c r="D196" s="188" t="s">
        <v>544</v>
      </c>
      <c r="E196" s="198">
        <v>1.2971853579999998E-2</v>
      </c>
      <c r="F196" s="199">
        <f>IF(D196="CO2",E196,IF(D196="CH4",E196*'State 2005 Data'!$J$16,IF(D196="N2O",'State 2005 Data'!$J$17,IF(D196="Other",E196))))</f>
        <v>0.88926174496644295</v>
      </c>
      <c r="H196" s="197"/>
    </row>
    <row r="197" spans="1:8">
      <c r="A197" s="188" t="s">
        <v>1814</v>
      </c>
      <c r="B197" s="215" t="s">
        <v>1815</v>
      </c>
      <c r="C197" s="188" t="s">
        <v>887</v>
      </c>
      <c r="D197" s="200" t="s">
        <v>532</v>
      </c>
      <c r="E197" s="198"/>
      <c r="F197" s="199">
        <f>IF(D197="CO2",E197,IF(D197="CH4",E197*'State 2005 Data'!$J$16,IF(D197="N2O",'State 2005 Data'!$J$17,IF(D197="Other",E197))))</f>
        <v>0</v>
      </c>
      <c r="H197" s="197"/>
    </row>
    <row r="198" spans="1:8">
      <c r="A198" s="188" t="s">
        <v>1814</v>
      </c>
      <c r="B198" s="215" t="s">
        <v>1815</v>
      </c>
      <c r="C198" s="188" t="s">
        <v>4</v>
      </c>
      <c r="D198" s="188" t="s">
        <v>535</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543</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544</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532</v>
      </c>
      <c r="E201" s="198"/>
      <c r="F201" s="199">
        <f>IF(D201="CO2",E201,IF(D201="CH4",E201*'State 2005 Data'!$J$16,IF(D201="N2O",'State 2005 Data'!$J$17,IF(D201="Other",E201))))</f>
        <v>0</v>
      </c>
      <c r="H201" s="197"/>
    </row>
    <row r="202" spans="1:8">
      <c r="A202" s="188" t="s">
        <v>1814</v>
      </c>
      <c r="B202" s="215" t="s">
        <v>1815</v>
      </c>
      <c r="C202" s="188" t="s">
        <v>9</v>
      </c>
      <c r="D202" s="188" t="s">
        <v>535</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543</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544</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532</v>
      </c>
      <c r="E205" s="198">
        <v>6.6549254490800127</v>
      </c>
      <c r="F205" s="199">
        <f>IF(D205="CO2",E205,IF(D205="CH4",E205*'State 2005 Data'!$J$16,IF(D205="N2O",'State 2005 Data'!$J$17,IF(D205="Other",E205))))</f>
        <v>6.6549254490800127</v>
      </c>
      <c r="H205" s="197"/>
    </row>
    <row r="206" spans="1:8">
      <c r="A206" s="188" t="s">
        <v>1827</v>
      </c>
      <c r="B206" s="215" t="s">
        <v>1828</v>
      </c>
      <c r="C206" s="188" t="s">
        <v>99</v>
      </c>
      <c r="D206" s="188" t="s">
        <v>535</v>
      </c>
      <c r="E206" s="198">
        <v>91.32605566711716</v>
      </c>
      <c r="F206" s="199">
        <f>IF(D206="CO2",E206,IF(D206="CH4",E206*'State 2005 Data'!$J$16,IF(D206="N2O",'State 2005 Data'!$J$17,IF(D206="Other",E206))))</f>
        <v>91.32605566711716</v>
      </c>
      <c r="H206" s="197"/>
    </row>
    <row r="207" spans="1:8">
      <c r="A207" s="188" t="s">
        <v>1827</v>
      </c>
      <c r="B207" s="215" t="s">
        <v>1828</v>
      </c>
      <c r="C207" s="188" t="s">
        <v>99</v>
      </c>
      <c r="D207" s="188" t="s">
        <v>543</v>
      </c>
      <c r="E207" s="198">
        <v>2.5502911999999999E-2</v>
      </c>
      <c r="F207" s="199">
        <f>IF(D207="CO2",E207,IF(D207="CH4",E207*'State 2005 Data'!$J$16,IF(D207="N2O",'State 2005 Data'!$J$17,IF(D207="Other",E207))))</f>
        <v>2.8563261440000001E-2</v>
      </c>
      <c r="H207" s="197"/>
    </row>
    <row r="208" spans="1:8">
      <c r="A208" s="188" t="s">
        <v>1827</v>
      </c>
      <c r="B208" s="215" t="s">
        <v>1828</v>
      </c>
      <c r="C208" s="188" t="s">
        <v>99</v>
      </c>
      <c r="D208" s="188" t="s">
        <v>544</v>
      </c>
      <c r="E208" s="198">
        <v>0.42768784775999996</v>
      </c>
      <c r="F208" s="199">
        <f>IF(D208="CO2",E208,IF(D208="CH4",E208*'State 2005 Data'!$J$16,IF(D208="N2O",'State 2005 Data'!$J$17,IF(D208="Other",E208))))</f>
        <v>0.88926174496644295</v>
      </c>
      <c r="H208" s="197"/>
    </row>
    <row r="209" spans="1:8">
      <c r="A209" s="188" t="s">
        <v>1827</v>
      </c>
      <c r="B209" s="215" t="s">
        <v>1828</v>
      </c>
      <c r="C209" s="188" t="s">
        <v>99</v>
      </c>
      <c r="D209" s="200" t="s">
        <v>532</v>
      </c>
      <c r="E209" s="198"/>
      <c r="F209" s="199">
        <f>IF(D209="CO2",E209,IF(D209="CH4",E209*'State 2005 Data'!$J$16,IF(D209="N2O",'State 2005 Data'!$J$17,IF(D209="Other",E209))))</f>
        <v>0</v>
      </c>
      <c r="H209" s="197"/>
    </row>
    <row r="210" spans="1:8">
      <c r="A210" s="188" t="s">
        <v>1827</v>
      </c>
      <c r="B210" s="215" t="s">
        <v>1828</v>
      </c>
      <c r="C210" s="188" t="s">
        <v>887</v>
      </c>
      <c r="D210" s="188" t="s">
        <v>535</v>
      </c>
      <c r="E210" s="198">
        <v>36.592351012463155</v>
      </c>
      <c r="F210" s="199">
        <f>IF(D210="CO2",E210,IF(D210="CH4",E210*'State 2005 Data'!$J$16,IF(D210="N2O",'State 2005 Data'!$J$17,IF(D210="Other",E210))))</f>
        <v>36.592351012463155</v>
      </c>
      <c r="H210" s="197"/>
    </row>
    <row r="211" spans="1:8">
      <c r="A211" s="188" t="s">
        <v>1827</v>
      </c>
      <c r="B211" s="215" t="s">
        <v>1828</v>
      </c>
      <c r="C211" s="188" t="s">
        <v>887</v>
      </c>
      <c r="D211" s="188" t="s">
        <v>543</v>
      </c>
      <c r="E211" s="198">
        <v>0.1392324305</v>
      </c>
      <c r="F211" s="199">
        <f>IF(D211="CO2",E211,IF(D211="CH4",E211*'State 2005 Data'!$J$16,IF(D211="N2O",'State 2005 Data'!$J$17,IF(D211="Other",E211))))</f>
        <v>0.15594032216000001</v>
      </c>
      <c r="H211" s="197"/>
    </row>
    <row r="212" spans="1:8">
      <c r="A212" s="188" t="s">
        <v>1827</v>
      </c>
      <c r="B212" s="215" t="s">
        <v>1828</v>
      </c>
      <c r="C212" s="188" t="s">
        <v>887</v>
      </c>
      <c r="D212" s="188" t="s">
        <v>544</v>
      </c>
      <c r="E212" s="198">
        <v>3.2298506499999997E-2</v>
      </c>
      <c r="F212" s="199">
        <f>IF(D212="CO2",E212,IF(D212="CH4",E212*'State 2005 Data'!$J$16,IF(D212="N2O",'State 2005 Data'!$J$17,IF(D212="Other",E212))))</f>
        <v>0.88926174496644295</v>
      </c>
      <c r="H212" s="197"/>
    </row>
    <row r="213" spans="1:8">
      <c r="A213" s="188" t="s">
        <v>1827</v>
      </c>
      <c r="B213" s="215" t="s">
        <v>1828</v>
      </c>
      <c r="C213" s="188" t="s">
        <v>887</v>
      </c>
      <c r="D213" s="200" t="s">
        <v>532</v>
      </c>
      <c r="E213" s="198"/>
      <c r="F213" s="199">
        <f>IF(D213="CO2",E213,IF(D213="CH4",E213*'State 2005 Data'!$J$16,IF(D213="N2O",'State 2005 Data'!$J$17,IF(D213="Other",E213))))</f>
        <v>0</v>
      </c>
      <c r="H213" s="197"/>
    </row>
    <row r="214" spans="1:8">
      <c r="A214" s="188" t="s">
        <v>1827</v>
      </c>
      <c r="B214" s="215" t="s">
        <v>1828</v>
      </c>
      <c r="C214" s="188" t="s">
        <v>4</v>
      </c>
      <c r="D214" s="188" t="s">
        <v>535</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543</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544</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532</v>
      </c>
      <c r="E217" s="198"/>
      <c r="F217" s="199">
        <f>IF(D217="CO2",E217,IF(D217="CH4",E217*'State 2005 Data'!$J$16,IF(D217="N2O",'State 2005 Data'!$J$17,IF(D217="Other",E217))))</f>
        <v>0</v>
      </c>
      <c r="H217" s="197"/>
    </row>
    <row r="218" spans="1:8">
      <c r="A218" s="188" t="s">
        <v>1827</v>
      </c>
      <c r="B218" s="215" t="s">
        <v>1828</v>
      </c>
      <c r="C218" s="188" t="s">
        <v>9</v>
      </c>
      <c r="D218" s="188" t="s">
        <v>535</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543</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544</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532</v>
      </c>
      <c r="E221" s="198">
        <v>4.7202127697351726</v>
      </c>
      <c r="F221" s="199">
        <f>IF(D221="CO2",E221,IF(D221="CH4",E221*'State 2005 Data'!$J$16,IF(D221="N2O",'State 2005 Data'!$J$17,IF(D221="Other",E221))))</f>
        <v>4.7202127697351726</v>
      </c>
      <c r="H221" s="197"/>
    </row>
    <row r="222" spans="1:8">
      <c r="A222" s="188" t="s">
        <v>1829</v>
      </c>
      <c r="B222" s="215" t="s">
        <v>1830</v>
      </c>
      <c r="C222" s="188" t="s">
        <v>99</v>
      </c>
      <c r="D222" s="188" t="s">
        <v>535</v>
      </c>
      <c r="E222" s="198">
        <v>118.84179018991334</v>
      </c>
      <c r="F222" s="199">
        <f>IF(D222="CO2",E222,IF(D222="CH4",E222*'State 2005 Data'!$J$16,IF(D222="N2O",'State 2005 Data'!$J$17,IF(D222="Other",E222))))</f>
        <v>118.84179018991334</v>
      </c>
      <c r="H222" s="197"/>
    </row>
    <row r="223" spans="1:8">
      <c r="A223" s="188" t="s">
        <v>1829</v>
      </c>
      <c r="B223" s="215" t="s">
        <v>1830</v>
      </c>
      <c r="C223" s="188" t="s">
        <v>99</v>
      </c>
      <c r="D223" s="188" t="s">
        <v>543</v>
      </c>
      <c r="E223" s="198">
        <v>3.2869988000000003E-2</v>
      </c>
      <c r="F223" s="199">
        <f>IF(D223="CO2",E223,IF(D223="CH4",E223*'State 2005 Data'!$J$16,IF(D223="N2O",'State 2005 Data'!$J$17,IF(D223="Other",E223))))</f>
        <v>3.6814386560000009E-2</v>
      </c>
      <c r="H223" s="197"/>
    </row>
    <row r="224" spans="1:8">
      <c r="A224" s="188" t="s">
        <v>1829</v>
      </c>
      <c r="B224" s="215" t="s">
        <v>1830</v>
      </c>
      <c r="C224" s="188" t="s">
        <v>99</v>
      </c>
      <c r="D224" s="188" t="s">
        <v>544</v>
      </c>
      <c r="E224" s="198">
        <v>0.56993080206000002</v>
      </c>
      <c r="F224" s="199">
        <f>IF(D224="CO2",E224,IF(D224="CH4",E224*'State 2005 Data'!$J$16,IF(D224="N2O",'State 2005 Data'!$J$17,IF(D224="Other",E224))))</f>
        <v>0.88926174496644295</v>
      </c>
      <c r="H224" s="197"/>
    </row>
    <row r="225" spans="1:8">
      <c r="A225" s="188" t="s">
        <v>1829</v>
      </c>
      <c r="B225" s="215" t="s">
        <v>1830</v>
      </c>
      <c r="C225" s="188" t="s">
        <v>99</v>
      </c>
      <c r="D225" s="200" t="s">
        <v>532</v>
      </c>
      <c r="E225" s="198"/>
      <c r="F225" s="199">
        <f>IF(D225="CO2",E225,IF(D225="CH4",E225*'State 2005 Data'!$J$16,IF(D225="N2O",'State 2005 Data'!$J$17,IF(D225="Other",E225))))</f>
        <v>0</v>
      </c>
      <c r="H225" s="197"/>
    </row>
    <row r="226" spans="1:8">
      <c r="A226" s="188" t="s">
        <v>1829</v>
      </c>
      <c r="B226" s="215" t="s">
        <v>1830</v>
      </c>
      <c r="C226" s="188" t="s">
        <v>887</v>
      </c>
      <c r="D226" s="188" t="s">
        <v>535</v>
      </c>
      <c r="E226" s="198">
        <v>14.945147394013535</v>
      </c>
      <c r="F226" s="199">
        <f>IF(D226="CO2",E226,IF(D226="CH4",E226*'State 2005 Data'!$J$16,IF(D226="N2O",'State 2005 Data'!$J$17,IF(D226="Other",E226))))</f>
        <v>14.945147394013535</v>
      </c>
      <c r="H226" s="197"/>
    </row>
    <row r="227" spans="1:8">
      <c r="A227" s="188" t="s">
        <v>1829</v>
      </c>
      <c r="B227" s="215" t="s">
        <v>1830</v>
      </c>
      <c r="C227" s="188" t="s">
        <v>887</v>
      </c>
      <c r="D227" s="188" t="s">
        <v>543</v>
      </c>
      <c r="E227" s="198">
        <v>0.14570402825000001</v>
      </c>
      <c r="F227" s="199">
        <f>IF(D227="CO2",E227,IF(D227="CH4",E227*'State 2005 Data'!$J$16,IF(D227="N2O",'State 2005 Data'!$J$17,IF(D227="Other",E227))))</f>
        <v>0.16318851164000003</v>
      </c>
      <c r="H227" s="197"/>
    </row>
    <row r="228" spans="1:8">
      <c r="A228" s="188" t="s">
        <v>1829</v>
      </c>
      <c r="B228" s="215" t="s">
        <v>1830</v>
      </c>
      <c r="C228" s="188" t="s">
        <v>887</v>
      </c>
      <c r="D228" s="188" t="s">
        <v>544</v>
      </c>
      <c r="E228" s="198">
        <v>3.1460560300000003E-2</v>
      </c>
      <c r="F228" s="199">
        <f>IF(D228="CO2",E228,IF(D228="CH4",E228*'State 2005 Data'!$J$16,IF(D228="N2O",'State 2005 Data'!$J$17,IF(D228="Other",E228))))</f>
        <v>0.88926174496644295</v>
      </c>
      <c r="H228" s="197"/>
    </row>
    <row r="229" spans="1:8">
      <c r="A229" s="188" t="s">
        <v>1829</v>
      </c>
      <c r="B229" s="215" t="s">
        <v>1830</v>
      </c>
      <c r="C229" s="188" t="s">
        <v>887</v>
      </c>
      <c r="D229" s="200" t="s">
        <v>532</v>
      </c>
      <c r="E229" s="198"/>
      <c r="F229" s="199">
        <f>IF(D229="CO2",E229,IF(D229="CH4",E229*'State 2005 Data'!$J$16,IF(D229="N2O",'State 2005 Data'!$J$17,IF(D229="Other",E229))))</f>
        <v>0</v>
      </c>
      <c r="H229" s="197"/>
    </row>
    <row r="230" spans="1:8">
      <c r="A230" s="188" t="s">
        <v>1829</v>
      </c>
      <c r="B230" s="215" t="s">
        <v>1830</v>
      </c>
      <c r="C230" s="188" t="s">
        <v>4</v>
      </c>
      <c r="D230" s="188" t="s">
        <v>535</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543</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544</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532</v>
      </c>
      <c r="E233" s="198"/>
      <c r="F233" s="199">
        <f>IF(D233="CO2",E233,IF(D233="CH4",E233*'State 2005 Data'!$J$16,IF(D233="N2O",'State 2005 Data'!$J$17,IF(D233="Other",E233))))</f>
        <v>0</v>
      </c>
      <c r="H233" s="197"/>
    </row>
    <row r="234" spans="1:8">
      <c r="A234" s="188" t="s">
        <v>1829</v>
      </c>
      <c r="B234" s="215" t="s">
        <v>1830</v>
      </c>
      <c r="C234" s="188" t="s">
        <v>9</v>
      </c>
      <c r="D234" s="188" t="s">
        <v>535</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543</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544</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532</v>
      </c>
      <c r="E237" s="198">
        <v>2.7295367168902973</v>
      </c>
      <c r="F237" s="199">
        <f>IF(D237="CO2",E237,IF(D237="CH4",E237*'State 2005 Data'!$J$16,IF(D237="N2O",'State 2005 Data'!$J$17,IF(D237="Other",E237))))</f>
        <v>2.7295367168902973</v>
      </c>
      <c r="H237" s="197"/>
    </row>
    <row r="238" spans="1:8">
      <c r="A238" s="216" t="s">
        <v>1832</v>
      </c>
      <c r="B238" s="215" t="s">
        <v>1833</v>
      </c>
      <c r="C238" s="188" t="s">
        <v>99</v>
      </c>
      <c r="D238" s="188" t="s">
        <v>535</v>
      </c>
      <c r="E238" s="198">
        <v>35.197852706175141</v>
      </c>
      <c r="F238" s="199">
        <f>IF(D238="CO2",E238,IF(D238="CH4",E238*'State 2005 Data'!$J$16,IF(D238="N2O",'State 2005 Data'!$J$17,IF(D238="Other",E238))))</f>
        <v>35.197852706175141</v>
      </c>
      <c r="H238" s="197"/>
    </row>
    <row r="239" spans="1:8">
      <c r="A239" s="216" t="s">
        <v>1832</v>
      </c>
      <c r="B239" s="215" t="s">
        <v>1833</v>
      </c>
      <c r="C239" s="188" t="s">
        <v>99</v>
      </c>
      <c r="D239" s="188" t="s">
        <v>543</v>
      </c>
      <c r="E239" s="198">
        <v>9.7670457499999998E-3</v>
      </c>
      <c r="F239" s="199">
        <f>IF(D239="CO2",E239,IF(D239="CH4",E239*'State 2005 Data'!$J$16,IF(D239="N2O",'State 2005 Data'!$J$17,IF(D239="Other",E239))))</f>
        <v>1.0939091240000001E-2</v>
      </c>
      <c r="H239" s="197"/>
    </row>
    <row r="240" spans="1:8">
      <c r="A240" s="216" t="s">
        <v>1832</v>
      </c>
      <c r="B240" s="215" t="s">
        <v>1833</v>
      </c>
      <c r="C240" s="188" t="s">
        <v>99</v>
      </c>
      <c r="D240" s="188" t="s">
        <v>544</v>
      </c>
      <c r="E240" s="198">
        <v>0.16373188032</v>
      </c>
      <c r="F240" s="199">
        <f>IF(D240="CO2",E240,IF(D240="CH4",E240*'State 2005 Data'!$J$16,IF(D240="N2O",'State 2005 Data'!$J$17,IF(D240="Other",E240))))</f>
        <v>0.88926174496644295</v>
      </c>
      <c r="H240" s="197"/>
    </row>
    <row r="241" spans="1:8">
      <c r="A241" s="216" t="s">
        <v>1832</v>
      </c>
      <c r="B241" s="215" t="s">
        <v>1833</v>
      </c>
      <c r="C241" s="188" t="s">
        <v>99</v>
      </c>
      <c r="D241" s="200" t="s">
        <v>532</v>
      </c>
      <c r="E241" s="198"/>
      <c r="F241" s="199">
        <f>IF(D241="CO2",E241,IF(D241="CH4",E241*'State 2005 Data'!$J$16,IF(D241="N2O",'State 2005 Data'!$J$17,IF(D241="Other",E241))))</f>
        <v>0</v>
      </c>
      <c r="H241" s="197"/>
    </row>
    <row r="242" spans="1:8">
      <c r="A242" s="216" t="s">
        <v>1832</v>
      </c>
      <c r="B242" s="215" t="s">
        <v>1833</v>
      </c>
      <c r="C242" s="188" t="s">
        <v>887</v>
      </c>
      <c r="D242" s="188" t="s">
        <v>535</v>
      </c>
      <c r="E242" s="198">
        <v>8.3074301404111939</v>
      </c>
      <c r="F242" s="199">
        <f>IF(D242="CO2",E242,IF(D242="CH4",E242*'State 2005 Data'!$J$16,IF(D242="N2O",'State 2005 Data'!$J$17,IF(D242="Other",E242))))</f>
        <v>8.3074301404111939</v>
      </c>
      <c r="H242" s="197"/>
    </row>
    <row r="243" spans="1:8">
      <c r="A243" s="216" t="s">
        <v>1832</v>
      </c>
      <c r="B243" s="215" t="s">
        <v>1833</v>
      </c>
      <c r="C243" s="188" t="s">
        <v>887</v>
      </c>
      <c r="D243" s="188" t="s">
        <v>543</v>
      </c>
      <c r="E243" s="198">
        <v>6.1174107499999991E-2</v>
      </c>
      <c r="F243" s="199">
        <f>IF(D243="CO2",E243,IF(D243="CH4",E243*'State 2005 Data'!$J$16,IF(D243="N2O",'State 2005 Data'!$J$17,IF(D243="Other",E243))))</f>
        <v>6.8515000399999998E-2</v>
      </c>
      <c r="H243" s="197"/>
    </row>
    <row r="244" spans="1:8">
      <c r="A244" s="216" t="s">
        <v>1832</v>
      </c>
      <c r="B244" s="215" t="s">
        <v>1833</v>
      </c>
      <c r="C244" s="188" t="s">
        <v>887</v>
      </c>
      <c r="D244" s="188" t="s">
        <v>544</v>
      </c>
      <c r="E244" s="198">
        <v>1.6326922340000001E-2</v>
      </c>
      <c r="F244" s="199">
        <f>IF(D244="CO2",E244,IF(D244="CH4",E244*'State 2005 Data'!$J$16,IF(D244="N2O",'State 2005 Data'!$J$17,IF(D244="Other",E244))))</f>
        <v>0.88926174496644295</v>
      </c>
      <c r="H244" s="197"/>
    </row>
    <row r="245" spans="1:8">
      <c r="A245" s="216" t="s">
        <v>1832</v>
      </c>
      <c r="B245" s="215" t="s">
        <v>1833</v>
      </c>
      <c r="C245" s="188" t="s">
        <v>887</v>
      </c>
      <c r="D245" s="200" t="s">
        <v>532</v>
      </c>
      <c r="E245" s="198"/>
      <c r="F245" s="199">
        <f>IF(D245="CO2",E245,IF(D245="CH4",E245*'State 2005 Data'!$J$16,IF(D245="N2O",'State 2005 Data'!$J$17,IF(D245="Other",E245))))</f>
        <v>0</v>
      </c>
      <c r="H245" s="197"/>
    </row>
    <row r="246" spans="1:8">
      <c r="A246" s="216" t="s">
        <v>1832</v>
      </c>
      <c r="B246" s="215" t="s">
        <v>1833</v>
      </c>
      <c r="C246" s="188" t="s">
        <v>4</v>
      </c>
      <c r="D246" s="188" t="s">
        <v>535</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543</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544</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532</v>
      </c>
      <c r="E249" s="198"/>
      <c r="F249" s="199">
        <f>IF(D249="CO2",E249,IF(D249="CH4",E249*'State 2005 Data'!$J$16,IF(D249="N2O",'State 2005 Data'!$J$17,IF(D249="Other",E249))))</f>
        <v>0</v>
      </c>
      <c r="H249" s="197"/>
    </row>
    <row r="250" spans="1:8">
      <c r="A250" s="216" t="s">
        <v>1832</v>
      </c>
      <c r="B250" s="215" t="s">
        <v>1833</v>
      </c>
      <c r="C250" s="188" t="s">
        <v>9</v>
      </c>
      <c r="D250" s="188" t="s">
        <v>535</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543</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544</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532</v>
      </c>
      <c r="E253" s="198">
        <v>1.1169514849478956</v>
      </c>
      <c r="F253" s="199">
        <f>IF(D253="CO2",E253,IF(D253="CH4",E253*'State 2005 Data'!$J$16,IF(D253="N2O",'State 2005 Data'!$J$17,IF(D253="Other",E253))))</f>
        <v>1.1169514849478956</v>
      </c>
      <c r="H253" s="197"/>
    </row>
    <row r="254" spans="1:8">
      <c r="A254" s="188" t="s">
        <v>1841</v>
      </c>
      <c r="B254" s="215" t="s">
        <v>1842</v>
      </c>
      <c r="C254" s="188" t="s">
        <v>99</v>
      </c>
      <c r="D254" s="188" t="s">
        <v>535</v>
      </c>
      <c r="E254" s="198">
        <v>3.7935504518224383</v>
      </c>
      <c r="F254" s="199">
        <f>IF(D254="CO2",E254,IF(D254="CH4",E254*'State 2005 Data'!$J$16,IF(D254="N2O",'State 2005 Data'!$J$17,IF(D254="Other",E254))))</f>
        <v>3.7935504518224383</v>
      </c>
      <c r="H254" s="197"/>
    </row>
    <row r="255" spans="1:8">
      <c r="A255" s="188" t="s">
        <v>1841</v>
      </c>
      <c r="B255" s="215" t="s">
        <v>1842</v>
      </c>
      <c r="C255" s="188" t="s">
        <v>99</v>
      </c>
      <c r="D255" s="188" t="s">
        <v>543</v>
      </c>
      <c r="E255" s="198">
        <v>3.030358524999999E-2</v>
      </c>
      <c r="F255" s="199">
        <f>IF(D255="CO2",E255,IF(D255="CH4",E255*'State 2005 Data'!$J$16,IF(D255="N2O",'State 2005 Data'!$J$17,IF(D255="Other",E255))))</f>
        <v>3.3940015479999995E-2</v>
      </c>
      <c r="H255" s="197"/>
    </row>
    <row r="256" spans="1:8">
      <c r="A256" s="188" t="s">
        <v>1841</v>
      </c>
      <c r="B256" s="215" t="s">
        <v>1842</v>
      </c>
      <c r="C256" s="188" t="s">
        <v>99</v>
      </c>
      <c r="D256" s="188" t="s">
        <v>544</v>
      </c>
      <c r="E256" s="198">
        <v>4.9726762340000001E-2</v>
      </c>
      <c r="F256" s="199">
        <f>IF(D256="CO2",E256,IF(D256="CH4",E256*'State 2005 Data'!$J$16,IF(D256="N2O",'State 2005 Data'!$J$17,IF(D256="Other",E256))))</f>
        <v>0.88926174496644295</v>
      </c>
      <c r="H256" s="197"/>
    </row>
    <row r="257" spans="1:8">
      <c r="A257" s="188" t="s">
        <v>1841</v>
      </c>
      <c r="B257" s="215" t="s">
        <v>1842</v>
      </c>
      <c r="C257" s="188" t="s">
        <v>99</v>
      </c>
      <c r="D257" s="200" t="s">
        <v>532</v>
      </c>
      <c r="E257" s="198"/>
      <c r="F257" s="199">
        <f>IF(D257="CO2",E257,IF(D257="CH4",E257*'State 2005 Data'!$J$16,IF(D257="N2O",'State 2005 Data'!$J$17,IF(D257="Other",E257))))</f>
        <v>0</v>
      </c>
      <c r="H257" s="197"/>
    </row>
    <row r="258" spans="1:8">
      <c r="A258" s="188" t="s">
        <v>1841</v>
      </c>
      <c r="B258" s="215" t="s">
        <v>1842</v>
      </c>
      <c r="C258" s="188" t="s">
        <v>887</v>
      </c>
      <c r="D258" s="188" t="s">
        <v>535</v>
      </c>
      <c r="E258" s="198">
        <v>6.7272215642933535</v>
      </c>
      <c r="F258" s="199">
        <f>IF(D258="CO2",E258,IF(D258="CH4",E258*'State 2005 Data'!$J$16,IF(D258="N2O",'State 2005 Data'!$J$17,IF(D258="Other",E258))))</f>
        <v>6.7272215642933535</v>
      </c>
      <c r="H258" s="197"/>
    </row>
    <row r="259" spans="1:8">
      <c r="A259" s="188" t="s">
        <v>1841</v>
      </c>
      <c r="B259" s="215" t="s">
        <v>1842</v>
      </c>
      <c r="C259" s="188" t="s">
        <v>887</v>
      </c>
      <c r="D259" s="188" t="s">
        <v>543</v>
      </c>
      <c r="E259" s="198">
        <v>7.2678225749999992E-2</v>
      </c>
      <c r="F259" s="199">
        <f>IF(D259="CO2",E259,IF(D259="CH4",E259*'State 2005 Data'!$J$16,IF(D259="N2O",'State 2005 Data'!$J$17,IF(D259="Other",E259))))</f>
        <v>8.1399612839999996E-2</v>
      </c>
      <c r="H259" s="197"/>
    </row>
    <row r="260" spans="1:8">
      <c r="A260" s="188" t="s">
        <v>1841</v>
      </c>
      <c r="B260" s="215" t="s">
        <v>1842</v>
      </c>
      <c r="C260" s="188" t="s">
        <v>887</v>
      </c>
      <c r="D260" s="188" t="s">
        <v>544</v>
      </c>
      <c r="E260" s="198">
        <v>2.3824346059999998E-2</v>
      </c>
      <c r="F260" s="199">
        <f>IF(D260="CO2",E260,IF(D260="CH4",E260*'State 2005 Data'!$J$16,IF(D260="N2O",'State 2005 Data'!$J$17,IF(D260="Other",E260))))</f>
        <v>0.88926174496644295</v>
      </c>
      <c r="H260" s="197"/>
    </row>
    <row r="261" spans="1:8">
      <c r="A261" s="188" t="s">
        <v>1841</v>
      </c>
      <c r="B261" s="215" t="s">
        <v>1842</v>
      </c>
      <c r="C261" s="188" t="s">
        <v>887</v>
      </c>
      <c r="D261" s="200" t="s">
        <v>532</v>
      </c>
      <c r="E261" s="198"/>
      <c r="F261" s="199">
        <f>IF(D261="CO2",E261,IF(D261="CH4",E261*'State 2005 Data'!$J$16,IF(D261="N2O",'State 2005 Data'!$J$17,IF(D261="Other",E261))))</f>
        <v>0</v>
      </c>
      <c r="H261" s="197"/>
    </row>
    <row r="262" spans="1:8">
      <c r="A262" s="188" t="s">
        <v>1841</v>
      </c>
      <c r="B262" s="215" t="s">
        <v>1842</v>
      </c>
      <c r="C262" s="188" t="s">
        <v>4</v>
      </c>
      <c r="D262" s="188" t="s">
        <v>535</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543</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544</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532</v>
      </c>
      <c r="E265" s="198"/>
      <c r="F265" s="199">
        <f>IF(D265="CO2",E265,IF(D265="CH4",E265*'State 2005 Data'!$J$16,IF(D265="N2O",'State 2005 Data'!$J$17,IF(D265="Other",E265))))</f>
        <v>0</v>
      </c>
      <c r="H265" s="197"/>
    </row>
    <row r="266" spans="1:8">
      <c r="A266" s="188" t="s">
        <v>1841</v>
      </c>
      <c r="B266" s="215" t="s">
        <v>1842</v>
      </c>
      <c r="C266" s="188" t="s">
        <v>9</v>
      </c>
      <c r="D266" s="188" t="s">
        <v>535</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543</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544</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532</v>
      </c>
      <c r="E269" s="198">
        <v>0.48102752916835578</v>
      </c>
      <c r="F269" s="199">
        <f>IF(D269="CO2",E269,IF(D269="CH4",E269*'State 2005 Data'!$J$16,IF(D269="N2O",'State 2005 Data'!$J$17,IF(D269="Other",E269))))</f>
        <v>0.48102752916835578</v>
      </c>
      <c r="H269" s="197"/>
    </row>
    <row r="270" spans="1:8">
      <c r="A270" s="188" t="s">
        <v>1843</v>
      </c>
      <c r="B270" s="215" t="s">
        <v>1844</v>
      </c>
      <c r="C270" s="188" t="s">
        <v>99</v>
      </c>
      <c r="D270" s="188" t="s">
        <v>535</v>
      </c>
      <c r="E270" s="198">
        <v>31.597643531999747</v>
      </c>
      <c r="F270" s="199">
        <f>IF(D270="CO2",E270,IF(D270="CH4",E270*'State 2005 Data'!$J$16,IF(D270="N2O",'State 2005 Data'!$J$17,IF(D270="Other",E270))))</f>
        <v>31.597643531999747</v>
      </c>
      <c r="H270" s="197"/>
    </row>
    <row r="271" spans="1:8">
      <c r="A271" s="188" t="s">
        <v>1843</v>
      </c>
      <c r="B271" s="215" t="s">
        <v>1844</v>
      </c>
      <c r="C271" s="188" t="s">
        <v>99</v>
      </c>
      <c r="D271" s="188" t="s">
        <v>543</v>
      </c>
      <c r="E271" s="198">
        <v>1.0942924E-2</v>
      </c>
      <c r="F271" s="199">
        <f>IF(D271="CO2",E271,IF(D271="CH4",E271*'State 2005 Data'!$J$16,IF(D271="N2O",'State 2005 Data'!$J$17,IF(D271="Other",E271))))</f>
        <v>1.225607488E-2</v>
      </c>
      <c r="H271" s="197"/>
    </row>
    <row r="272" spans="1:8">
      <c r="A272" s="188" t="s">
        <v>1843</v>
      </c>
      <c r="B272" s="215" t="s">
        <v>1844</v>
      </c>
      <c r="C272" s="188" t="s">
        <v>99</v>
      </c>
      <c r="D272" s="188" t="s">
        <v>544</v>
      </c>
      <c r="E272" s="198">
        <v>0.13991847384</v>
      </c>
      <c r="F272" s="199">
        <f>IF(D272="CO2",E272,IF(D272="CH4",E272*'State 2005 Data'!$J$16,IF(D272="N2O",'State 2005 Data'!$J$17,IF(D272="Other",E272))))</f>
        <v>0.88926174496644295</v>
      </c>
      <c r="H272" s="197"/>
    </row>
    <row r="273" spans="1:8">
      <c r="A273" s="188" t="s">
        <v>1843</v>
      </c>
      <c r="B273" s="215" t="s">
        <v>1844</v>
      </c>
      <c r="C273" s="188" t="s">
        <v>99</v>
      </c>
      <c r="D273" s="200" t="s">
        <v>532</v>
      </c>
      <c r="E273" s="198"/>
      <c r="F273" s="199">
        <f>IF(D273="CO2",E273,IF(D273="CH4",E273*'State 2005 Data'!$J$16,IF(D273="N2O",'State 2005 Data'!$J$17,IF(D273="Other",E273))))</f>
        <v>0</v>
      </c>
      <c r="H273" s="197"/>
    </row>
    <row r="274" spans="1:8">
      <c r="A274" s="188" t="s">
        <v>1843</v>
      </c>
      <c r="B274" s="215" t="s">
        <v>1844</v>
      </c>
      <c r="C274" s="188" t="s">
        <v>887</v>
      </c>
      <c r="D274" s="188" t="s">
        <v>535</v>
      </c>
      <c r="E274" s="198">
        <v>12.174163438091993</v>
      </c>
      <c r="F274" s="199">
        <f>IF(D274="CO2",E274,IF(D274="CH4",E274*'State 2005 Data'!$J$16,IF(D274="N2O",'State 2005 Data'!$J$17,IF(D274="Other",E274))))</f>
        <v>12.174163438091993</v>
      </c>
      <c r="H274" s="197"/>
    </row>
    <row r="275" spans="1:8">
      <c r="A275" s="188" t="s">
        <v>1843</v>
      </c>
      <c r="B275" s="215" t="s">
        <v>1844</v>
      </c>
      <c r="C275" s="188" t="s">
        <v>887</v>
      </c>
      <c r="D275" s="188" t="s">
        <v>543</v>
      </c>
      <c r="E275" s="198">
        <v>7.5854208499999992E-2</v>
      </c>
      <c r="F275" s="199">
        <f>IF(D275="CO2",E275,IF(D275="CH4",E275*'State 2005 Data'!$J$16,IF(D275="N2O",'State 2005 Data'!$J$17,IF(D275="Other",E275))))</f>
        <v>8.4956713520000005E-2</v>
      </c>
      <c r="H275" s="197"/>
    </row>
    <row r="276" spans="1:8">
      <c r="A276" s="188" t="s">
        <v>1843</v>
      </c>
      <c r="B276" s="215" t="s">
        <v>1844</v>
      </c>
      <c r="C276" s="188" t="s">
        <v>887</v>
      </c>
      <c r="D276" s="188" t="s">
        <v>544</v>
      </c>
      <c r="E276" s="198">
        <v>2.0307150399999998E-2</v>
      </c>
      <c r="F276" s="199">
        <f>IF(D276="CO2",E276,IF(D276="CH4",E276*'State 2005 Data'!$J$16,IF(D276="N2O",'State 2005 Data'!$J$17,IF(D276="Other",E276))))</f>
        <v>0.88926174496644295</v>
      </c>
      <c r="H276" s="197"/>
    </row>
    <row r="277" spans="1:8">
      <c r="A277" s="188" t="s">
        <v>1843</v>
      </c>
      <c r="B277" s="215" t="s">
        <v>1844</v>
      </c>
      <c r="C277" s="188" t="s">
        <v>887</v>
      </c>
      <c r="D277" s="200" t="s">
        <v>532</v>
      </c>
      <c r="E277" s="198"/>
      <c r="F277" s="199">
        <f>IF(D277="CO2",E277,IF(D277="CH4",E277*'State 2005 Data'!$J$16,IF(D277="N2O",'State 2005 Data'!$J$17,IF(D277="Other",E277))))</f>
        <v>0</v>
      </c>
      <c r="H277" s="197"/>
    </row>
    <row r="278" spans="1:8">
      <c r="A278" s="188" t="s">
        <v>1843</v>
      </c>
      <c r="B278" s="215" t="s">
        <v>1844</v>
      </c>
      <c r="C278" s="188" t="s">
        <v>4</v>
      </c>
      <c r="D278" s="188" t="s">
        <v>535</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543</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544</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532</v>
      </c>
      <c r="E281" s="198"/>
      <c r="F281" s="199">
        <f>IF(D281="CO2",E281,IF(D281="CH4",E281*'State 2005 Data'!$J$16,IF(D281="N2O",'State 2005 Data'!$J$17,IF(D281="Other",E281))))</f>
        <v>0</v>
      </c>
      <c r="H281" s="197"/>
    </row>
    <row r="282" spans="1:8">
      <c r="A282" s="188" t="s">
        <v>1843</v>
      </c>
      <c r="B282" s="215" t="s">
        <v>1844</v>
      </c>
      <c r="C282" s="188" t="s">
        <v>9</v>
      </c>
      <c r="D282" s="188" t="s">
        <v>535</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543</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544</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532</v>
      </c>
      <c r="E285" s="198">
        <v>2.288636497563771</v>
      </c>
      <c r="F285" s="199">
        <f>IF(D285="CO2",E285,IF(D285="CH4",E285*'State 2005 Data'!$J$16,IF(D285="N2O",'State 2005 Data'!$J$17,IF(D285="Other",E285))))</f>
        <v>2.288636497563771</v>
      </c>
      <c r="H285" s="197"/>
    </row>
    <row r="286" spans="1:8">
      <c r="A286" s="188" t="s">
        <v>1847</v>
      </c>
      <c r="B286" s="215" t="s">
        <v>1848</v>
      </c>
      <c r="C286" s="188" t="s">
        <v>99</v>
      </c>
      <c r="D286" s="188" t="s">
        <v>535</v>
      </c>
      <c r="E286" s="202">
        <v>74.302446823678565</v>
      </c>
      <c r="F286" s="199">
        <f>IF(D286="CO2",E286,IF(D286="CH4",E286*'State 2005 Data'!$J$16,IF(D286="N2O",'State 2005 Data'!$J$17,IF(D286="Other",E286))))</f>
        <v>74.302446823678565</v>
      </c>
      <c r="H286" s="197"/>
    </row>
    <row r="287" spans="1:8">
      <c r="A287" s="188" t="s">
        <v>1847</v>
      </c>
      <c r="B287" s="215" t="s">
        <v>1848</v>
      </c>
      <c r="C287" s="188" t="s">
        <v>99</v>
      </c>
      <c r="D287" s="188" t="s">
        <v>543</v>
      </c>
      <c r="E287" s="202">
        <v>3.3007092749999994E-2</v>
      </c>
      <c r="F287" s="199">
        <f>IF(D287="CO2",E287,IF(D287="CH4",E287*'State 2005 Data'!$J$16,IF(D287="N2O",'State 2005 Data'!$J$17,IF(D287="Other",E287))))</f>
        <v>3.696794388E-2</v>
      </c>
      <c r="H287" s="197"/>
    </row>
    <row r="288" spans="1:8">
      <c r="A288" s="188" t="s">
        <v>1847</v>
      </c>
      <c r="B288" s="215" t="s">
        <v>1848</v>
      </c>
      <c r="C288" s="188" t="s">
        <v>99</v>
      </c>
      <c r="D288" s="188" t="s">
        <v>544</v>
      </c>
      <c r="E288" s="202">
        <v>0.34412862689999996</v>
      </c>
      <c r="F288" s="199">
        <f>IF(D288="CO2",E288,IF(D288="CH4",E288*'State 2005 Data'!$J$16,IF(D288="N2O",'State 2005 Data'!$J$17,IF(D288="Other",E288))))</f>
        <v>0.88926174496644295</v>
      </c>
      <c r="H288" s="197"/>
    </row>
    <row r="289" spans="1:8">
      <c r="A289" s="188" t="s">
        <v>1847</v>
      </c>
      <c r="B289" s="215" t="s">
        <v>1848</v>
      </c>
      <c r="C289" s="188" t="s">
        <v>99</v>
      </c>
      <c r="D289" s="200" t="s">
        <v>532</v>
      </c>
      <c r="E289" s="198"/>
      <c r="F289" s="199">
        <f>IF(D289="CO2",E289,IF(D289="CH4",E289*'State 2005 Data'!$J$16,IF(D289="N2O",'State 2005 Data'!$J$17,IF(D289="Other",E289))))</f>
        <v>0</v>
      </c>
      <c r="H289" s="197"/>
    </row>
    <row r="290" spans="1:8">
      <c r="A290" s="188" t="s">
        <v>1847</v>
      </c>
      <c r="B290" s="215" t="s">
        <v>1848</v>
      </c>
      <c r="C290" s="188" t="s">
        <v>887</v>
      </c>
      <c r="D290" s="188" t="s">
        <v>535</v>
      </c>
      <c r="E290" s="202">
        <v>34.50504557231578</v>
      </c>
      <c r="F290" s="199">
        <f>IF(D290="CO2",E290,IF(D290="CH4",E290*'State 2005 Data'!$J$16,IF(D290="N2O",'State 2005 Data'!$J$17,IF(D290="Other",E290))))</f>
        <v>34.50504557231578</v>
      </c>
      <c r="H290" s="197"/>
    </row>
    <row r="291" spans="1:8">
      <c r="A291" s="188" t="s">
        <v>1847</v>
      </c>
      <c r="B291" s="215" t="s">
        <v>1848</v>
      </c>
      <c r="C291" s="188" t="s">
        <v>887</v>
      </c>
      <c r="D291" s="188" t="s">
        <v>543</v>
      </c>
      <c r="E291" s="202">
        <v>0.30018533824999999</v>
      </c>
      <c r="F291" s="199">
        <f>IF(D291="CO2",E291,IF(D291="CH4",E291*'State 2005 Data'!$J$16,IF(D291="N2O",'State 2005 Data'!$J$17,IF(D291="Other",E291))))</f>
        <v>0.33620757884000002</v>
      </c>
      <c r="H291" s="197"/>
    </row>
    <row r="292" spans="1:8">
      <c r="A292" s="188" t="s">
        <v>1847</v>
      </c>
      <c r="B292" s="215" t="s">
        <v>1848</v>
      </c>
      <c r="C292" s="188" t="s">
        <v>887</v>
      </c>
      <c r="D292" s="188" t="s">
        <v>544</v>
      </c>
      <c r="E292" s="202">
        <v>6.4880577879999998E-2</v>
      </c>
      <c r="F292" s="199">
        <f>IF(D292="CO2",E292,IF(D292="CH4",E292*'State 2005 Data'!$J$16,IF(D292="N2O",'State 2005 Data'!$J$17,IF(D292="Other",E292))))</f>
        <v>0.88926174496644295</v>
      </c>
      <c r="H292" s="197"/>
    </row>
    <row r="293" spans="1:8">
      <c r="A293" s="188" t="s">
        <v>1847</v>
      </c>
      <c r="B293" s="215" t="s">
        <v>1848</v>
      </c>
      <c r="C293" s="188" t="s">
        <v>887</v>
      </c>
      <c r="D293" s="200" t="s">
        <v>532</v>
      </c>
      <c r="E293" s="198"/>
      <c r="F293" s="199">
        <f>IF(D293="CO2",E293,IF(D293="CH4",E293*'State 2005 Data'!$J$16,IF(D293="N2O",'State 2005 Data'!$J$17,IF(D293="Other",E293))))</f>
        <v>0</v>
      </c>
      <c r="H293" s="197"/>
    </row>
    <row r="294" spans="1:8">
      <c r="A294" s="188" t="s">
        <v>1847</v>
      </c>
      <c r="B294" s="215" t="s">
        <v>1848</v>
      </c>
      <c r="C294" s="188" t="s">
        <v>4</v>
      </c>
      <c r="D294" s="188" t="s">
        <v>535</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543</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544</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532</v>
      </c>
      <c r="E297" s="198"/>
      <c r="F297" s="199">
        <f>IF(D297="CO2",E297,IF(D297="CH4",E297*'State 2005 Data'!$J$16,IF(D297="N2O",'State 2005 Data'!$J$17,IF(D297="Other",E297))))</f>
        <v>0</v>
      </c>
      <c r="H297" s="197"/>
    </row>
    <row r="298" spans="1:8">
      <c r="A298" s="188" t="s">
        <v>1847</v>
      </c>
      <c r="B298" s="215" t="s">
        <v>1848</v>
      </c>
      <c r="C298" s="188" t="s">
        <v>9</v>
      </c>
      <c r="D298" s="188" t="s">
        <v>535</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543</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544</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532</v>
      </c>
      <c r="E301" s="202">
        <v>3.739649195133214</v>
      </c>
      <c r="F301" s="199">
        <f>IF(D301="CO2",E301,IF(D301="CH4",E301*'State 2005 Data'!$J$16,IF(D301="N2O",'State 2005 Data'!$J$17,IF(D301="Other",E301))))</f>
        <v>3.739649195133214</v>
      </c>
      <c r="H301" s="197"/>
    </row>
    <row r="302" spans="1:8">
      <c r="A302" s="188" t="s">
        <v>1849</v>
      </c>
      <c r="B302" s="215" t="s">
        <v>1850</v>
      </c>
      <c r="C302" s="188" t="s">
        <v>99</v>
      </c>
      <c r="D302" s="188" t="s">
        <v>535</v>
      </c>
      <c r="E302" s="202">
        <v>35.160137607274301</v>
      </c>
      <c r="F302" s="199">
        <f>IF(D302="CO2",E302,IF(D302="CH4",E302*'State 2005 Data'!$J$16,IF(D302="N2O",'State 2005 Data'!$J$17,IF(D302="Other",E302))))</f>
        <v>35.160137607274301</v>
      </c>
      <c r="H302" s="197"/>
    </row>
    <row r="303" spans="1:8">
      <c r="A303" s="188" t="s">
        <v>1849</v>
      </c>
      <c r="B303" s="215" t="s">
        <v>1850</v>
      </c>
      <c r="C303" s="188" t="s">
        <v>99</v>
      </c>
      <c r="D303" s="188" t="s">
        <v>543</v>
      </c>
      <c r="E303" s="202">
        <v>1.1656097749999999E-2</v>
      </c>
      <c r="F303" s="199">
        <f>IF(D303="CO2",E303,IF(D303="CH4",E303*'State 2005 Data'!$J$16,IF(D303="N2O",'State 2005 Data'!$J$17,IF(D303="Other",E303))))</f>
        <v>1.305482948E-2</v>
      </c>
      <c r="H303" s="197"/>
    </row>
    <row r="304" spans="1:8">
      <c r="A304" s="188" t="s">
        <v>1849</v>
      </c>
      <c r="B304" s="215" t="s">
        <v>1850</v>
      </c>
      <c r="C304" s="188" t="s">
        <v>99</v>
      </c>
      <c r="D304" s="188" t="s">
        <v>544</v>
      </c>
      <c r="E304" s="202">
        <v>0.16249772523999997</v>
      </c>
      <c r="F304" s="199">
        <f>IF(D304="CO2",E304,IF(D304="CH4",E304*'State 2005 Data'!$J$16,IF(D304="N2O",'State 2005 Data'!$J$17,IF(D304="Other",E304))))</f>
        <v>0.88926174496644295</v>
      </c>
      <c r="H304" s="197"/>
    </row>
    <row r="305" spans="1:8">
      <c r="A305" s="188" t="s">
        <v>1849</v>
      </c>
      <c r="B305" s="215" t="s">
        <v>1850</v>
      </c>
      <c r="C305" s="188" t="s">
        <v>99</v>
      </c>
      <c r="D305" s="200" t="s">
        <v>532</v>
      </c>
      <c r="E305" s="198"/>
      <c r="F305" s="199">
        <f>IF(D305="CO2",E305,IF(D305="CH4",E305*'State 2005 Data'!$J$16,IF(D305="N2O",'State 2005 Data'!$J$17,IF(D305="Other",E305))))</f>
        <v>0</v>
      </c>
      <c r="H305" s="197"/>
    </row>
    <row r="306" spans="1:8">
      <c r="A306" s="188" t="s">
        <v>1849</v>
      </c>
      <c r="B306" s="215" t="s">
        <v>1850</v>
      </c>
      <c r="C306" s="188" t="s">
        <v>887</v>
      </c>
      <c r="D306" s="188" t="s">
        <v>535</v>
      </c>
      <c r="E306" s="202">
        <v>15.045440852904015</v>
      </c>
      <c r="F306" s="199">
        <f>IF(D306="CO2",E306,IF(D306="CH4",E306*'State 2005 Data'!$J$16,IF(D306="N2O",'State 2005 Data'!$J$17,IF(D306="Other",E306))))</f>
        <v>15.045440852904015</v>
      </c>
      <c r="H306" s="197"/>
    </row>
    <row r="307" spans="1:8">
      <c r="A307" s="188" t="s">
        <v>1849</v>
      </c>
      <c r="B307" s="215" t="s">
        <v>1850</v>
      </c>
      <c r="C307" s="188" t="s">
        <v>887</v>
      </c>
      <c r="D307" s="188" t="s">
        <v>543</v>
      </c>
      <c r="E307" s="202">
        <v>0.12688159099999999</v>
      </c>
      <c r="F307" s="199">
        <f>IF(D307="CO2",E307,IF(D307="CH4",E307*'State 2005 Data'!$J$16,IF(D307="N2O",'State 2005 Data'!$J$17,IF(D307="Other",E307))))</f>
        <v>0.14210738192</v>
      </c>
      <c r="H307" s="197"/>
    </row>
    <row r="308" spans="1:8">
      <c r="A308" s="188" t="s">
        <v>1849</v>
      </c>
      <c r="B308" s="215" t="s">
        <v>1850</v>
      </c>
      <c r="C308" s="188" t="s">
        <v>887</v>
      </c>
      <c r="D308" s="188" t="s">
        <v>544</v>
      </c>
      <c r="E308" s="202">
        <v>2.8302097039999995E-2</v>
      </c>
      <c r="F308" s="199">
        <f>IF(D308="CO2",E308,IF(D308="CH4",E308*'State 2005 Data'!$J$16,IF(D308="N2O",'State 2005 Data'!$J$17,IF(D308="Other",E308))))</f>
        <v>0.88926174496644295</v>
      </c>
      <c r="H308" s="197"/>
    </row>
    <row r="309" spans="1:8">
      <c r="A309" s="188" t="s">
        <v>1849</v>
      </c>
      <c r="B309" s="215" t="s">
        <v>1850</v>
      </c>
      <c r="C309" s="188" t="s">
        <v>887</v>
      </c>
      <c r="D309" s="200" t="s">
        <v>532</v>
      </c>
      <c r="E309" s="198"/>
      <c r="F309" s="199">
        <f>IF(D309="CO2",E309,IF(D309="CH4",E309*'State 2005 Data'!$J$16,IF(D309="N2O",'State 2005 Data'!$J$17,IF(D309="Other",E309))))</f>
        <v>0</v>
      </c>
      <c r="H309" s="197"/>
    </row>
    <row r="310" spans="1:8">
      <c r="A310" s="188" t="s">
        <v>1849</v>
      </c>
      <c r="B310" s="215" t="s">
        <v>1850</v>
      </c>
      <c r="C310" s="188" t="s">
        <v>4</v>
      </c>
      <c r="D310" s="188" t="s">
        <v>535</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543</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544</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532</v>
      </c>
      <c r="E313" s="198"/>
      <c r="F313" s="199">
        <f>IF(D313="CO2",E313,IF(D313="CH4",E313*'State 2005 Data'!$J$16,IF(D313="N2O",'State 2005 Data'!$J$17,IF(D313="Other",E313))))</f>
        <v>0</v>
      </c>
      <c r="H313" s="197"/>
    </row>
    <row r="314" spans="1:8">
      <c r="A314" s="188" t="s">
        <v>1849</v>
      </c>
      <c r="B314" s="215" t="s">
        <v>1850</v>
      </c>
      <c r="C314" s="188" t="s">
        <v>9</v>
      </c>
      <c r="D314" s="188" t="s">
        <v>535</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543</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544</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532</v>
      </c>
      <c r="E317" s="202">
        <v>1.9438149569357062</v>
      </c>
      <c r="F317" s="199">
        <f>IF(D317="CO2",E317,IF(D317="CH4",E317*'State 2005 Data'!$J$16,IF(D317="N2O",'State 2005 Data'!$J$17,IF(D317="Other",E317))))</f>
        <v>1.9438149569357062</v>
      </c>
      <c r="H317" s="197"/>
    </row>
    <row r="318" spans="1:8">
      <c r="A318" s="188" t="s">
        <v>1858</v>
      </c>
      <c r="B318" s="215" t="s">
        <v>1859</v>
      </c>
      <c r="C318" s="188" t="s">
        <v>99</v>
      </c>
      <c r="D318" s="188" t="s">
        <v>535</v>
      </c>
      <c r="E318" s="202">
        <v>26.121217160085248</v>
      </c>
      <c r="F318" s="199">
        <f>IF(D318="CO2",E318,IF(D318="CH4",E318*'State 2005 Data'!$J$16,IF(D318="N2O",'State 2005 Data'!$J$17,IF(D318="Other",E318))))</f>
        <v>26.121217160085248</v>
      </c>
      <c r="H318" s="197"/>
    </row>
    <row r="319" spans="1:8">
      <c r="A319" s="188" t="s">
        <v>1858</v>
      </c>
      <c r="B319" s="215" t="s">
        <v>1859</v>
      </c>
      <c r="C319" s="188" t="s">
        <v>99</v>
      </c>
      <c r="D319" s="188" t="s">
        <v>543</v>
      </c>
      <c r="E319" s="202">
        <v>8.4860812500000011E-3</v>
      </c>
      <c r="F319" s="199">
        <f>IF(D319="CO2",E319,IF(D319="CH4",E319*'State 2005 Data'!$J$16,IF(D319="N2O",'State 2005 Data'!$J$17,IF(D319="Other",E319))))</f>
        <v>9.5044110000000025E-3</v>
      </c>
      <c r="H319" s="197"/>
    </row>
    <row r="320" spans="1:8">
      <c r="A320" s="188" t="s">
        <v>1858</v>
      </c>
      <c r="B320" s="215" t="s">
        <v>1859</v>
      </c>
      <c r="C320" s="188" t="s">
        <v>99</v>
      </c>
      <c r="D320" s="188" t="s">
        <v>544</v>
      </c>
      <c r="E320" s="202">
        <v>9.0507558719999992E-2</v>
      </c>
      <c r="F320" s="199">
        <f>IF(D320="CO2",E320,IF(D320="CH4",E320*'State 2005 Data'!$J$16,IF(D320="N2O",'State 2005 Data'!$J$17,IF(D320="Other",E320))))</f>
        <v>0.88926174496644295</v>
      </c>
      <c r="H320" s="197"/>
    </row>
    <row r="321" spans="1:8">
      <c r="A321" s="188" t="s">
        <v>1858</v>
      </c>
      <c r="B321" s="215" t="s">
        <v>1859</v>
      </c>
      <c r="C321" s="188" t="s">
        <v>99</v>
      </c>
      <c r="D321" s="200" t="s">
        <v>532</v>
      </c>
      <c r="E321" s="198"/>
      <c r="F321" s="199">
        <f>IF(D321="CO2",E321,IF(D321="CH4",E321*'State 2005 Data'!$J$16,IF(D321="N2O",'State 2005 Data'!$J$17,IF(D321="Other",E321))))</f>
        <v>0</v>
      </c>
      <c r="H321" s="197"/>
    </row>
    <row r="322" spans="1:8">
      <c r="A322" s="188" t="s">
        <v>1858</v>
      </c>
      <c r="B322" s="215" t="s">
        <v>1859</v>
      </c>
      <c r="C322" s="188" t="s">
        <v>887</v>
      </c>
      <c r="D322" s="188" t="s">
        <v>535</v>
      </c>
      <c r="E322" s="202">
        <v>3.9809726960932164</v>
      </c>
      <c r="F322" s="199">
        <f>IF(D322="CO2",E322,IF(D322="CH4",E322*'State 2005 Data'!$J$16,IF(D322="N2O",'State 2005 Data'!$J$17,IF(D322="Other",E322))))</f>
        <v>3.9809726960932164</v>
      </c>
      <c r="H322" s="197"/>
    </row>
    <row r="323" spans="1:8">
      <c r="A323" s="188" t="s">
        <v>1858</v>
      </c>
      <c r="B323" s="215" t="s">
        <v>1859</v>
      </c>
      <c r="C323" s="188" t="s">
        <v>887</v>
      </c>
      <c r="D323" s="188" t="s">
        <v>543</v>
      </c>
      <c r="E323" s="202">
        <v>2.5710086499999996E-2</v>
      </c>
      <c r="F323" s="199">
        <f>IF(D323="CO2",E323,IF(D323="CH4",E323*'State 2005 Data'!$J$16,IF(D323="N2O",'State 2005 Data'!$J$17,IF(D323="Other",E323))))</f>
        <v>2.8795296879999998E-2</v>
      </c>
      <c r="H323" s="197"/>
    </row>
    <row r="324" spans="1:8">
      <c r="A324" s="188" t="s">
        <v>1858</v>
      </c>
      <c r="B324" s="215" t="s">
        <v>1859</v>
      </c>
      <c r="C324" s="188" t="s">
        <v>887</v>
      </c>
      <c r="D324" s="188" t="s">
        <v>544</v>
      </c>
      <c r="E324" s="202">
        <v>5.6117929599999988E-3</v>
      </c>
      <c r="F324" s="199">
        <f>IF(D324="CO2",E324,IF(D324="CH4",E324*'State 2005 Data'!$J$16,IF(D324="N2O",'State 2005 Data'!$J$17,IF(D324="Other",E324))))</f>
        <v>0.88926174496644295</v>
      </c>
      <c r="H324" s="197"/>
    </row>
    <row r="325" spans="1:8">
      <c r="A325" s="188" t="s">
        <v>1858</v>
      </c>
      <c r="B325" s="215" t="s">
        <v>1859</v>
      </c>
      <c r="C325" s="188" t="s">
        <v>887</v>
      </c>
      <c r="D325" s="200" t="s">
        <v>532</v>
      </c>
      <c r="E325" s="198"/>
      <c r="F325" s="199">
        <f>IF(D325="CO2",E325,IF(D325="CH4",E325*'State 2005 Data'!$J$16,IF(D325="N2O",'State 2005 Data'!$J$17,IF(D325="Other",E325))))</f>
        <v>0</v>
      </c>
      <c r="H325" s="197"/>
    </row>
    <row r="326" spans="1:8">
      <c r="A326" s="188" t="s">
        <v>1858</v>
      </c>
      <c r="B326" s="215" t="s">
        <v>1859</v>
      </c>
      <c r="C326" s="188" t="s">
        <v>4</v>
      </c>
      <c r="D326" s="188" t="s">
        <v>535</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543</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544</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532</v>
      </c>
      <c r="E329" s="198"/>
      <c r="F329" s="199">
        <f>IF(D329="CO2",E329,IF(D329="CH4",E329*'State 2005 Data'!$J$16,IF(D329="N2O",'State 2005 Data'!$J$17,IF(D329="Other",E329))))</f>
        <v>0</v>
      </c>
      <c r="H329" s="197"/>
    </row>
    <row r="330" spans="1:8">
      <c r="A330" s="188" t="s">
        <v>1858</v>
      </c>
      <c r="B330" s="215" t="s">
        <v>1859</v>
      </c>
      <c r="C330" s="188" t="s">
        <v>9</v>
      </c>
      <c r="D330" s="188" t="s">
        <v>535</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543</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544</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532</v>
      </c>
      <c r="E333" s="202">
        <v>0.90402756149910923</v>
      </c>
      <c r="F333" s="199">
        <f>IF(D333="CO2",E333,IF(D333="CH4",E333*'State 2005 Data'!$J$16,IF(D333="N2O",'State 2005 Data'!$J$17,IF(D333="Other",E333))))</f>
        <v>0.90402756149910923</v>
      </c>
      <c r="H333" s="197"/>
    </row>
    <row r="334" spans="1:8">
      <c r="A334" s="188" t="s">
        <v>1862</v>
      </c>
      <c r="B334" s="215" t="s">
        <v>1863</v>
      </c>
      <c r="C334" s="188" t="s">
        <v>99</v>
      </c>
      <c r="D334" s="188" t="s">
        <v>535</v>
      </c>
      <c r="E334" s="202">
        <v>19.073403286742497</v>
      </c>
      <c r="F334" s="199">
        <f>IF(D334="CO2",E334,IF(D334="CH4",E334*'State 2005 Data'!$J$16,IF(D334="N2O",'State 2005 Data'!$J$17,IF(D334="Other",E334))))</f>
        <v>19.073403286742497</v>
      </c>
      <c r="H334" s="197"/>
    </row>
    <row r="335" spans="1:8">
      <c r="A335" s="188" t="s">
        <v>1862</v>
      </c>
      <c r="B335" s="215" t="s">
        <v>1863</v>
      </c>
      <c r="C335" s="188" t="s">
        <v>99</v>
      </c>
      <c r="D335" s="188" t="s">
        <v>543</v>
      </c>
      <c r="E335" s="202">
        <v>6.8025587499999998E-3</v>
      </c>
      <c r="F335" s="199">
        <f>IF(D335="CO2",E335,IF(D335="CH4",E335*'State 2005 Data'!$J$16,IF(D335="N2O",'State 2005 Data'!$J$17,IF(D335="Other",E335))))</f>
        <v>7.6188658000000001E-3</v>
      </c>
      <c r="H335" s="197"/>
    </row>
    <row r="336" spans="1:8">
      <c r="A336" s="188" t="s">
        <v>1862</v>
      </c>
      <c r="B336" s="215" t="s">
        <v>1863</v>
      </c>
      <c r="C336" s="188" t="s">
        <v>99</v>
      </c>
      <c r="D336" s="188" t="s">
        <v>544</v>
      </c>
      <c r="E336" s="202">
        <v>6.0822753599999994E-2</v>
      </c>
      <c r="F336" s="199">
        <f>IF(D336="CO2",E336,IF(D336="CH4",E336*'State 2005 Data'!$J$16,IF(D336="N2O",'State 2005 Data'!$J$17,IF(D336="Other",E336))))</f>
        <v>0.88926174496644295</v>
      </c>
      <c r="H336" s="197"/>
    </row>
    <row r="337" spans="1:8">
      <c r="A337" s="188" t="s">
        <v>1862</v>
      </c>
      <c r="B337" s="215" t="s">
        <v>1863</v>
      </c>
      <c r="C337" s="188" t="s">
        <v>99</v>
      </c>
      <c r="D337" s="200" t="s">
        <v>532</v>
      </c>
      <c r="E337" s="198"/>
      <c r="F337" s="199">
        <f>IF(D337="CO2",E337,IF(D337="CH4",E337*'State 2005 Data'!$J$16,IF(D337="N2O",'State 2005 Data'!$J$17,IF(D337="Other",E337))))</f>
        <v>0</v>
      </c>
      <c r="H337" s="197"/>
    </row>
    <row r="338" spans="1:8">
      <c r="A338" s="188" t="s">
        <v>1862</v>
      </c>
      <c r="B338" s="215" t="s">
        <v>1863</v>
      </c>
      <c r="C338" s="188" t="s">
        <v>887</v>
      </c>
      <c r="D338" s="188" t="s">
        <v>535</v>
      </c>
      <c r="E338" s="202">
        <v>28.19990849989653</v>
      </c>
      <c r="F338" s="199">
        <f>IF(D338="CO2",E338,IF(D338="CH4",E338*'State 2005 Data'!$J$16,IF(D338="N2O",'State 2005 Data'!$J$17,IF(D338="Other",E338))))</f>
        <v>28.19990849989653</v>
      </c>
      <c r="H338" s="197"/>
    </row>
    <row r="339" spans="1:8">
      <c r="A339" s="188" t="s">
        <v>1862</v>
      </c>
      <c r="B339" s="215" t="s">
        <v>1863</v>
      </c>
      <c r="C339" s="188" t="s">
        <v>887</v>
      </c>
      <c r="D339" s="188" t="s">
        <v>543</v>
      </c>
      <c r="E339" s="202">
        <v>8.2088608249999986E-2</v>
      </c>
      <c r="F339" s="199">
        <f>IF(D339="CO2",E339,IF(D339="CH4",E339*'State 2005 Data'!$J$16,IF(D339="N2O",'State 2005 Data'!$J$17,IF(D339="Other",E339))))</f>
        <v>9.1939241239999997E-2</v>
      </c>
      <c r="H339" s="197"/>
    </row>
    <row r="340" spans="1:8">
      <c r="A340" s="188" t="s">
        <v>1862</v>
      </c>
      <c r="B340" s="215" t="s">
        <v>1863</v>
      </c>
      <c r="C340" s="188" t="s">
        <v>887</v>
      </c>
      <c r="D340" s="188" t="s">
        <v>544</v>
      </c>
      <c r="E340" s="202">
        <v>2.7936069599999998E-2</v>
      </c>
      <c r="F340" s="199">
        <f>IF(D340="CO2",E340,IF(D340="CH4",E340*'State 2005 Data'!$J$16,IF(D340="N2O",'State 2005 Data'!$J$17,IF(D340="Other",E340))))</f>
        <v>0.88926174496644295</v>
      </c>
      <c r="H340" s="197"/>
    </row>
    <row r="341" spans="1:8">
      <c r="A341" s="188" t="s">
        <v>1862</v>
      </c>
      <c r="B341" s="215" t="s">
        <v>1863</v>
      </c>
      <c r="C341" s="188" t="s">
        <v>887</v>
      </c>
      <c r="D341" s="200" t="s">
        <v>532</v>
      </c>
      <c r="E341" s="198"/>
      <c r="F341" s="199">
        <f>IF(D341="CO2",E341,IF(D341="CH4",E341*'State 2005 Data'!$J$16,IF(D341="N2O",'State 2005 Data'!$J$17,IF(D341="Other",E341))))</f>
        <v>0</v>
      </c>
      <c r="H341" s="197"/>
    </row>
    <row r="342" spans="1:8">
      <c r="A342" s="188" t="s">
        <v>1862</v>
      </c>
      <c r="B342" s="215" t="s">
        <v>1863</v>
      </c>
      <c r="C342" s="188" t="s">
        <v>4</v>
      </c>
      <c r="D342" s="188" t="s">
        <v>535</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543</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544</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532</v>
      </c>
      <c r="E345" s="198"/>
      <c r="F345" s="199">
        <f>IF(D345="CO2",E345,IF(D345="CH4",E345*'State 2005 Data'!$J$16,IF(D345="N2O",'State 2005 Data'!$J$17,IF(D345="Other",E345))))</f>
        <v>0</v>
      </c>
      <c r="H345" s="197"/>
    </row>
    <row r="346" spans="1:8">
      <c r="A346" s="188" t="s">
        <v>1862</v>
      </c>
      <c r="B346" s="215" t="s">
        <v>1863</v>
      </c>
      <c r="C346" s="188" t="s">
        <v>9</v>
      </c>
      <c r="D346" s="188" t="s">
        <v>535</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543</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544</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532</v>
      </c>
      <c r="E349" s="202">
        <v>3.2070629886555779</v>
      </c>
      <c r="F349" s="199">
        <f>IF(D349="CO2",E349,IF(D349="CH4",E349*'State 2005 Data'!$J$16,IF(D349="N2O",'State 2005 Data'!$J$17,IF(D349="Other",E349))))</f>
        <v>3.2070629886555779</v>
      </c>
      <c r="H349" s="197"/>
    </row>
    <row r="350" spans="1:8">
      <c r="A350" s="188" t="s">
        <v>1864</v>
      </c>
      <c r="B350" s="215" t="s">
        <v>1865</v>
      </c>
      <c r="C350" s="188" t="s">
        <v>99</v>
      </c>
      <c r="D350" s="188" t="s">
        <v>535</v>
      </c>
      <c r="E350" s="202">
        <v>31.761746660017359</v>
      </c>
      <c r="F350" s="199">
        <f>IF(D350="CO2",E350,IF(D350="CH4",E350*'State 2005 Data'!$J$16,IF(D350="N2O",'State 2005 Data'!$J$17,IF(D350="Other",E350))))</f>
        <v>31.761746660017359</v>
      </c>
      <c r="H350" s="197"/>
    </row>
    <row r="351" spans="1:8">
      <c r="A351" s="188" t="s">
        <v>1864</v>
      </c>
      <c r="B351" s="215" t="s">
        <v>1865</v>
      </c>
      <c r="C351" s="188" t="s">
        <v>99</v>
      </c>
      <c r="D351" s="188" t="s">
        <v>543</v>
      </c>
      <c r="E351" s="202">
        <v>8.9100522499999998E-3</v>
      </c>
      <c r="F351" s="199">
        <f>IF(D351="CO2",E351,IF(D351="CH4",E351*'State 2005 Data'!$J$16,IF(D351="N2O",'State 2005 Data'!$J$17,IF(D351="Other",E351))))</f>
        <v>9.9792585200000009E-3</v>
      </c>
      <c r="H351" s="197"/>
    </row>
    <row r="352" spans="1:8">
      <c r="A352" s="188" t="s">
        <v>1864</v>
      </c>
      <c r="B352" s="215" t="s">
        <v>1865</v>
      </c>
      <c r="C352" s="188" t="s">
        <v>99</v>
      </c>
      <c r="D352" s="188" t="s">
        <v>544</v>
      </c>
      <c r="E352" s="202">
        <v>0.14239210925999998</v>
      </c>
      <c r="F352" s="199">
        <f>IF(D352="CO2",E352,IF(D352="CH4",E352*'State 2005 Data'!$J$16,IF(D352="N2O",'State 2005 Data'!$J$17,IF(D352="Other",E352))))</f>
        <v>0.88926174496644295</v>
      </c>
      <c r="H352" s="197"/>
    </row>
    <row r="353" spans="1:8">
      <c r="A353" s="188" t="s">
        <v>1864</v>
      </c>
      <c r="B353" s="215" t="s">
        <v>1865</v>
      </c>
      <c r="C353" s="188" t="s">
        <v>99</v>
      </c>
      <c r="D353" s="200" t="s">
        <v>532</v>
      </c>
      <c r="E353" s="198"/>
      <c r="F353" s="199">
        <f>IF(D353="CO2",E353,IF(D353="CH4",E353*'State 2005 Data'!$J$16,IF(D353="N2O",'State 2005 Data'!$J$17,IF(D353="Other",E353))))</f>
        <v>0</v>
      </c>
      <c r="H353" s="197"/>
    </row>
    <row r="354" spans="1:8">
      <c r="A354" s="188" t="s">
        <v>1864</v>
      </c>
      <c r="B354" s="215" t="s">
        <v>1865</v>
      </c>
      <c r="C354" s="188" t="s">
        <v>887</v>
      </c>
      <c r="D354" s="188" t="s">
        <v>535</v>
      </c>
      <c r="E354" s="202">
        <v>3.969007653422536</v>
      </c>
      <c r="F354" s="199">
        <f>IF(D354="CO2",E354,IF(D354="CH4",E354*'State 2005 Data'!$J$16,IF(D354="N2O",'State 2005 Data'!$J$17,IF(D354="Other",E354))))</f>
        <v>3.969007653422536</v>
      </c>
      <c r="H354" s="197"/>
    </row>
    <row r="355" spans="1:8">
      <c r="A355" s="188" t="s">
        <v>1864</v>
      </c>
      <c r="B355" s="215" t="s">
        <v>1865</v>
      </c>
      <c r="C355" s="188" t="s">
        <v>887</v>
      </c>
      <c r="D355" s="188" t="s">
        <v>543</v>
      </c>
      <c r="E355" s="202">
        <v>8.4685363499999999E-2</v>
      </c>
      <c r="F355" s="199">
        <f>IF(D355="CO2",E355,IF(D355="CH4",E355*'State 2005 Data'!$J$16,IF(D355="N2O",'State 2005 Data'!$J$17,IF(D355="Other",E355))))</f>
        <v>9.484760712000001E-2</v>
      </c>
      <c r="H355" s="197"/>
    </row>
    <row r="356" spans="1:8">
      <c r="A356" s="188" t="s">
        <v>1864</v>
      </c>
      <c r="B356" s="215" t="s">
        <v>1865</v>
      </c>
      <c r="C356" s="188" t="s">
        <v>887</v>
      </c>
      <c r="D356" s="188" t="s">
        <v>544</v>
      </c>
      <c r="E356" s="202">
        <v>1.5742866180000002E-2</v>
      </c>
      <c r="F356" s="199">
        <f>IF(D356="CO2",E356,IF(D356="CH4",E356*'State 2005 Data'!$J$16,IF(D356="N2O",'State 2005 Data'!$J$17,IF(D356="Other",E356))))</f>
        <v>0.88926174496644295</v>
      </c>
      <c r="H356" s="197"/>
    </row>
    <row r="357" spans="1:8">
      <c r="A357" s="188" t="s">
        <v>1864</v>
      </c>
      <c r="B357" s="215" t="s">
        <v>1865</v>
      </c>
      <c r="C357" s="188" t="s">
        <v>887</v>
      </c>
      <c r="D357" s="200" t="s">
        <v>532</v>
      </c>
      <c r="E357" s="198"/>
      <c r="F357" s="199">
        <f>IF(D357="CO2",E357,IF(D357="CH4",E357*'State 2005 Data'!$J$16,IF(D357="N2O",'State 2005 Data'!$J$17,IF(D357="Other",E357))))</f>
        <v>0</v>
      </c>
      <c r="H357" s="197"/>
    </row>
    <row r="358" spans="1:8">
      <c r="A358" s="188" t="s">
        <v>1864</v>
      </c>
      <c r="B358" s="215" t="s">
        <v>1865</v>
      </c>
      <c r="C358" s="188" t="s">
        <v>4</v>
      </c>
      <c r="D358" s="188" t="s">
        <v>535</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543</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544</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532</v>
      </c>
      <c r="E361" s="198"/>
      <c r="F361" s="199">
        <f>IF(D361="CO2",E361,IF(D361="CH4",E361*'State 2005 Data'!$J$16,IF(D361="N2O",'State 2005 Data'!$J$17,IF(D361="Other",E361))))</f>
        <v>0</v>
      </c>
      <c r="H361" s="197"/>
    </row>
    <row r="362" spans="1:8">
      <c r="A362" s="188" t="s">
        <v>1864</v>
      </c>
      <c r="B362" s="215" t="s">
        <v>1865</v>
      </c>
      <c r="C362" s="188" t="s">
        <v>9</v>
      </c>
      <c r="D362" s="188" t="s">
        <v>535</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543</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544</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532</v>
      </c>
      <c r="E365" s="202">
        <v>0.70775943837997424</v>
      </c>
      <c r="F365" s="199">
        <f>IF(D365="CO2",E365,IF(D365="CH4",E365*'State 2005 Data'!$J$16,IF(D365="N2O",'State 2005 Data'!$J$17,IF(D365="Other",E365))))</f>
        <v>0.70775943837997424</v>
      </c>
      <c r="H365" s="197"/>
    </row>
    <row r="366" spans="1:8">
      <c r="A366" s="188" t="s">
        <v>1868</v>
      </c>
      <c r="B366" s="215" t="s">
        <v>1869</v>
      </c>
      <c r="C366" s="188" t="s">
        <v>99</v>
      </c>
      <c r="D366" s="188" t="s">
        <v>535</v>
      </c>
      <c r="E366" s="198">
        <v>72.897286892707726</v>
      </c>
      <c r="F366" s="199">
        <f>IF(D366="CO2",E366,IF(D366="CH4",E366*'State 2005 Data'!$J$16,IF(D366="N2O",'State 2005 Data'!$J$17,IF(D366="Other",E366))))</f>
        <v>72.897286892707726</v>
      </c>
      <c r="H366" s="197"/>
    </row>
    <row r="367" spans="1:8">
      <c r="A367" s="188" t="s">
        <v>1868</v>
      </c>
      <c r="B367" s="215" t="s">
        <v>1869</v>
      </c>
      <c r="C367" s="188" t="s">
        <v>99</v>
      </c>
      <c r="D367" s="188" t="s">
        <v>543</v>
      </c>
      <c r="E367" s="198">
        <v>2.4073302000000005E-2</v>
      </c>
      <c r="F367" s="199">
        <f>IF(D367="CO2",E367,IF(D367="CH4",E367*'State 2005 Data'!$J$16,IF(D367="N2O",'State 2005 Data'!$J$17,IF(D367="Other",E367))))</f>
        <v>2.6962098240000006E-2</v>
      </c>
      <c r="H367" s="197"/>
    </row>
    <row r="368" spans="1:8">
      <c r="A368" s="188" t="s">
        <v>1868</v>
      </c>
      <c r="B368" s="215" t="s">
        <v>1869</v>
      </c>
      <c r="C368" s="188" t="s">
        <v>99</v>
      </c>
      <c r="D368" s="188" t="s">
        <v>544</v>
      </c>
      <c r="E368" s="198">
        <v>0.35225560541999995</v>
      </c>
      <c r="F368" s="199">
        <f>IF(D368="CO2",E368,IF(D368="CH4",E368*'State 2005 Data'!$J$16,IF(D368="N2O",'State 2005 Data'!$J$17,IF(D368="Other",E368))))</f>
        <v>0.88926174496644295</v>
      </c>
      <c r="H368" s="197"/>
    </row>
    <row r="369" spans="1:8">
      <c r="A369" s="188" t="s">
        <v>1868</v>
      </c>
      <c r="B369" s="215" t="s">
        <v>1869</v>
      </c>
      <c r="C369" s="188" t="s">
        <v>99</v>
      </c>
      <c r="D369" s="200" t="s">
        <v>532</v>
      </c>
      <c r="E369" s="198"/>
      <c r="F369" s="199">
        <f>IF(D369="CO2",E369,IF(D369="CH4",E369*'State 2005 Data'!$J$16,IF(D369="N2O",'State 2005 Data'!$J$17,IF(D369="Other",E369))))</f>
        <v>0</v>
      </c>
      <c r="H369" s="197"/>
    </row>
    <row r="370" spans="1:8">
      <c r="A370" s="188" t="s">
        <v>1868</v>
      </c>
      <c r="B370" s="215" t="s">
        <v>1869</v>
      </c>
      <c r="C370" s="188" t="s">
        <v>887</v>
      </c>
      <c r="D370" s="188" t="s">
        <v>535</v>
      </c>
      <c r="E370" s="198">
        <v>11.60344041878637</v>
      </c>
      <c r="F370" s="199">
        <f>IF(D370="CO2",E370,IF(D370="CH4",E370*'State 2005 Data'!$J$16,IF(D370="N2O",'State 2005 Data'!$J$17,IF(D370="Other",E370))))</f>
        <v>11.60344041878637</v>
      </c>
      <c r="H370" s="197"/>
    </row>
    <row r="371" spans="1:8">
      <c r="A371" s="188" t="s">
        <v>1868</v>
      </c>
      <c r="B371" s="215" t="s">
        <v>1869</v>
      </c>
      <c r="C371" s="188" t="s">
        <v>887</v>
      </c>
      <c r="D371" s="188" t="s">
        <v>543</v>
      </c>
      <c r="E371" s="198">
        <v>0.16278580774999998</v>
      </c>
      <c r="F371" s="199">
        <f>IF(D371="CO2",E371,IF(D371="CH4",E371*'State 2005 Data'!$J$16,IF(D371="N2O",'State 2005 Data'!$J$17,IF(D371="Other",E371))))</f>
        <v>0.18232010468000001</v>
      </c>
      <c r="H371" s="197"/>
    </row>
    <row r="372" spans="1:8">
      <c r="A372" s="188" t="s">
        <v>1868</v>
      </c>
      <c r="B372" s="215" t="s">
        <v>1869</v>
      </c>
      <c r="C372" s="188" t="s">
        <v>887</v>
      </c>
      <c r="D372" s="188" t="s">
        <v>544</v>
      </c>
      <c r="E372" s="198">
        <v>3.8347456519999989E-2</v>
      </c>
      <c r="F372" s="199">
        <f>IF(D372="CO2",E372,IF(D372="CH4",E372*'State 2005 Data'!$J$16,IF(D372="N2O",'State 2005 Data'!$J$17,IF(D372="Other",E372))))</f>
        <v>0.88926174496644295</v>
      </c>
      <c r="H372" s="197"/>
    </row>
    <row r="373" spans="1:8">
      <c r="A373" s="188" t="s">
        <v>1868</v>
      </c>
      <c r="B373" s="215" t="s">
        <v>1869</v>
      </c>
      <c r="C373" s="188" t="s">
        <v>887</v>
      </c>
      <c r="D373" s="200" t="s">
        <v>532</v>
      </c>
      <c r="E373" s="198"/>
      <c r="F373" s="199">
        <f>IF(D373="CO2",E373,IF(D373="CH4",E373*'State 2005 Data'!$J$16,IF(D373="N2O",'State 2005 Data'!$J$17,IF(D373="Other",E373))))</f>
        <v>0</v>
      </c>
      <c r="H373" s="197"/>
    </row>
    <row r="374" spans="1:8">
      <c r="A374" s="188" t="s">
        <v>1868</v>
      </c>
      <c r="B374" s="215" t="s">
        <v>1869</v>
      </c>
      <c r="C374" s="188" t="s">
        <v>4</v>
      </c>
      <c r="D374" s="188" t="s">
        <v>535</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543</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544</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532</v>
      </c>
      <c r="E377" s="198"/>
      <c r="F377" s="199">
        <f>IF(D377="CO2",E377,IF(D377="CH4",E377*'State 2005 Data'!$J$16,IF(D377="N2O",'State 2005 Data'!$J$17,IF(D377="Other",E377))))</f>
        <v>0</v>
      </c>
      <c r="H377" s="197"/>
    </row>
    <row r="378" spans="1:8">
      <c r="A378" s="188" t="s">
        <v>1868</v>
      </c>
      <c r="B378" s="215" t="s">
        <v>1869</v>
      </c>
      <c r="C378" s="188" t="s">
        <v>9</v>
      </c>
      <c r="D378" s="188" t="s">
        <v>535</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543</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544</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532</v>
      </c>
      <c r="E381" s="198">
        <v>3.5053523724717981</v>
      </c>
      <c r="F381" s="199">
        <f>IF(D381="CO2",E381,IF(D381="CH4",E381*'State 2005 Data'!$J$16,IF(D381="N2O",'State 2005 Data'!$J$17,IF(D381="Other",E381))))</f>
        <v>3.5053523724717981</v>
      </c>
      <c r="H381" s="197"/>
    </row>
    <row r="382" spans="1:8">
      <c r="A382" s="188" t="s">
        <v>1872</v>
      </c>
      <c r="B382" s="215" t="s">
        <v>1873</v>
      </c>
      <c r="C382" s="188" t="s">
        <v>99</v>
      </c>
      <c r="D382" s="188" t="s">
        <v>535</v>
      </c>
      <c r="E382" s="198">
        <v>129.25485853389347</v>
      </c>
      <c r="F382" s="199">
        <f>IF(D382="CO2",E382,IF(D382="CH4",E382*'State 2005 Data'!$J$16,IF(D382="N2O",'State 2005 Data'!$J$17,IF(D382="Other",E382))))</f>
        <v>129.25485853389347</v>
      </c>
      <c r="H382" s="197"/>
    </row>
    <row r="383" spans="1:8">
      <c r="A383" s="188" t="s">
        <v>1872</v>
      </c>
      <c r="B383" s="215" t="s">
        <v>1873</v>
      </c>
      <c r="C383" s="188" t="s">
        <v>99</v>
      </c>
      <c r="D383" s="188" t="s">
        <v>543</v>
      </c>
      <c r="E383" s="198">
        <v>3.6717777000000007E-2</v>
      </c>
      <c r="F383" s="199">
        <f>IF(D383="CO2",E383,IF(D383="CH4",E383*'State 2005 Data'!$J$16,IF(D383="N2O",'State 2005 Data'!$J$17,IF(D383="Other",E383))))</f>
        <v>4.1123910240000013E-2</v>
      </c>
      <c r="H383" s="197"/>
    </row>
    <row r="384" spans="1:8">
      <c r="A384" s="188" t="s">
        <v>1872</v>
      </c>
      <c r="B384" s="215" t="s">
        <v>1873</v>
      </c>
      <c r="C384" s="188" t="s">
        <v>99</v>
      </c>
      <c r="D384" s="188" t="s">
        <v>544</v>
      </c>
      <c r="E384" s="198">
        <v>0.61809251906000007</v>
      </c>
      <c r="F384" s="199">
        <f>IF(D384="CO2",E384,IF(D384="CH4",E384*'State 2005 Data'!$J$16,IF(D384="N2O",'State 2005 Data'!$J$17,IF(D384="Other",E384))))</f>
        <v>0.88926174496644295</v>
      </c>
      <c r="H384" s="197"/>
    </row>
    <row r="385" spans="1:8">
      <c r="A385" s="188" t="s">
        <v>1872</v>
      </c>
      <c r="B385" s="215" t="s">
        <v>1873</v>
      </c>
      <c r="C385" s="188" t="s">
        <v>99</v>
      </c>
      <c r="D385" s="200" t="s">
        <v>532</v>
      </c>
      <c r="E385" s="198"/>
      <c r="F385" s="199">
        <f>IF(D385="CO2",E385,IF(D385="CH4",E385*'State 2005 Data'!$J$16,IF(D385="N2O",'State 2005 Data'!$J$17,IF(D385="Other",E385))))</f>
        <v>0</v>
      </c>
      <c r="H385" s="197"/>
    </row>
    <row r="386" spans="1:8">
      <c r="A386" s="188" t="s">
        <v>1872</v>
      </c>
      <c r="B386" s="215" t="s">
        <v>1873</v>
      </c>
      <c r="C386" s="188" t="s">
        <v>887</v>
      </c>
      <c r="D386" s="188" t="s">
        <v>535</v>
      </c>
      <c r="E386" s="198">
        <v>31.447512837947954</v>
      </c>
      <c r="F386" s="199">
        <f>IF(D386="CO2",E386,IF(D386="CH4",E386*'State 2005 Data'!$J$16,IF(D386="N2O",'State 2005 Data'!$J$17,IF(D386="Other",E386))))</f>
        <v>31.447512837947954</v>
      </c>
      <c r="H386" s="197"/>
    </row>
    <row r="387" spans="1:8">
      <c r="A387" s="188" t="s">
        <v>1872</v>
      </c>
      <c r="B387" s="215" t="s">
        <v>1873</v>
      </c>
      <c r="C387" s="188" t="s">
        <v>887</v>
      </c>
      <c r="D387" s="188" t="s">
        <v>543</v>
      </c>
      <c r="E387" s="198">
        <v>0.25428930149999995</v>
      </c>
      <c r="F387" s="199">
        <f>IF(D387="CO2",E387,IF(D387="CH4",E387*'State 2005 Data'!$J$16,IF(D387="N2O",'State 2005 Data'!$J$17,IF(D387="Other",E387))))</f>
        <v>0.28480401767999997</v>
      </c>
      <c r="H387" s="197"/>
    </row>
    <row r="388" spans="1:8">
      <c r="A388" s="188" t="s">
        <v>1872</v>
      </c>
      <c r="B388" s="215" t="s">
        <v>1873</v>
      </c>
      <c r="C388" s="188" t="s">
        <v>887</v>
      </c>
      <c r="D388" s="188" t="s">
        <v>544</v>
      </c>
      <c r="E388" s="198">
        <v>5.4327000260000001E-2</v>
      </c>
      <c r="F388" s="199">
        <f>IF(D388="CO2",E388,IF(D388="CH4",E388*'State 2005 Data'!$J$16,IF(D388="N2O",'State 2005 Data'!$J$17,IF(D388="Other",E388))))</f>
        <v>0.88926174496644295</v>
      </c>
      <c r="H388" s="197"/>
    </row>
    <row r="389" spans="1:8">
      <c r="A389" s="188" t="s">
        <v>1872</v>
      </c>
      <c r="B389" s="215" t="s">
        <v>1873</v>
      </c>
      <c r="C389" s="188" t="s">
        <v>887</v>
      </c>
      <c r="D389" s="200" t="s">
        <v>532</v>
      </c>
      <c r="E389" s="198"/>
      <c r="F389" s="199">
        <f>IF(D389="CO2",E389,IF(D389="CH4",E389*'State 2005 Data'!$J$16,IF(D389="N2O",'State 2005 Data'!$J$17,IF(D389="Other",E389))))</f>
        <v>0</v>
      </c>
      <c r="H389" s="197"/>
    </row>
    <row r="390" spans="1:8">
      <c r="A390" s="188" t="s">
        <v>1872</v>
      </c>
      <c r="B390" s="215" t="s">
        <v>1873</v>
      </c>
      <c r="C390" s="188" t="s">
        <v>4</v>
      </c>
      <c r="D390" s="188" t="s">
        <v>535</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543</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544</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532</v>
      </c>
      <c r="E393" s="198"/>
      <c r="F393" s="199">
        <f>IF(D393="CO2",E393,IF(D393="CH4",E393*'State 2005 Data'!$J$16,IF(D393="N2O",'State 2005 Data'!$J$17,IF(D393="Other",E393))))</f>
        <v>0</v>
      </c>
      <c r="H393" s="197"/>
    </row>
    <row r="394" spans="1:8">
      <c r="A394" s="188" t="s">
        <v>1872</v>
      </c>
      <c r="B394" s="215" t="s">
        <v>1873</v>
      </c>
      <c r="C394" s="188" t="s">
        <v>9</v>
      </c>
      <c r="D394" s="188" t="s">
        <v>535</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543</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544</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532</v>
      </c>
      <c r="E397" s="198">
        <v>4.6265515030714139</v>
      </c>
      <c r="F397" s="199">
        <f>IF(D397="CO2",E397,IF(D397="CH4",E397*'State 2005 Data'!$J$16,IF(D397="N2O",'State 2005 Data'!$J$17,IF(D397="Other",E397))))</f>
        <v>4.6265515030714139</v>
      </c>
      <c r="H397" s="197"/>
    </row>
    <row r="398" spans="1:8">
      <c r="A398" s="188" t="s">
        <v>1876</v>
      </c>
      <c r="B398" s="215" t="s">
        <v>1877</v>
      </c>
      <c r="C398" s="188" t="s">
        <v>99</v>
      </c>
      <c r="D398" s="188" t="s">
        <v>535</v>
      </c>
      <c r="E398" s="198">
        <v>8.0496207506359134</v>
      </c>
      <c r="F398" s="199">
        <f>IF(D398="CO2",E398,IF(D398="CH4",E398*'State 2005 Data'!$J$16,IF(D398="N2O",'State 2005 Data'!$J$17,IF(D398="Other",E398))))</f>
        <v>8.0496207506359134</v>
      </c>
      <c r="H398" s="197"/>
    </row>
    <row r="399" spans="1:8">
      <c r="A399" s="188" t="s">
        <v>1876</v>
      </c>
      <c r="B399" s="215" t="s">
        <v>1877</v>
      </c>
      <c r="C399" s="188" t="s">
        <v>99</v>
      </c>
      <c r="D399" s="188" t="s">
        <v>543</v>
      </c>
      <c r="E399" s="198">
        <v>7.5452594999999983E-3</v>
      </c>
      <c r="F399" s="199">
        <f>IF(D399="CO2",E399,IF(D399="CH4",E399*'State 2005 Data'!$J$16,IF(D399="N2O",'State 2005 Data'!$J$17,IF(D399="Other",E399))))</f>
        <v>8.4506906399999995E-3</v>
      </c>
      <c r="H399" s="197"/>
    </row>
    <row r="400" spans="1:8">
      <c r="A400" s="188" t="s">
        <v>1876</v>
      </c>
      <c r="B400" s="215" t="s">
        <v>1877</v>
      </c>
      <c r="C400" s="188" t="s">
        <v>99</v>
      </c>
      <c r="D400" s="188" t="s">
        <v>544</v>
      </c>
      <c r="E400" s="198">
        <v>2.5469550420000001E-2</v>
      </c>
      <c r="F400" s="199">
        <f>IF(D400="CO2",E400,IF(D400="CH4",E400*'State 2005 Data'!$J$16,IF(D400="N2O",'State 2005 Data'!$J$17,IF(D400="Other",E400))))</f>
        <v>0.88926174496644295</v>
      </c>
      <c r="H400" s="197"/>
    </row>
    <row r="401" spans="1:8">
      <c r="A401" s="188" t="s">
        <v>1876</v>
      </c>
      <c r="B401" s="215" t="s">
        <v>1877</v>
      </c>
      <c r="C401" s="188" t="s">
        <v>99</v>
      </c>
      <c r="D401" s="200" t="s">
        <v>532</v>
      </c>
      <c r="E401" s="198"/>
      <c r="F401" s="199">
        <f>IF(D401="CO2",E401,IF(D401="CH4",E401*'State 2005 Data'!$J$16,IF(D401="N2O",'State 2005 Data'!$J$17,IF(D401="Other",E401))))</f>
        <v>0</v>
      </c>
      <c r="H401" s="197"/>
    </row>
    <row r="402" spans="1:8">
      <c r="A402" s="188" t="s">
        <v>1876</v>
      </c>
      <c r="B402" s="215" t="s">
        <v>1877</v>
      </c>
      <c r="C402" s="188" t="s">
        <v>887</v>
      </c>
      <c r="D402" s="188" t="s">
        <v>535</v>
      </c>
      <c r="E402" s="198">
        <v>4.5119796063237256</v>
      </c>
      <c r="F402" s="199">
        <f>IF(D402="CO2",E402,IF(D402="CH4",E402*'State 2005 Data'!$J$16,IF(D402="N2O",'State 2005 Data'!$J$17,IF(D402="Other",E402))))</f>
        <v>4.5119796063237256</v>
      </c>
      <c r="H402" s="197"/>
    </row>
    <row r="403" spans="1:8">
      <c r="A403" s="188" t="s">
        <v>1876</v>
      </c>
      <c r="B403" s="215" t="s">
        <v>1877</v>
      </c>
      <c r="C403" s="188" t="s">
        <v>887</v>
      </c>
      <c r="D403" s="188" t="s">
        <v>543</v>
      </c>
      <c r="E403" s="198">
        <v>9.3047960499999999E-2</v>
      </c>
      <c r="F403" s="199">
        <f>IF(D403="CO2",E403,IF(D403="CH4",E403*'State 2005 Data'!$J$16,IF(D403="N2O",'State 2005 Data'!$J$17,IF(D403="Other",E403))))</f>
        <v>0.10421371576000001</v>
      </c>
      <c r="H403" s="197"/>
    </row>
    <row r="404" spans="1:8">
      <c r="A404" s="188" t="s">
        <v>1876</v>
      </c>
      <c r="B404" s="215" t="s">
        <v>1877</v>
      </c>
      <c r="C404" s="188" t="s">
        <v>887</v>
      </c>
      <c r="D404" s="188" t="s">
        <v>544</v>
      </c>
      <c r="E404" s="198">
        <v>1.694723616E-2</v>
      </c>
      <c r="F404" s="199">
        <f>IF(D404="CO2",E404,IF(D404="CH4",E404*'State 2005 Data'!$J$16,IF(D404="N2O",'State 2005 Data'!$J$17,IF(D404="Other",E404))))</f>
        <v>0.88926174496644295</v>
      </c>
      <c r="H404" s="197"/>
    </row>
    <row r="405" spans="1:8">
      <c r="A405" s="188" t="s">
        <v>1876</v>
      </c>
      <c r="B405" s="215" t="s">
        <v>1877</v>
      </c>
      <c r="C405" s="188" t="s">
        <v>887</v>
      </c>
      <c r="D405" s="200" t="s">
        <v>532</v>
      </c>
      <c r="E405" s="198"/>
      <c r="F405" s="199">
        <f>IF(D405="CO2",E405,IF(D405="CH4",E405*'State 2005 Data'!$J$16,IF(D405="N2O",'State 2005 Data'!$J$17,IF(D405="Other",E405))))</f>
        <v>0</v>
      </c>
      <c r="H405" s="197"/>
    </row>
    <row r="406" spans="1:8">
      <c r="A406" s="188" t="s">
        <v>1876</v>
      </c>
      <c r="B406" s="215" t="s">
        <v>1877</v>
      </c>
      <c r="C406" s="188" t="s">
        <v>4</v>
      </c>
      <c r="D406" s="188" t="s">
        <v>535</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543</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544</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532</v>
      </c>
      <c r="E409" s="198"/>
      <c r="F409" s="199">
        <f>IF(D409="CO2",E409,IF(D409="CH4",E409*'State 2005 Data'!$J$16,IF(D409="N2O",'State 2005 Data'!$J$17,IF(D409="Other",E409))))</f>
        <v>0</v>
      </c>
      <c r="H409" s="197"/>
    </row>
    <row r="410" spans="1:8">
      <c r="A410" s="188" t="s">
        <v>1876</v>
      </c>
      <c r="B410" s="215" t="s">
        <v>1877</v>
      </c>
      <c r="C410" s="188" t="s">
        <v>9</v>
      </c>
      <c r="D410" s="188" t="s">
        <v>535</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543</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544</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532</v>
      </c>
      <c r="E413" s="198">
        <v>2.5067291449200999</v>
      </c>
      <c r="F413" s="199">
        <f>IF(D413="CO2",E413,IF(D413="CH4",E413*'State 2005 Data'!$J$16,IF(D413="N2O",'State 2005 Data'!$J$17,IF(D413="Other",E413))))</f>
        <v>2.5067291449200999</v>
      </c>
      <c r="H413" s="197"/>
    </row>
    <row r="414" spans="1:8">
      <c r="A414" s="188" t="s">
        <v>1878</v>
      </c>
      <c r="B414" s="215" t="s">
        <v>1879</v>
      </c>
      <c r="C414" s="188" t="s">
        <v>99</v>
      </c>
      <c r="D414" s="188" t="s">
        <v>535</v>
      </c>
      <c r="E414" s="198">
        <v>120.96847356511917</v>
      </c>
      <c r="F414" s="199">
        <f>IF(D414="CO2",E414,IF(D414="CH4",E414*'State 2005 Data'!$J$16,IF(D414="N2O",'State 2005 Data'!$J$17,IF(D414="Other",E414))))</f>
        <v>120.96847356511917</v>
      </c>
      <c r="H414" s="197"/>
    </row>
    <row r="415" spans="1:8">
      <c r="A415" s="188" t="s">
        <v>1878</v>
      </c>
      <c r="B415" s="215" t="s">
        <v>1879</v>
      </c>
      <c r="C415" s="188" t="s">
        <v>99</v>
      </c>
      <c r="D415" s="188" t="s">
        <v>543</v>
      </c>
      <c r="E415" s="198">
        <v>3.9463811750000001E-2</v>
      </c>
      <c r="F415" s="199">
        <f>IF(D415="CO2",E415,IF(D415="CH4",E415*'State 2005 Data'!$J$16,IF(D415="N2O",'State 2005 Data'!$J$17,IF(D415="Other",E415))))</f>
        <v>4.4199469160000004E-2</v>
      </c>
      <c r="H415" s="197"/>
    </row>
    <row r="416" spans="1:8">
      <c r="A416" s="188" t="s">
        <v>1878</v>
      </c>
      <c r="B416" s="215" t="s">
        <v>1879</v>
      </c>
      <c r="C416" s="188" t="s">
        <v>99</v>
      </c>
      <c r="D416" s="188" t="s">
        <v>544</v>
      </c>
      <c r="E416" s="198">
        <v>0.56392181681999987</v>
      </c>
      <c r="F416" s="199">
        <f>IF(D416="CO2",E416,IF(D416="CH4",E416*'State 2005 Data'!$J$16,IF(D416="N2O",'State 2005 Data'!$J$17,IF(D416="Other",E416))))</f>
        <v>0.88926174496644295</v>
      </c>
      <c r="H416" s="197"/>
    </row>
    <row r="417" spans="1:8">
      <c r="A417" s="188" t="s">
        <v>1878</v>
      </c>
      <c r="B417" s="215" t="s">
        <v>1879</v>
      </c>
      <c r="C417" s="188" t="s">
        <v>99</v>
      </c>
      <c r="D417" s="200" t="s">
        <v>532</v>
      </c>
      <c r="E417" s="198"/>
      <c r="F417" s="199">
        <f>IF(D417="CO2",E417,IF(D417="CH4",E417*'State 2005 Data'!$J$16,IF(D417="N2O",'State 2005 Data'!$J$17,IF(D417="Other",E417))))</f>
        <v>0</v>
      </c>
      <c r="H417" s="197"/>
    </row>
    <row r="418" spans="1:8">
      <c r="A418" s="188" t="s">
        <v>1878</v>
      </c>
      <c r="B418" s="215" t="s">
        <v>1879</v>
      </c>
      <c r="C418" s="188" t="s">
        <v>887</v>
      </c>
      <c r="D418" s="188" t="s">
        <v>535</v>
      </c>
      <c r="E418" s="198">
        <v>36.847916960526646</v>
      </c>
      <c r="F418" s="199">
        <f>IF(D418="CO2",E418,IF(D418="CH4",E418*'State 2005 Data'!$J$16,IF(D418="N2O",'State 2005 Data'!$J$17,IF(D418="Other",E418))))</f>
        <v>36.847916960526646</v>
      </c>
      <c r="H418" s="197"/>
    </row>
    <row r="419" spans="1:8">
      <c r="A419" s="188" t="s">
        <v>1878</v>
      </c>
      <c r="B419" s="215" t="s">
        <v>1879</v>
      </c>
      <c r="C419" s="188" t="s">
        <v>887</v>
      </c>
      <c r="D419" s="188" t="s">
        <v>543</v>
      </c>
      <c r="E419" s="198">
        <v>0.2361318855</v>
      </c>
      <c r="F419" s="199">
        <f>IF(D419="CO2",E419,IF(D419="CH4",E419*'State 2005 Data'!$J$16,IF(D419="N2O",'State 2005 Data'!$J$17,IF(D419="Other",E419))))</f>
        <v>0.26446771176</v>
      </c>
      <c r="H419" s="197"/>
    </row>
    <row r="420" spans="1:8">
      <c r="A420" s="188" t="s">
        <v>1878</v>
      </c>
      <c r="B420" s="215" t="s">
        <v>1879</v>
      </c>
      <c r="C420" s="188" t="s">
        <v>887</v>
      </c>
      <c r="D420" s="188" t="s">
        <v>544</v>
      </c>
      <c r="E420" s="198">
        <v>7.200682173999999E-2</v>
      </c>
      <c r="F420" s="199">
        <f>IF(D420="CO2",E420,IF(D420="CH4",E420*'State 2005 Data'!$J$16,IF(D420="N2O",'State 2005 Data'!$J$17,IF(D420="Other",E420))))</f>
        <v>0.88926174496644295</v>
      </c>
      <c r="H420" s="197"/>
    </row>
    <row r="421" spans="1:8">
      <c r="A421" s="188" t="s">
        <v>1878</v>
      </c>
      <c r="B421" s="215" t="s">
        <v>1879</v>
      </c>
      <c r="C421" s="188" t="s">
        <v>887</v>
      </c>
      <c r="D421" s="200" t="s">
        <v>532</v>
      </c>
      <c r="E421" s="198"/>
      <c r="F421" s="199">
        <f>IF(D421="CO2",E421,IF(D421="CH4",E421*'State 2005 Data'!$J$16,IF(D421="N2O",'State 2005 Data'!$J$17,IF(D421="Other",E421))))</f>
        <v>0</v>
      </c>
      <c r="H421" s="197"/>
    </row>
    <row r="422" spans="1:8">
      <c r="A422" s="188" t="s">
        <v>1878</v>
      </c>
      <c r="B422" s="215" t="s">
        <v>1879</v>
      </c>
      <c r="C422" s="188" t="s">
        <v>4</v>
      </c>
      <c r="D422" s="188" t="s">
        <v>535</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543</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544</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532</v>
      </c>
      <c r="E425" s="198"/>
      <c r="F425" s="199">
        <f>IF(D425="CO2",E425,IF(D425="CH4",E425*'State 2005 Data'!$J$16,IF(D425="N2O",'State 2005 Data'!$J$17,IF(D425="Other",E425))))</f>
        <v>0</v>
      </c>
      <c r="H425" s="197"/>
    </row>
    <row r="426" spans="1:8">
      <c r="A426" s="188" t="s">
        <v>1878</v>
      </c>
      <c r="B426" s="215" t="s">
        <v>1879</v>
      </c>
      <c r="C426" s="188" t="s">
        <v>9</v>
      </c>
      <c r="D426" s="188" t="s">
        <v>535</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543</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544</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532</v>
      </c>
      <c r="E429" s="198">
        <v>4.6418259120680876</v>
      </c>
      <c r="F429" s="199">
        <f>IF(D429="CO2",E429,IF(D429="CH4",E429*'State 2005 Data'!$J$16,IF(D429="N2O",'State 2005 Data'!$J$17,IF(D429="Other",E429))))</f>
        <v>4.6418259120680876</v>
      </c>
      <c r="H429" s="197"/>
    </row>
    <row r="430" spans="1:8">
      <c r="A430" s="188" t="s">
        <v>1888</v>
      </c>
      <c r="B430" s="215" t="s">
        <v>1889</v>
      </c>
      <c r="C430" s="188" t="s">
        <v>99</v>
      </c>
      <c r="D430" s="188" t="s">
        <v>535</v>
      </c>
      <c r="E430" s="198">
        <v>228.9052889156165</v>
      </c>
      <c r="F430" s="199">
        <f>IF(D430="CO2",E430,IF(D430="CH4",E430*'State 2005 Data'!$J$16,IF(D430="N2O",'State 2005 Data'!$J$17,IF(D430="Other",E430))))</f>
        <v>228.9052889156165</v>
      </c>
      <c r="H430" s="197"/>
    </row>
    <row r="431" spans="1:8">
      <c r="A431" s="188" t="s">
        <v>1888</v>
      </c>
      <c r="B431" s="215" t="s">
        <v>1889</v>
      </c>
      <c r="C431" s="188" t="s">
        <v>99</v>
      </c>
      <c r="D431" s="188" t="s">
        <v>543</v>
      </c>
      <c r="E431" s="198">
        <v>7.6062762999999992E-2</v>
      </c>
      <c r="F431" s="199">
        <f>IF(D431="CO2",E431,IF(D431="CH4",E431*'State 2005 Data'!$J$16,IF(D431="N2O",'State 2005 Data'!$J$17,IF(D431="Other",E431))))</f>
        <v>8.5190294560000004E-2</v>
      </c>
      <c r="H431" s="197"/>
    </row>
    <row r="432" spans="1:8">
      <c r="A432" s="188" t="s">
        <v>1888</v>
      </c>
      <c r="B432" s="215" t="s">
        <v>1889</v>
      </c>
      <c r="C432" s="188" t="s">
        <v>99</v>
      </c>
      <c r="D432" s="188" t="s">
        <v>544</v>
      </c>
      <c r="E432" s="198">
        <v>0.73976905104000001</v>
      </c>
      <c r="F432" s="199">
        <f>IF(D432="CO2",E432,IF(D432="CH4",E432*'State 2005 Data'!$J$16,IF(D432="N2O",'State 2005 Data'!$J$17,IF(D432="Other",E432))))</f>
        <v>0.88926174496644295</v>
      </c>
      <c r="H432" s="197"/>
    </row>
    <row r="433" spans="1:8">
      <c r="A433" s="188" t="s">
        <v>1888</v>
      </c>
      <c r="B433" s="215" t="s">
        <v>1889</v>
      </c>
      <c r="C433" s="188" t="s">
        <v>99</v>
      </c>
      <c r="D433" s="200" t="s">
        <v>532</v>
      </c>
      <c r="E433" s="198"/>
      <c r="F433" s="199">
        <f>IF(D433="CO2",E433,IF(D433="CH4",E433*'State 2005 Data'!$J$16,IF(D433="N2O",'State 2005 Data'!$J$17,IF(D433="Other",E433))))</f>
        <v>0</v>
      </c>
      <c r="H433" s="197"/>
    </row>
    <row r="434" spans="1:8">
      <c r="A434" s="188" t="s">
        <v>1888</v>
      </c>
      <c r="B434" s="215" t="s">
        <v>1889</v>
      </c>
      <c r="C434" s="188" t="s">
        <v>887</v>
      </c>
      <c r="D434" s="188" t="s">
        <v>535</v>
      </c>
      <c r="E434" s="198">
        <v>22.621422460851612</v>
      </c>
      <c r="F434" s="199">
        <f>IF(D434="CO2",E434,IF(D434="CH4",E434*'State 2005 Data'!$J$16,IF(D434="N2O",'State 2005 Data'!$J$17,IF(D434="Other",E434))))</f>
        <v>22.621422460851612</v>
      </c>
      <c r="H434" s="197"/>
    </row>
    <row r="435" spans="1:8">
      <c r="A435" s="188" t="s">
        <v>1888</v>
      </c>
      <c r="B435" s="215" t="s">
        <v>1889</v>
      </c>
      <c r="C435" s="188" t="s">
        <v>887</v>
      </c>
      <c r="D435" s="188" t="s">
        <v>543</v>
      </c>
      <c r="E435" s="198">
        <v>0.20811788799999997</v>
      </c>
      <c r="F435" s="199">
        <f>IF(D435="CO2",E435,IF(D435="CH4",E435*'State 2005 Data'!$J$16,IF(D435="N2O",'State 2005 Data'!$J$17,IF(D435="Other",E435))))</f>
        <v>0.23309203455999999</v>
      </c>
      <c r="H435" s="197"/>
    </row>
    <row r="436" spans="1:8">
      <c r="A436" s="188" t="s">
        <v>1888</v>
      </c>
      <c r="B436" s="215" t="s">
        <v>1889</v>
      </c>
      <c r="C436" s="188" t="s">
        <v>887</v>
      </c>
      <c r="D436" s="188" t="s">
        <v>544</v>
      </c>
      <c r="E436" s="198">
        <v>4.4030617500000001E-2</v>
      </c>
      <c r="F436" s="199">
        <f>IF(D436="CO2",E436,IF(D436="CH4",E436*'State 2005 Data'!$J$16,IF(D436="N2O",'State 2005 Data'!$J$17,IF(D436="Other",E436))))</f>
        <v>0.88926174496644295</v>
      </c>
      <c r="H436" s="197"/>
    </row>
    <row r="437" spans="1:8">
      <c r="A437" s="188" t="s">
        <v>1888</v>
      </c>
      <c r="B437" s="215" t="s">
        <v>1889</v>
      </c>
      <c r="C437" s="188" t="s">
        <v>887</v>
      </c>
      <c r="D437" s="200" t="s">
        <v>532</v>
      </c>
      <c r="E437" s="198"/>
      <c r="F437" s="199">
        <f>IF(D437="CO2",E437,IF(D437="CH4",E437*'State 2005 Data'!$J$16,IF(D437="N2O",'State 2005 Data'!$J$17,IF(D437="Other",E437))))</f>
        <v>0</v>
      </c>
      <c r="H437" s="197"/>
    </row>
    <row r="438" spans="1:8">
      <c r="A438" s="188" t="s">
        <v>1888</v>
      </c>
      <c r="B438" s="215" t="s">
        <v>1889</v>
      </c>
      <c r="C438" s="188" t="s">
        <v>4</v>
      </c>
      <c r="D438" s="188" t="s">
        <v>535</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543</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544</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532</v>
      </c>
      <c r="E441" s="198"/>
      <c r="F441" s="199">
        <f>IF(D441="CO2",E441,IF(D441="CH4",E441*'State 2005 Data'!$J$16,IF(D441="N2O",'State 2005 Data'!$J$17,IF(D441="Other",E441))))</f>
        <v>0</v>
      </c>
      <c r="H441" s="197"/>
    </row>
    <row r="442" spans="1:8">
      <c r="A442" s="188" t="s">
        <v>1888</v>
      </c>
      <c r="B442" s="215" t="s">
        <v>1889</v>
      </c>
      <c r="C442" s="188" t="s">
        <v>9</v>
      </c>
      <c r="D442" s="188" t="s">
        <v>535</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543</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544</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532</v>
      </c>
      <c r="E445" s="198">
        <v>9.6342224411450221</v>
      </c>
      <c r="F445" s="199">
        <f>IF(D445="CO2",E445,IF(D445="CH4",E445*'State 2005 Data'!$J$16,IF(D445="N2O",'State 2005 Data'!$J$17,IF(D445="Other",E445))))</f>
        <v>9.6342224411450221</v>
      </c>
      <c r="H445" s="197"/>
    </row>
    <row r="446" spans="1:8">
      <c r="A446" s="188" t="s">
        <v>1894</v>
      </c>
      <c r="B446" s="215" t="s">
        <v>1895</v>
      </c>
      <c r="C446" s="188" t="s">
        <v>99</v>
      </c>
      <c r="D446" s="188" t="s">
        <v>535</v>
      </c>
      <c r="E446" s="198">
        <v>40.915728782347834</v>
      </c>
      <c r="F446" s="199">
        <f>IF(D446="CO2",E446,IF(D446="CH4",E446*'State 2005 Data'!$J$16,IF(D446="N2O",'State 2005 Data'!$J$17,IF(D446="Other",E446))))</f>
        <v>40.915728782347834</v>
      </c>
      <c r="H446" s="197"/>
    </row>
    <row r="447" spans="1:8">
      <c r="A447" s="188" t="s">
        <v>1894</v>
      </c>
      <c r="B447" s="215" t="s">
        <v>1895</v>
      </c>
      <c r="C447" s="188" t="s">
        <v>99</v>
      </c>
      <c r="D447" s="188" t="s">
        <v>543</v>
      </c>
      <c r="E447" s="198">
        <v>1.8761313249999998E-2</v>
      </c>
      <c r="F447" s="199">
        <f>IF(D447="CO2",E447,IF(D447="CH4",E447*'State 2005 Data'!$J$16,IF(D447="N2O",'State 2005 Data'!$J$17,IF(D447="Other",E447))))</f>
        <v>2.1012670840000001E-2</v>
      </c>
      <c r="H447" s="197"/>
    </row>
    <row r="448" spans="1:8">
      <c r="A448" s="188" t="s">
        <v>1894</v>
      </c>
      <c r="B448" s="215" t="s">
        <v>1895</v>
      </c>
      <c r="C448" s="188" t="s">
        <v>99</v>
      </c>
      <c r="D448" s="188" t="s">
        <v>544</v>
      </c>
      <c r="E448" s="198">
        <v>0.18168430325999999</v>
      </c>
      <c r="F448" s="199">
        <f>IF(D448="CO2",E448,IF(D448="CH4",E448*'State 2005 Data'!$J$16,IF(D448="N2O",'State 2005 Data'!$J$17,IF(D448="Other",E448))))</f>
        <v>0.88926174496644295</v>
      </c>
      <c r="H448" s="197"/>
    </row>
    <row r="449" spans="1:8">
      <c r="A449" s="188" t="s">
        <v>1894</v>
      </c>
      <c r="B449" s="215" t="s">
        <v>1895</v>
      </c>
      <c r="C449" s="188" t="s">
        <v>99</v>
      </c>
      <c r="D449" s="200" t="s">
        <v>532</v>
      </c>
      <c r="E449" s="198"/>
      <c r="F449" s="199">
        <f>IF(D449="CO2",E449,IF(D449="CH4",E449*'State 2005 Data'!$J$16,IF(D449="N2O",'State 2005 Data'!$J$17,IF(D449="Other",E449))))</f>
        <v>0</v>
      </c>
      <c r="H449" s="197"/>
    </row>
    <row r="450" spans="1:8">
      <c r="A450" s="188" t="s">
        <v>1894</v>
      </c>
      <c r="B450" s="215" t="s">
        <v>1895</v>
      </c>
      <c r="C450" s="188" t="s">
        <v>887</v>
      </c>
      <c r="D450" s="188" t="s">
        <v>535</v>
      </c>
      <c r="E450" s="198">
        <v>14.055786910967303</v>
      </c>
      <c r="F450" s="199">
        <f>IF(D450="CO2",E450,IF(D450="CH4",E450*'State 2005 Data'!$J$16,IF(D450="N2O",'State 2005 Data'!$J$17,IF(D450="Other",E450))))</f>
        <v>14.055786910967303</v>
      </c>
      <c r="H450" s="197"/>
    </row>
    <row r="451" spans="1:8">
      <c r="A451" s="188" t="s">
        <v>1894</v>
      </c>
      <c r="B451" s="215" t="s">
        <v>1895</v>
      </c>
      <c r="C451" s="188" t="s">
        <v>887</v>
      </c>
      <c r="D451" s="188" t="s">
        <v>543</v>
      </c>
      <c r="E451" s="198">
        <v>0.16596348375000003</v>
      </c>
      <c r="F451" s="199">
        <f>IF(D451="CO2",E451,IF(D451="CH4",E451*'State 2005 Data'!$J$16,IF(D451="N2O",'State 2005 Data'!$J$17,IF(D451="Other",E451))))</f>
        <v>0.18587910180000006</v>
      </c>
      <c r="H451" s="197"/>
    </row>
    <row r="452" spans="1:8">
      <c r="A452" s="188" t="s">
        <v>1894</v>
      </c>
      <c r="B452" s="215" t="s">
        <v>1895</v>
      </c>
      <c r="C452" s="188" t="s">
        <v>887</v>
      </c>
      <c r="D452" s="188" t="s">
        <v>544</v>
      </c>
      <c r="E452" s="198">
        <v>3.9168667040000001E-2</v>
      </c>
      <c r="F452" s="199">
        <f>IF(D452="CO2",E452,IF(D452="CH4",E452*'State 2005 Data'!$J$16,IF(D452="N2O",'State 2005 Data'!$J$17,IF(D452="Other",E452))))</f>
        <v>0.88926174496644295</v>
      </c>
      <c r="H452" s="197"/>
    </row>
    <row r="453" spans="1:8">
      <c r="A453" s="188" t="s">
        <v>1894</v>
      </c>
      <c r="B453" s="215" t="s">
        <v>1895</v>
      </c>
      <c r="C453" s="188" t="s">
        <v>887</v>
      </c>
      <c r="D453" s="200" t="s">
        <v>532</v>
      </c>
      <c r="E453" s="198"/>
      <c r="F453" s="199">
        <f>IF(D453="CO2",E453,IF(D453="CH4",E453*'State 2005 Data'!$J$16,IF(D453="N2O",'State 2005 Data'!$J$17,IF(D453="Other",E453))))</f>
        <v>0</v>
      </c>
      <c r="H453" s="197"/>
    </row>
    <row r="454" spans="1:8">
      <c r="A454" s="188" t="s">
        <v>1894</v>
      </c>
      <c r="B454" s="215" t="s">
        <v>1895</v>
      </c>
      <c r="C454" s="188" t="s">
        <v>4</v>
      </c>
      <c r="D454" s="188" t="s">
        <v>535</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543</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544</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532</v>
      </c>
      <c r="E457" s="198"/>
      <c r="F457" s="199">
        <f>IF(D457="CO2",E457,IF(D457="CH4",E457*'State 2005 Data'!$J$16,IF(D457="N2O",'State 2005 Data'!$J$17,IF(D457="Other",E457))))</f>
        <v>0</v>
      </c>
      <c r="H457" s="197"/>
    </row>
    <row r="458" spans="1:8">
      <c r="A458" s="188" t="s">
        <v>1894</v>
      </c>
      <c r="B458" s="215" t="s">
        <v>1895</v>
      </c>
      <c r="C458" s="188" t="s">
        <v>9</v>
      </c>
      <c r="D458" s="188" t="s">
        <v>535</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543</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544</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532</v>
      </c>
      <c r="E461" s="198">
        <v>2.8546214147963638</v>
      </c>
      <c r="F461" s="199">
        <f>IF(D461="CO2",E461,IF(D461="CH4",E461*'State 2005 Data'!$J$16,IF(D461="N2O",'State 2005 Data'!$J$17,IF(D461="Other",E461))))</f>
        <v>2.8546214147963638</v>
      </c>
      <c r="H461" s="197"/>
    </row>
    <row r="462" spans="1:8">
      <c r="A462" s="188" t="s">
        <v>1900</v>
      </c>
      <c r="B462" s="215" t="s">
        <v>1901</v>
      </c>
      <c r="C462" s="188" t="s">
        <v>99</v>
      </c>
      <c r="D462" s="188" t="s">
        <v>535</v>
      </c>
      <c r="E462" s="198">
        <v>48.065965744464222</v>
      </c>
      <c r="F462" s="199">
        <f>IF(D462="CO2",E462,IF(D462="CH4",E462*'State 2005 Data'!$J$16,IF(D462="N2O",'State 2005 Data'!$J$17,IF(D462="Other",E462))))</f>
        <v>48.065965744464222</v>
      </c>
      <c r="H462" s="197"/>
    </row>
    <row r="463" spans="1:8">
      <c r="A463" s="188" t="s">
        <v>1900</v>
      </c>
      <c r="B463" s="215" t="s">
        <v>1901</v>
      </c>
      <c r="C463" s="188" t="s">
        <v>99</v>
      </c>
      <c r="D463" s="188" t="s">
        <v>543</v>
      </c>
      <c r="E463" s="198">
        <v>1.5388456249999996E-2</v>
      </c>
      <c r="F463" s="199">
        <f>IF(D463="CO2",E463,IF(D463="CH4",E463*'State 2005 Data'!$J$16,IF(D463="N2O",'State 2005 Data'!$J$17,IF(D463="Other",E463))))</f>
        <v>1.7235070999999998E-2</v>
      </c>
      <c r="H463" s="197"/>
    </row>
    <row r="464" spans="1:8">
      <c r="A464" s="188" t="s">
        <v>1900</v>
      </c>
      <c r="B464" s="215" t="s">
        <v>1901</v>
      </c>
      <c r="C464" s="188" t="s">
        <v>99</v>
      </c>
      <c r="D464" s="188" t="s">
        <v>544</v>
      </c>
      <c r="E464" s="198">
        <v>0.21783692123999998</v>
      </c>
      <c r="F464" s="199">
        <f>IF(D464="CO2",E464,IF(D464="CH4",E464*'State 2005 Data'!$J$16,IF(D464="N2O",'State 2005 Data'!$J$17,IF(D464="Other",E464))))</f>
        <v>0.88926174496644295</v>
      </c>
      <c r="H464" s="197"/>
    </row>
    <row r="465" spans="1:8">
      <c r="A465" s="188" t="s">
        <v>1900</v>
      </c>
      <c r="B465" s="215" t="s">
        <v>1901</v>
      </c>
      <c r="C465" s="188" t="s">
        <v>99</v>
      </c>
      <c r="D465" s="200" t="s">
        <v>532</v>
      </c>
      <c r="E465" s="198"/>
      <c r="F465" s="199">
        <f>IF(D465="CO2",E465,IF(D465="CH4",E465*'State 2005 Data'!$J$16,IF(D465="N2O",'State 2005 Data'!$J$17,IF(D465="Other",E465))))</f>
        <v>0</v>
      </c>
      <c r="H465" s="197"/>
    </row>
    <row r="466" spans="1:8">
      <c r="A466" s="188" t="s">
        <v>1900</v>
      </c>
      <c r="B466" s="215" t="s">
        <v>1901</v>
      </c>
      <c r="C466" s="188" t="s">
        <v>887</v>
      </c>
      <c r="D466" s="188" t="s">
        <v>535</v>
      </c>
      <c r="E466" s="198">
        <v>16.087753185364559</v>
      </c>
      <c r="F466" s="199">
        <f>IF(D466="CO2",E466,IF(D466="CH4",E466*'State 2005 Data'!$J$16,IF(D466="N2O",'State 2005 Data'!$J$17,IF(D466="Other",E466))))</f>
        <v>16.087753185364559</v>
      </c>
      <c r="H466" s="197"/>
    </row>
    <row r="467" spans="1:8">
      <c r="A467" s="188" t="s">
        <v>1900</v>
      </c>
      <c r="B467" s="215" t="s">
        <v>1901</v>
      </c>
      <c r="C467" s="188" t="s">
        <v>887</v>
      </c>
      <c r="D467" s="188" t="s">
        <v>543</v>
      </c>
      <c r="E467" s="198">
        <v>0.25319798724999998</v>
      </c>
      <c r="F467" s="199">
        <f>IF(D467="CO2",E467,IF(D467="CH4",E467*'State 2005 Data'!$J$16,IF(D467="N2O",'State 2005 Data'!$J$17,IF(D467="Other",E467))))</f>
        <v>0.28358174572</v>
      </c>
      <c r="H467" s="197"/>
    </row>
    <row r="468" spans="1:8">
      <c r="A468" s="188" t="s">
        <v>1900</v>
      </c>
      <c r="B468" s="215" t="s">
        <v>1901</v>
      </c>
      <c r="C468" s="188" t="s">
        <v>887</v>
      </c>
      <c r="D468" s="188" t="s">
        <v>544</v>
      </c>
      <c r="E468" s="198">
        <v>5.2062316479999989E-2</v>
      </c>
      <c r="F468" s="199">
        <f>IF(D468="CO2",E468,IF(D468="CH4",E468*'State 2005 Data'!$J$16,IF(D468="N2O",'State 2005 Data'!$J$17,IF(D468="Other",E468))))</f>
        <v>0.88926174496644295</v>
      </c>
      <c r="H468" s="197"/>
    </row>
    <row r="469" spans="1:8">
      <c r="A469" s="188" t="s">
        <v>1900</v>
      </c>
      <c r="B469" s="215" t="s">
        <v>1901</v>
      </c>
      <c r="C469" s="188" t="s">
        <v>887</v>
      </c>
      <c r="D469" s="200" t="s">
        <v>532</v>
      </c>
      <c r="E469" s="198"/>
      <c r="F469" s="199">
        <f>IF(D469="CO2",E469,IF(D469="CH4",E469*'State 2005 Data'!$J$16,IF(D469="N2O",'State 2005 Data'!$J$17,IF(D469="Other",E469))))</f>
        <v>0</v>
      </c>
      <c r="H469" s="197"/>
    </row>
    <row r="470" spans="1:8">
      <c r="A470" s="188" t="s">
        <v>1900</v>
      </c>
      <c r="B470" s="215" t="s">
        <v>1901</v>
      </c>
      <c r="C470" s="188" t="s">
        <v>4</v>
      </c>
      <c r="D470" s="188" t="s">
        <v>535</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543</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544</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532</v>
      </c>
      <c r="E473" s="198"/>
      <c r="F473" s="199">
        <f>IF(D473="CO2",E473,IF(D473="CH4",E473*'State 2005 Data'!$J$16,IF(D473="N2O",'State 2005 Data'!$J$17,IF(D473="Other",E473))))</f>
        <v>0</v>
      </c>
      <c r="H473" s="197"/>
    </row>
    <row r="474" spans="1:8">
      <c r="A474" s="188" t="s">
        <v>1900</v>
      </c>
      <c r="B474" s="215" t="s">
        <v>1901</v>
      </c>
      <c r="C474" s="188" t="s">
        <v>9</v>
      </c>
      <c r="D474" s="188" t="s">
        <v>535</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543</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544</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9" t="s">
        <v>11</v>
      </c>
      <c r="B1" s="229"/>
      <c r="C1" s="229"/>
      <c r="D1" s="229"/>
      <c r="E1" s="229"/>
    </row>
    <row r="2" spans="1:5">
      <c r="A2" s="230" t="s">
        <v>171</v>
      </c>
      <c r="B2" s="230"/>
      <c r="C2" s="230"/>
      <c r="D2" s="230"/>
      <c r="E2" s="230"/>
    </row>
    <row r="19" spans="1:5">
      <c r="A19" s="7" t="s">
        <v>172</v>
      </c>
    </row>
    <row r="20" spans="1:5">
      <c r="A20" s="7">
        <v>155400</v>
      </c>
      <c r="B20" s="7" t="s">
        <v>173</v>
      </c>
    </row>
    <row r="21" spans="1:5">
      <c r="A21" s="230" t="s">
        <v>174</v>
      </c>
      <c r="B21" s="230"/>
      <c r="C21" s="230"/>
      <c r="D21" s="230"/>
      <c r="E21" s="230"/>
    </row>
    <row r="38" spans="1:5">
      <c r="A38" s="7" t="s">
        <v>172</v>
      </c>
    </row>
    <row r="39" spans="1:5">
      <c r="A39" s="7">
        <v>100800</v>
      </c>
      <c r="B39" s="7" t="s">
        <v>173</v>
      </c>
    </row>
    <row r="40" spans="1:5">
      <c r="A40" s="230" t="s">
        <v>175</v>
      </c>
      <c r="B40" s="230"/>
      <c r="C40" s="230"/>
      <c r="D40" s="230"/>
      <c r="E40" s="230"/>
    </row>
    <row r="57" spans="1:5" ht="15.75" thickBot="1">
      <c r="A57" s="7" t="s">
        <v>172</v>
      </c>
    </row>
    <row r="58" spans="1:5" ht="15.75" thickBot="1">
      <c r="A58" s="9">
        <v>194000</v>
      </c>
      <c r="B58" s="7" t="s">
        <v>176</v>
      </c>
    </row>
    <row r="60" spans="1:5">
      <c r="A60" s="229" t="s">
        <v>177</v>
      </c>
      <c r="B60" s="229"/>
      <c r="C60" s="229"/>
      <c r="D60" s="229"/>
      <c r="E60" s="229"/>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29" t="s">
        <v>178</v>
      </c>
      <c r="B89" s="229"/>
      <c r="C89" s="229"/>
      <c r="D89" s="229"/>
      <c r="E89" s="229"/>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29" t="s">
        <v>179</v>
      </c>
      <c r="B98" s="229"/>
      <c r="C98" s="229"/>
      <c r="D98" s="229"/>
      <c r="E98" s="229"/>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29" t="s">
        <v>181</v>
      </c>
      <c r="B109" s="229"/>
      <c r="C109" s="229"/>
      <c r="D109" s="229"/>
      <c r="E109" s="229"/>
    </row>
    <row r="110" spans="1:5" ht="15.75" thickBot="1"/>
    <row r="111" spans="1:5" ht="15.75" thickBot="1">
      <c r="A111" s="17">
        <f>A122</f>
        <v>0.20481927710843381</v>
      </c>
      <c r="B111" s="7" t="s">
        <v>427</v>
      </c>
    </row>
    <row r="113" spans="1:12">
      <c r="A113" s="229" t="s">
        <v>180</v>
      </c>
      <c r="B113" s="229"/>
      <c r="C113" s="229"/>
      <c r="D113" s="229"/>
      <c r="E113" s="229"/>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29" t="s">
        <v>428</v>
      </c>
      <c r="B124" s="229"/>
      <c r="C124" s="229"/>
      <c r="D124" s="229"/>
      <c r="E124" s="229"/>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29" t="s">
        <v>106</v>
      </c>
      <c r="B134" s="229"/>
      <c r="C134" s="229"/>
      <c r="D134" s="229"/>
      <c r="E134" s="229"/>
    </row>
    <row r="135" spans="1:12">
      <c r="A135" s="24" t="s">
        <v>447</v>
      </c>
      <c r="B135" s="25"/>
      <c r="C135" s="25"/>
      <c r="D135" s="25"/>
      <c r="E135" s="25"/>
      <c r="F135" s="25"/>
      <c r="G135" s="25"/>
    </row>
    <row r="136" spans="1:12" ht="15.75">
      <c r="A136" s="26"/>
      <c r="B136" s="232" t="s">
        <v>448</v>
      </c>
      <c r="C136" s="233"/>
      <c r="D136" s="233"/>
      <c r="E136" s="234"/>
      <c r="F136" s="25"/>
      <c r="G136" s="25"/>
    </row>
    <row r="137" spans="1:12" ht="15.75">
      <c r="A137" s="27"/>
      <c r="B137" s="232" t="s">
        <v>449</v>
      </c>
      <c r="C137" s="234"/>
      <c r="D137" s="232" t="s">
        <v>450</v>
      </c>
      <c r="E137" s="234"/>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29" t="s">
        <v>184</v>
      </c>
      <c r="B165" s="229"/>
      <c r="C165" s="229"/>
      <c r="D165" s="229"/>
      <c r="E165" s="229"/>
    </row>
    <row r="166" spans="1:7" ht="15.75" thickBot="1">
      <c r="A166" s="21" t="s">
        <v>185</v>
      </c>
      <c r="B166" s="15">
        <v>0.4</v>
      </c>
    </row>
    <row r="167" spans="1:7" ht="15.75" thickBot="1">
      <c r="A167" s="7" t="s">
        <v>186</v>
      </c>
      <c r="B167" s="42">
        <f>(1+B166)^(1/(2020-2010))-1</f>
        <v>3.4219694129380196E-2</v>
      </c>
    </row>
    <row r="168" spans="1:7">
      <c r="B168" s="43"/>
    </row>
    <row r="169" spans="1:7">
      <c r="A169" s="229" t="s">
        <v>436</v>
      </c>
      <c r="B169" s="229"/>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29" t="s">
        <v>193</v>
      </c>
      <c r="B174" s="229"/>
      <c r="C174" s="229"/>
      <c r="D174" s="229"/>
      <c r="E174" s="229"/>
    </row>
    <row r="175" spans="1:7" ht="15.75" thickBot="1">
      <c r="A175" s="21" t="s">
        <v>446</v>
      </c>
      <c r="B175" s="43">
        <v>0.1246</v>
      </c>
    </row>
    <row r="176" spans="1:7" ht="15.75" thickBot="1">
      <c r="A176" s="21" t="s">
        <v>441</v>
      </c>
      <c r="B176" s="42">
        <f>1-B175</f>
        <v>0.87539999999999996</v>
      </c>
    </row>
    <row r="178" spans="1:5">
      <c r="A178" s="229" t="s">
        <v>187</v>
      </c>
      <c r="B178" s="229"/>
      <c r="C178" s="229"/>
      <c r="D178" s="229"/>
      <c r="E178" s="229"/>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29" t="s">
        <v>189</v>
      </c>
      <c r="B183" s="229"/>
      <c r="C183" s="229"/>
      <c r="D183" s="229"/>
      <c r="E183" s="229"/>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29" t="s">
        <v>203</v>
      </c>
      <c r="B191" s="229"/>
      <c r="C191" s="229"/>
      <c r="D191" s="229"/>
      <c r="E191" s="229"/>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31" t="s">
        <v>1661</v>
      </c>
      <c r="C201" s="231"/>
      <c r="D201" s="231"/>
      <c r="E201" s="231"/>
      <c r="F201" s="231"/>
      <c r="G201" s="231"/>
      <c r="H201" s="231"/>
      <c r="I201" s="231"/>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31" t="s">
        <v>1661</v>
      </c>
      <c r="C209" s="231"/>
      <c r="D209" s="231"/>
      <c r="E209" s="231"/>
      <c r="F209" s="231"/>
      <c r="G209" s="231"/>
      <c r="H209" s="231"/>
      <c r="I209" s="231"/>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31" t="s">
        <v>1661</v>
      </c>
      <c r="C217" s="231"/>
      <c r="D217" s="231"/>
      <c r="E217" s="231"/>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2021-02-22T17:58:14Z</dcterms:modified>
</cp:coreProperties>
</file>