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codeName="ThisWorkbook"/>
  <mc:AlternateContent xmlns:mc="http://schemas.openxmlformats.org/markup-compatibility/2006">
    <mc:Choice Requires="x15">
      <x15ac:absPath xmlns:x15ac="http://schemas.microsoft.com/office/spreadsheetml/2010/11/ac" url="/Users/nathaniyer/Desktop/Dev Files/eps-colorado/"/>
    </mc:Choice>
  </mc:AlternateContent>
  <xr:revisionPtr revIDLastSave="0" documentId="13_ncr:1_{E7520709-666E-B044-88EE-D9D003702A6D}" xr6:coauthVersionLast="46" xr6:coauthVersionMax="46" xr10:uidLastSave="{00000000-0000-0000-0000-000000000000}"/>
  <bookViews>
    <workbookView xWindow="3300" yWindow="460" windowWidth="24700" windowHeight="15800"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1" l="1"/>
  <c r="C8" i="21"/>
  <c r="C7" i="21"/>
  <c r="C6" i="21"/>
  <c r="C5" i="21"/>
  <c r="C4" i="21"/>
  <c r="C3" i="2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K4" i="21" s="1"/>
  <c r="N11" i="22" s="1"/>
  <c r="N36" i="22" s="1"/>
  <c r="J4" i="21"/>
  <c r="J7" i="21"/>
  <c r="J9" i="21"/>
  <c r="I6" i="21"/>
  <c r="K6" i="21" s="1"/>
  <c r="N14" i="22" s="1"/>
  <c r="N38"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M2" i="22" s="1"/>
  <c r="M32" i="22" s="1"/>
  <c r="F10" i="21"/>
  <c r="L2" i="22" s="1"/>
  <c r="L32" i="22" s="1"/>
  <c r="J5" i="20"/>
  <c r="B3" i="21" s="1"/>
  <c r="B10" i="21" l="1"/>
  <c r="H10" i="21" s="1"/>
  <c r="B11" i="21"/>
  <c r="H11" i="21" s="1"/>
  <c r="Q3" i="22" s="1"/>
  <c r="R3" i="22" s="1"/>
  <c r="I3" i="21"/>
  <c r="J3" i="21"/>
  <c r="I10" i="21"/>
  <c r="F11" i="21"/>
  <c r="L3" i="22" s="1"/>
  <c r="D10" i="21"/>
  <c r="G11" i="21"/>
  <c r="M3" i="22" s="1"/>
  <c r="J10" i="21"/>
  <c r="E10" i="21"/>
  <c r="J12" i="20"/>
  <c r="J13" i="20"/>
  <c r="Q2" i="22" l="1"/>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<sst xmlns="http://schemas.openxmlformats.org/spreadsheetml/2006/main" count="7576" uniqueCount="1980">
  <si>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</si>
  <si>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</si>
  <si>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</si>
  <si>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</si>
  <si>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</si>
  <si>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</si>
  <si>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</si>
  <si>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</si>
  <si>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</si>
  <si>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</si>
  <si>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</si>
  <si>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</si>
  <si>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</si>
  <si>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</si>
  <si>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</si>
  <si>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</si>
  <si>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</si>
  <si>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</si>
  <si>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</si>
  <si>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</si>
  <si>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</si>
  <si>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</si>
  <si>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</si>
  <si>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</si>
  <si>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</si>
  <si>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</si>
  <si>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</si>
  <si>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</si>
  <si>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</si>
  <si>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</si>
  <si>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</si>
  <si>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</si>
  <si>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</si>
  <si>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</si>
  <si>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</si>
  <si>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</si>
  <si>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</si>
  <si>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</si>
  <si>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</si>
  <si>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</si>
  <si>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</si>
  <si>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</si>
  <si>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</si>
  <si>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</si>
  <si>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</si>
  <si>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</si>
  <si>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</si>
  <si>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</si>
  <si>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</si>
  <si>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</si>
  <si>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</si>
  <si>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</si>
  <si>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</si>
  <si>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</si>
  <si>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</si>
  <si>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</si>
  <si>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</si>
  <si>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</si>
  <si>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</si>
  <si>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</si>
  <si>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</si>
  <si>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</si>
  <si>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</si>
  <si>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</si>
  <si>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</si>
  <si>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</si>
  <si>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</si>
  <si>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</si>
  <si>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</si>
  <si>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</si>
  <si>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</si>
  <si>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</si>
  <si>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</si>
  <si>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</si>
  <si>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</si>
  <si>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</si>
  <si>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</si>
  <si>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</si>
  <si>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</si>
  <si>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</si>
  <si>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</si>
  <si>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</si>
  <si>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</si>
  <si>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</si>
  <si>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</si>
  <si>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</si>
  <si>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</si>
  <si>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</si>
  <si>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</si>
  <si>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</si>
  <si>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</si>
  <si>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</si>
  <si>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</si>
  <si>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</si>
  <si>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</si>
  <si>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</si>
  <si>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</si>
  <si>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</si>
  <si>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</si>
  <si>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</si>
  <si>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</si>
  <si>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</si>
  <si>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</si>
  <si>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</si>
  <si>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</si>
  <si>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</si>
  <si>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</si>
  <si>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</si>
  <si>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</si>
  <si>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</si>
  <si>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</si>
  <si>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</si>
  <si>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</si>
  <si>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</si>
  <si>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</si>
  <si>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</si>
  <si>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</si>
  <si>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</si>
  <si>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</si>
  <si>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</si>
  <si>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</si>
  <si>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</si>
  <si>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</si>
  <si>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</si>
  <si>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</si>
  <si>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</si>
  <si>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</si>
  <si>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</si>
  <si>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</si>
  <si>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</si>
  <si>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</si>
  <si>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</si>
  <si>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</si>
  <si>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</si>
  <si>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</si>
  <si>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</si>
  <si>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</si>
  <si>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</si>
  <si>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</si>
  <si>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</si>
  <si>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</si>
  <si>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</si>
  <si>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</si>
  <si>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</si>
  <si>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</si>
  <si>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</si>
  <si>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</si>
  <si>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</si>
  <si>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</si>
  <si>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</si>
  <si>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</si>
  <si>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</si>
  <si>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</si>
  <si>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</si>
  <si>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</si>
  <si>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</si>
  <si>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</si>
  <si>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</si>
  <si>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</si>
  <si>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</si>
  <si>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</si>
  <si>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</si>
  <si>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</si>
  <si>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</si>
  <si>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</si>
  <si>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</si>
  <si>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</si>
  <si>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</si>
  <si>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</si>
  <si>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</si>
  <si>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</si>
  <si>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</si>
  <si>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</si>
  <si>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</si>
  <si>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</si>
  <si>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</si>
  <si>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</si>
  <si>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</si>
  <si>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</si>
  <si>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</si>
  <si>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</si>
  <si>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</si>
  <si>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</si>
  <si>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</si>
  <si>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</si>
  <si>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</si>
  <si>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</si>
  <si>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</si>
  <si>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</si>
  <si>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</si>
  <si>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</si>
  <si>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</si>
  <si>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</si>
  <si>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</si>
  <si>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</si>
  <si>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</si>
  <si>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</si>
  <si>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</si>
  <si>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</si>
  <si>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</si>
  <si>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</si>
  <si>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</si>
  <si>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</si>
  <si>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</si>
  <si>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</si>
  <si>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</si>
  <si>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</si>
  <si>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</si>
  <si>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</si>
  <si>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</si>
  <si>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</si>
  <si>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</si>
  <si>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</si>
  <si>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</si>
  <si>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</si>
  <si>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</si>
  <si>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</si>
  <si>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</si>
  <si>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</si>
  <si>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</si>
  <si>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</si>
  <si>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</si>
  <si>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</si>
  <si>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</si>
  <si>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</si>
  <si>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</si>
  <si>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</si>
  <si>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</si>
  <si>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</si>
  <si>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</si>
  <si>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</si>
  <si>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</si>
  <si>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</si>
  <si>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</si>
  <si>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</si>
  <si>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</si>
  <si>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</si>
  <si>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</si>
  <si>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</si>
  <si>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</si>
  <si>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</si>
  <si>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</si>
  <si>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</si>
  <si>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</si>
  <si>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</si>
  <si>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</si>
  <si>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</si>
  <si>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</si>
  <si>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</si>
  <si>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</si>
  <si>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</si>
  <si>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</si>
  <si>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</si>
  <si>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</si>
  <si>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</si>
  <si>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</si>
  <si>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</si>
  <si>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</si>
  <si>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</si>
  <si>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</si>
  <si>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</si>
  <si>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</si>
  <si>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</si>
  <si>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</si>
  <si>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</si>
  <si>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</si>
  <si>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</si>
  <si>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</si>
  <si>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</si>
  <si>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</si>
  <si>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</si>
  <si>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</si>
  <si>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</si>
  <si>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</si>
  <si>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</si>
  <si>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</si>
  <si>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</si>
  <si>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</si>
  <si>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</si>
  <si>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</si>
  <si>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</si>
  <si>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</si>
  <si>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</si>
  <si>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</si>
  <si>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</si>
  <si>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</si>
  <si>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</si>
  <si>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</si>
  <si>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</si>
  <si>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</si>
  <si>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</si>
  <si>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</si>
  <si>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</si>
  <si>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</si>
  <si>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</si>
  <si>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</si>
  <si>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</si>
  <si>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</si>
  <si>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</si>
  <si>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</si>
  <si>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</si>
  <si>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</si>
  <si>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</si>
  <si>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</si>
  <si>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</si>
  <si>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</si>
  <si>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</si>
  <si>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</si>
  <si>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</si>
  <si>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</si>
  <si>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</si>
  <si>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</si>
  <si>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</si>
  <si>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</si>
  <si>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</si>
  <si>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</si>
  <si>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</si>
  <si>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</si>
  <si>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</si>
  <si>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</si>
  <si>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</si>
  <si>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</si>
  <si>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</si>
  <si>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</si>
  <si>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</si>
  <si>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</si>
  <si>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</si>
  <si>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</si>
  <si>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</si>
  <si>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</si>
  <si>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</si>
  <si>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</si>
  <si>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</si>
  <si>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</si>
  <si>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</si>
  <si>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</si>
  <si>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</si>
  <si>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</si>
  <si>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</si>
  <si>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</si>
  <si>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</si>
  <si>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</si>
  <si>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</si>
  <si>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</si>
  <si>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</si>
  <si>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</si>
  <si>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</si>
  <si>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</si>
  <si>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</si>
  <si>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</si>
  <si>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</si>
  <si>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</si>
  <si>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</si>
  <si>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</si>
  <si>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</si>
  <si>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</si>
  <si>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</si>
  <si>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</si>
  <si>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</si>
  <si>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</si>
  <si>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</si>
  <si>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</si>
  <si>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</si>
  <si>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</si>
  <si>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</si>
  <si>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</si>
  <si>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</si>
  <si>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</si>
  <si>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</si>
  <si>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</si>
  <si>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</si>
  <si>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</si>
  <si>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</si>
  <si>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</si>
  <si>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</si>
  <si>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</si>
  <si>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</si>
  <si>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</si>
  <si>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</si>
  <si>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</si>
  <si>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</si>
  <si>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</si>
  <si>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</si>
  <si>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</si>
  <si>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</si>
  <si>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</si>
  <si>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</si>
  <si>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</si>
  <si>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</si>
  <si>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</si>
  <si>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</si>
  <si>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</si>
  <si>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</si>
  <si>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</si>
  <si>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</si>
  <si>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</si>
  <si>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</si>
  <si>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</si>
  <si>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</si>
  <si>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</si>
  <si>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</si>
  <si>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</si>
  <si>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</si>
  <si>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</si>
  <si>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</si>
  <si>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</si>
  <si>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</si>
  <si>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</si>
  <si>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</si>
  <si>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</si>
  <si>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</si>
  <si>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</si>
  <si>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</si>
  <si>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</si>
  <si>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</si>
  <si>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</si>
  <si>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</si>
  <si>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</si>
  <si>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</si>
  <si>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</si>
  <si>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</si>
  <si>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</si>
  <si>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</si>
  <si>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</si>
  <si>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</si>
  <si>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</si>
  <si>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</si>
  <si>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</si>
  <si>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</si>
  <si>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</si>
  <si>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</si>
  <si>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</si>
  <si>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</si>
  <si>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</si>
  <si>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</si>
  <si>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</si>
  <si>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</si>
  <si>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</si>
  <si>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</si>
  <si>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</si>
  <si>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</si>
  <si>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</si>
  <si>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</si>
  <si>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</si>
  <si>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</si>
  <si>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</si>
  <si>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</si>
  <si>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</si>
  <si>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</si>
  <si>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</si>
  <si>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</si>
  <si>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</si>
  <si>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</si>
  <si>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</si>
  <si>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</si>
  <si>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</si>
  <si>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</si>
  <si>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</si>
  <si>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</si>
  <si>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</si>
  <si>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</si>
  <si>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</si>
  <si>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</si>
  <si>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</si>
  <si>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</si>
  <si>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</si>
  <si>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</si>
  <si>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</si>
  <si>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</si>
  <si>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</si>
  <si>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</si>
  <si>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</si>
  <si>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</si>
  <si>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</si>
  <si>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</si>
  <si>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</si>
  <si>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</si>
  <si>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</si>
  <si>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</si>
  <si>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</si>
  <si>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</si>
  <si>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</si>
  <si>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</si>
  <si>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</si>
  <si>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</si>
  <si>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</si>
  <si>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</si>
  <si>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</si>
  <si>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</si>
  <si>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</si>
  <si>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</si>
  <si>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</si>
  <si>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</si>
  <si>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</si>
  <si>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</si>
  <si>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</si>
  <si>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</si>
  <si>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</si>
  <si>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</si>
  <si>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</si>
  <si>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</si>
  <si>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</si>
  <si>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</si>
  <si>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</si>
  <si>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</si>
  <si>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</si>
  <si>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</si>
  <si>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</si>
  <si>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</si>
  <si>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</si>
  <si>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</si>
  <si>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</si>
  <si>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</si>
  <si>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</si>
  <si>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</si>
  <si>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</si>
  <si>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</si>
  <si>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</si>
  <si>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</si>
  <si>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</si>
  <si>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</si>
  <si>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</si>
  <si>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</si>
  <si>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</si>
  <si>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</si>
  <si>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</si>
  <si>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</si>
  <si>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</si>
  <si>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</si>
  <si>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</si>
  <si>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</si>
  <si>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</si>
  <si>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</si>
  <si>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</si>
  <si>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</si>
  <si>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</si>
  <si>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</si>
  <si>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</si>
  <si>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</si>
  <si>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</si>
  <si>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</si>
  <si>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</si>
  <si>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</si>
  <si>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</si>
  <si>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</si>
  <si>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</si>
  <si>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</si>
  <si>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</si>
  <si>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</si>
  <si>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</si>
  <si>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</si>
  <si>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</si>
  <si>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</si>
  <si>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</si>
  <si>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</si>
  <si>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</si>
  <si>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</si>
  <si>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</si>
  <si>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</si>
  <si>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</si>
  <si>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</si>
  <si>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</si>
  <si>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</si>
  <si>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</si>
  <si>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</si>
  <si>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</si>
  <si>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</si>
  <si>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</si>
  <si>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</si>
  <si>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</si>
  <si>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</si>
  <si>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</si>
  <si>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</si>
  <si>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</si>
  <si>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</si>
  <si>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</si>
  <si>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</si>
  <si>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</si>
  <si>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</si>
  <si>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</si>
  <si>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</si>
  <si>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</si>
  <si>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</si>
  <si>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</si>
  <si>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</si>
  <si>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</si>
  <si>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</si>
  <si>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</si>
  <si>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</si>
  <si>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</si>
  <si>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</si>
  <si>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</si>
  <si>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</si>
  <si>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</si>
  <si>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</si>
  <si>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</si>
  <si>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</si>
  <si>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</si>
  <si>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</si>
  <si>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</si>
  <si>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</si>
  <si>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</si>
  <si>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</si>
  <si>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</si>
  <si>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</si>
  <si>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</si>
  <si>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</si>
  <si>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</si>
  <si>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</si>
  <si>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</si>
  <si>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</si>
  <si>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</si>
  <si>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</si>
  <si>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</si>
  <si>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</si>
  <si>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</si>
  <si>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</si>
  <si>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</si>
  <si>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</si>
  <si>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</si>
  <si>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</si>
  <si>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</si>
  <si>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</si>
  <si>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</si>
  <si>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</si>
  <si>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</si>
  <si>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</si>
  <si>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</si>
  <si>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</si>
  <si>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</si>
  <si>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</si>
  <si>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</si>
  <si>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</si>
  <si>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</si>
  <si>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</si>
  <si>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</si>
  <si>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</si>
  <si>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</si>
  <si>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</si>
  <si>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</si>
  <si>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</si>
  <si>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</si>
  <si>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</si>
  <si>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</si>
  <si>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</si>
  <si>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</si>
  <si>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</si>
  <si>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</si>
  <si>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</si>
  <si>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</si>
  <si>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</si>
  <si>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</si>
  <si>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</si>
  <si>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</si>
  <si>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</si>
  <si>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</si>
  <si>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</si>
  <si>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</si>
  <si>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</si>
  <si>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</si>
  <si>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</si>
  <si>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</si>
  <si>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</si>
  <si>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</si>
  <si>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</si>
  <si>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</si>
  <si>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</si>
  <si>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</si>
  <si>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</si>
  <si>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</si>
  <si>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</si>
  <si>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</si>
  <si>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</si>
  <si>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</si>
  <si>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</si>
  <si>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</si>
  <si>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</si>
  <si>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</si>
  <si>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</si>
  <si>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</si>
  <si>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</si>
  <si>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</si>
  <si>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</si>
  <si>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</si>
  <si>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</si>
  <si>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</si>
  <si>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</si>
  <si>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</si>
  <si>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</si>
  <si>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</si>
  <si>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</si>
  <si>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</si>
  <si>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</si>
  <si>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</si>
  <si>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</si>
  <si>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</si>
  <si>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</si>
  <si>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</si>
  <si>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</si>
  <si>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</si>
  <si>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</si>
  <si>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</si>
  <si>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</si>
  <si>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</si>
  <si>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</si>
  <si>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</si>
  <si>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</si>
  <si>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</si>
  <si>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</si>
  <si>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</si>
  <si>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</si>
  <si>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</si>
  <si>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</si>
  <si>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</si>
  <si>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</si>
  <si>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</si>
  <si>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</si>
  <si>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</si>
  <si>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</si>
  <si>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</si>
  <si>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</si>
  <si>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</si>
  <si>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</si>
  <si>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</si>
  <si>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</si>
  <si>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</si>
  <si>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</si>
  <si>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</si>
  <si>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</si>
  <si>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</si>
  <si>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</si>
  <si>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</si>
  <si>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</si>
  <si>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</si>
  <si>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</si>
  <si>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</si>
  <si>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</si>
  <si>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</si>
  <si>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</si>
  <si>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</si>
  <si>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</si>
  <si>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</si>
  <si>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</si>
  <si>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</si>
  <si>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</si>
  <si>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</si>
  <si>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</si>
  <si>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</si>
  <si>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</si>
  <si>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</si>
  <si>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</si>
  <si>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</si>
  <si>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</si>
  <si>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</si>
  <si>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</si>
  <si>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</si>
  <si>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</si>
  <si>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</si>
  <si>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</si>
  <si>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</si>
  <si>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</si>
  <si>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</si>
  <si>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</si>
  <si>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</si>
  <si>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</si>
  <si>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</si>
  <si>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</si>
  <si>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</si>
  <si>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</si>
  <si>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</si>
  <si>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</si>
  <si>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</si>
  <si>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</si>
  <si>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</si>
  <si>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</si>
  <si>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</si>
  <si>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</si>
  <si>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</si>
  <si>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</si>
  <si>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</si>
  <si>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</si>
  <si>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</si>
  <si>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</si>
  <si>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</si>
  <si>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</si>
  <si>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</si>
  <si>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</si>
  <si>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</si>
  <si>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</si>
  <si>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</si>
  <si>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</si>
  <si>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</si>
  <si>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</si>
  <si>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</si>
  <si>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</si>
  <si>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</si>
  <si>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</si>
  <si>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</si>
  <si>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</si>
  <si>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</si>
  <si>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</si>
  <si>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</si>
  <si>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</si>
  <si>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</si>
  <si>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</si>
  <si>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</si>
  <si>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</si>
  <si>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</si>
  <si>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</si>
  <si>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</si>
  <si>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</si>
  <si>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</si>
  <si>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</si>
  <si>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</si>
  <si>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</si>
  <si>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</si>
  <si>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</si>
  <si>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</si>
  <si>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</si>
  <si>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</si>
  <si>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</si>
  <si>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</si>
  <si>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</si>
  <si>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</si>
  <si>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</si>
  <si>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</si>
  <si>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</si>
  <si>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</si>
  <si>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</si>
  <si>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</si>
  <si>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</si>
  <si>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</si>
  <si>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</si>
  <si>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</si>
  <si>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</si>
  <si>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</si>
  <si>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</si>
  <si>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</si>
  <si>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</si>
  <si>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</si>
  <si>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</si>
  <si>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</si>
  <si>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</si>
  <si>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</si>
  <si>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</si>
  <si>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</si>
  <si>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</si>
  <si>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</si>
  <si>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</si>
  <si>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</si>
  <si>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</si>
  <si>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</si>
  <si>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</si>
  <si>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</si>
  <si>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</si>
  <si>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</si>
  <si>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</si>
  <si>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</si>
  <si>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</si>
  <si>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</si>
  <si>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</si>
  <si>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</si>
  <si>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</si>
  <si>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</si>
  <si>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</si>
  <si>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</si>
  <si>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</si>
  <si>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</si>
  <si>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</si>
  <si>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</si>
  <si>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</si>
  <si>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</si>
  <si>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</si>
  <si>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</si>
  <si>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</si>
  <si>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</si>
  <si>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</si>
  <si>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</si>
  <si>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</si>
  <si>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</si>
  <si>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</si>
  <si>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</si>
  <si>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</si>
  <si>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</si>
  <si>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</si>
  <si>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</si>
  <si>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</si>
  <si>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</si>
  <si>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</si>
  <si>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</si>
  <si>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</si>
  <si>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</si>
  <si>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</si>
  <si>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</si>
  <si>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</si>
  <si>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</si>
  <si>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</si>
  <si>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</si>
  <si>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</si>
  <si>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</si>
  <si>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</si>
  <si>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</si>
  <si>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</si>
  <si>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</si>
  <si>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</si>
  <si>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</si>
  <si>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</si>
  <si>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</si>
  <si>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</si>
  <si>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</si>
  <si>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</si>
  <si>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</si>
  <si>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</si>
  <si>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</si>
  <si>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</si>
  <si>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</si>
  <si>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</si>
  <si>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</si>
  <si>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</si>
  <si>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</si>
  <si>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</si>
  <si>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</si>
  <si>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</si>
  <si>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</si>
  <si>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</si>
  <si>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</si>
  <si>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</si>
  <si>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</si>
  <si>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</si>
  <si>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</si>
  <si>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</si>
  <si>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</si>
  <si>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</si>
  <si>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</si>
  <si>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</si>
  <si>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</si>
  <si>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</si>
  <si>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</si>
  <si>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</si>
  <si>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</si>
  <si>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</si>
  <si>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</si>
  <si>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</si>
  <si>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</si>
  <si>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</si>
  <si>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</si>
  <si>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</si>
  <si>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</si>
  <si>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</si>
  <si>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</si>
  <si>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</si>
  <si>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</si>
  <si>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</si>
  <si>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</si>
  <si>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</si>
  <si>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</si>
  <si>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</si>
  <si>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</si>
  <si>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</si>
  <si>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</si>
  <si>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</si>
  <si>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</si>
  <si>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</si>
  <si>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</si>
  <si>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</si>
  <si>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</si>
  <si>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</si>
  <si>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</si>
  <si>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</si>
  <si>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</si>
  <si>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</si>
  <si>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</si>
  <si>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</si>
  <si>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</si>
  <si>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</si>
  <si>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</si>
  <si>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</si>
  <si>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</si>
  <si>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</si>
  <si>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</si>
  <si>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</si>
  <si>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</si>
  <si>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</si>
  <si>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</si>
  <si>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</si>
  <si>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</si>
  <si>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</si>
  <si>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</si>
  <si>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</si>
  <si>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</si>
  <si>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</si>
  <si>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</si>
  <si>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</si>
  <si>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</si>
  <si>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</si>
  <si>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</si>
  <si>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</si>
  <si>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</si>
  <si>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</si>
  <si>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</si>
  <si>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</si>
  <si>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</si>
  <si>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</si>
  <si>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</si>
  <si>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</si>
  <si>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</si>
  <si>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</si>
  <si>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</si>
  <si>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</si>
  <si>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</si>
  <si>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</si>
  <si>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</si>
  <si>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</si>
  <si>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</si>
  <si>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</si>
  <si>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</si>
  <si>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</si>
  <si>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</si>
  <si>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</si>
  <si>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</si>
  <si>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</si>
  <si>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</si>
  <si>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</si>
  <si>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</si>
  <si>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</si>
  <si>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</si>
  <si>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</si>
  <si>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</si>
  <si>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</si>
  <si>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</si>
  <si>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</si>
  <si>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</si>
  <si>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</si>
  <si>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</si>
  <si>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</si>
  <si>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</si>
  <si>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</si>
  <si>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</si>
  <si>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</si>
  <si>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</si>
  <si>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</si>
  <si>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</si>
  <si>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</si>
  <si>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</si>
  <si>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</si>
  <si>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</si>
  <si>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</si>
  <si>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</si>
  <si>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</si>
  <si>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</si>
  <si>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</si>
  <si>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</si>
  <si>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</si>
  <si>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</si>
  <si>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</si>
  <si>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</si>
  <si>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</si>
  <si>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</si>
  <si>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</si>
  <si>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</si>
  <si>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</si>
  <si>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</si>
  <si>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</si>
  <si>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</si>
  <si>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</si>
  <si>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</si>
  <si>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</si>
  <si>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</si>
  <si>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</si>
  <si>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</si>
  <si>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</si>
  <si>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</si>
  <si>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</si>
  <si>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</si>
  <si>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</si>
  <si>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</si>
  <si>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</si>
  <si>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</si>
  <si>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</si>
  <si>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</si>
  <si>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</si>
  <si>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</si>
  <si>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</si>
  <si>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</si>
  <si>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</si>
  <si>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</si>
  <si>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</si>
  <si>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</si>
  <si>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</si>
  <si>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</si>
  <si>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</si>
  <si>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</si>
  <si>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</si>
  <si>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</si>
  <si>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</si>
  <si>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</si>
  <si>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</si>
  <si>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</si>
  <si>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</si>
  <si>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</si>
  <si>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</si>
  <si>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</si>
  <si>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</si>
  <si>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</si>
  <si>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</si>
  <si>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</si>
  <si>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</si>
  <si>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</si>
  <si>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</si>
  <si>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</si>
  <si>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</si>
  <si>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</si>
  <si>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</si>
  <si>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</si>
  <si>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</si>
  <si>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</si>
  <si>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</si>
  <si>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</si>
  <si>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</si>
  <si>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</si>
  <si>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</si>
  <si>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</si>
  <si>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</si>
  <si>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</si>
  <si>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</si>
  <si>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</si>
  <si>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</si>
  <si>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</si>
  <si>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</si>
  <si>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</si>
  <si>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</si>
  <si>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</si>
  <si>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</si>
  <si>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</si>
  <si>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</si>
  <si>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</si>
  <si>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</si>
  <si>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</si>
  <si>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</si>
  <si>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</si>
  <si>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</si>
  <si>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</si>
  <si>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</si>
  <si>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</si>
  <si>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</si>
  <si>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</si>
  <si>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</si>
  <si>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</si>
  <si>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</si>
  <si>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</si>
  <si>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</si>
  <si>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</si>
  <si>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</si>
  <si>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</si>
  <si>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</si>
  <si>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</si>
  <si>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</si>
  <si>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</si>
  <si>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</si>
  <si>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</si>
  <si>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</si>
  <si>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</si>
  <si>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</si>
  <si>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</si>
  <si>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</si>
  <si>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</si>
  <si>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</si>
  <si>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</si>
  <si>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</si>
  <si>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</si>
  <si>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</si>
  <si>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</si>
  <si>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</si>
  <si>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</si>
  <si>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</si>
  <si>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</si>
  <si>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</si>
  <si>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</si>
  <si>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</si>
  <si>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</si>
  <si>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</si>
  <si>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</si>
  <si>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</si>
  <si>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</si>
  <si>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</si>
  <si>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</si>
  <si>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</si>
  <si>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</si>
  <si>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</si>
  <si>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</si>
  <si>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</si>
  <si>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</si>
  <si>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</si>
  <si>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</si>
  <si>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</si>
  <si>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</si>
  <si>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</si>
  <si>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</si>
  <si>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</si>
  <si>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</si>
  <si>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</si>
  <si>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</si>
  <si>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</si>
  <si>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</si>
  <si>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</si>
  <si>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</si>
  <si>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</si>
  <si>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</si>
  <si>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</si>
  <si>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</si>
  <si>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</si>
  <si>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</si>
  <si>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</si>
  <si>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</si>
  <si>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</si>
  <si>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</si>
  <si>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</si>
  <si>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</si>
  <si>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</si>
  <si>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</si>
  <si>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</si>
  <si>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</si>
  <si>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</si>
  <si>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</si>
  <si>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</si>
  <si>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</si>
  <si>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</si>
  <si>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</si>
  <si>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</si>
  <si>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</si>
  <si>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</si>
  <si>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</si>
  <si>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</si>
  <si>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</si>
  <si>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</si>
  <si>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</si>
  <si>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</si>
  <si>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</si>
  <si>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</si>
  <si>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</si>
  <si>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</si>
  <si>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</si>
  <si>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</si>
  <si>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</si>
  <si>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</si>
  <si>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</si>
  <si>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</si>
  <si>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</si>
  <si>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</si>
  <si>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</si>
  <si>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</si>
  <si>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</si>
  <si>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</si>
  <si>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</si>
  <si>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</si>
  <si>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</si>
  <si>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</si>
  <si>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</si>
  <si>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</si>
  <si>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</si>
  <si>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</si>
  <si>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</si>
  <si>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</si>
  <si>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</si>
  <si>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</si>
  <si>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</si>
  <si>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</si>
  <si>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</si>
  <si>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</si>
  <si>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</si>
  <si>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</si>
  <si>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</si>
  <si>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</si>
  <si>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</si>
  <si>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</si>
  <si>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</si>
  <si>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</si>
  <si>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</si>
  <si>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</si>
  <si>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</si>
  <si>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</si>
  <si>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</si>
  <si>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</si>
  <si>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</si>
  <si>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</si>
  <si>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</si>
  <si>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</si>
  <si>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</si>
  <si>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</si>
  <si>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</si>
  <si>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</si>
  <si>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</si>
  <si>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</si>
  <si>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</si>
  <si>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</si>
  <si>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</si>
  <si>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</si>
  <si>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</si>
  <si>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</si>
  <si>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</si>
  <si>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</si>
  <si>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</si>
  <si>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</si>
  <si>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</si>
  <si>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</si>
  <si>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</si>
  <si>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</si>
  <si>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</si>
  <si>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</si>
  <si>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</si>
  <si>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</si>
  <si>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</si>
  <si>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</si>
  <si>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</si>
  <si>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</si>
  <si>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</si>
  <si>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</si>
  <si>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</si>
  <si>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</si>
  <si>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</si>
  <si>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</si>
  <si>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</si>
  <si>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</si>
  <si>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</si>
  <si>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</si>
  <si>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</si>
  <si>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</si>
  <si>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</si>
  <si>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</si>
  <si>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</si>
  <si>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</si>
  <si>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</si>
  <si>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</si>
  <si>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</si>
  <si>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</si>
  <si>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</si>
  <si>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</si>
  <si>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</si>
  <si>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</si>
  <si>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</si>
  <si>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</si>
  <si>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</si>
  <si>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</si>
  <si>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</si>
  <si>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</si>
  <si>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</si>
  <si>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</si>
  <si>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</si>
  <si>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</si>
  <si>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</si>
  <si>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</si>
  <si>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</si>
  <si>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</si>
  <si>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</si>
  <si>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</si>
  <si>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</si>
  <si>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</si>
  <si>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</si>
  <si>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</si>
  <si>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</si>
  <si>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</si>
  <si>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</si>
  <si>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</si>
  <si>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</si>
  <si>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</si>
  <si>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</si>
  <si>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</si>
  <si>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</si>
  <si>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</si>
  <si>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</si>
  <si>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</si>
  <si>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</si>
  <si>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</si>
  <si>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</si>
  <si>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</si>
  <si>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</si>
  <si>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</si>
  <si>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</si>
  <si>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</si>
  <si>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</si>
  <si>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</si>
  <si>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</si>
  <si>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</si>
  <si>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</si>
  <si>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</si>
  <si>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</si>
  <si>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</si>
  <si>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</si>
  <si>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</si>
  <si>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</si>
  <si>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</si>
  <si>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</si>
  <si>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</si>
  <si>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</si>
  <si>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</si>
  <si>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</si>
  <si>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</si>
  <si>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</si>
  <si>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</si>
  <si>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</si>
  <si>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</si>
  <si>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</si>
  <si>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</si>
  <si>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</si>
  <si>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</si>
  <si>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</si>
  <si>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</si>
  <si>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</si>
  <si>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</si>
  <si>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</si>
  <si>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</si>
  <si>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</si>
  <si>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</si>
  <si>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</si>
  <si>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</si>
  <si>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</si>
  <si>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</si>
  <si>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</si>
  <si>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</si>
  <si>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</si>
  <si>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</si>
  <si>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</si>
  <si>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</si>
  <si>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</si>
  <si>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</si>
  <si>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</si>
  <si>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</si>
  <si>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</si>
  <si>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</si>
  <si>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</si>
  <si>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</si>
  <si>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</si>
  <si>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</si>
  <si>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</si>
  <si>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</si>
  <si>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</si>
  <si>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</si>
  <si>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</si>
  <si>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</si>
  <si>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</si>
  <si>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</si>
  <si>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</si>
  <si>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</si>
  <si>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</si>
  <si>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</si>
  <si>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</si>
  <si>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</si>
  <si>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</si>
  <si>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</si>
  <si>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</si>
  <si>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</si>
  <si>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</si>
  <si>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</si>
  <si>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</si>
  <si>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</si>
  <si>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</si>
  <si>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</si>
  <si>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</si>
  <si>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</si>
  <si>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</si>
  <si>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</si>
  <si>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</si>
  <si>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</si>
  <si>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</si>
  <si>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</si>
  <si>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</si>
  <si>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</si>
  <si>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</si>
  <si>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</si>
  <si>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</si>
  <si>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</si>
  <si>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</si>
  <si>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</si>
  <si>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</si>
  <si>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</si>
  <si>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</si>
  <si>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</si>
  <si>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</si>
  <si>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</si>
  <si>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</si>
  <si>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</si>
  <si>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</si>
  <si>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</si>
  <si>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</si>
  <si>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</si>
  <si>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</si>
  <si>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</si>
  <si>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</si>
  <si>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</si>
  <si>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</si>
  <si>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</si>
  <si>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</si>
  <si>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</si>
  <si>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</si>
  <si>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</si>
  <si>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</si>
  <si>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</si>
  <si>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</si>
  <si>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</si>
  <si>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</si>
  <si>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</si>
  <si>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</si>
  <si>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</si>
  <si>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</si>
  <si>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</si>
  <si>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</si>
  <si>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</si>
  <si>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</si>
  <si>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</si>
  <si>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</si>
  <si>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</si>
  <si>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</si>
  <si>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</si>
  <si>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</si>
  <si>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</si>
  <si>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</si>
  <si>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</si>
  <si>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</si>
  <si>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</si>
  <si>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</si>
  <si>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</si>
  <si>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</si>
  <si>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</si>
  <si>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</si>
  <si>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</si>
  <si>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</si>
  <si>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</si>
  <si>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</si>
  <si>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</si>
  <si>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</si>
  <si>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</si>
  <si>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</si>
  <si>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</si>
  <si>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</si>
  <si>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</si>
  <si>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</si>
  <si>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</si>
  <si>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</si>
  <si>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</si>
  <si>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</si>
  <si>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</si>
  <si>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</si>
  <si>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</si>
  <si>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</si>
  <si>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</si>
  <si>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</si>
  <si>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</si>
  <si>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</si>
  <si>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</si>
  <si>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</si>
  <si>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</si>
  <si>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</si>
  <si>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</si>
  <si>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</si>
  <si>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</si>
  <si>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</si>
  <si>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</si>
  <si>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</si>
  <si>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</si>
  <si>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</si>
  <si>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</si>
  <si>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</si>
  <si>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</si>
  <si>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</si>
  <si>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</si>
  <si>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</si>
  <si>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</si>
  <si>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</si>
  <si>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</si>
  <si>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</si>
  <si>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</si>
  <si>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</si>
  <si>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</si>
  <si>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</si>
  <si>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</si>
  <si>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</si>
  <si>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</si>
  <si>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</si>
  <si>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</si>
  <si>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</si>
  <si>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</si>
  <si>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</si>
  <si>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</si>
  <si>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</si>
  <si>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</si>
  <si>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</si>
  <si>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</si>
  <si>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</si>
  <si>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</si>
  <si>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</si>
  <si>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</si>
  <si>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</si>
  <si>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</si>
  <si>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</si>
  <si>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</si>
  <si>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</si>
  <si>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</si>
  <si>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</si>
  <si>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</si>
  <si>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</si>
  <si>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</si>
  <si>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</si>
  <si>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</si>
  <si>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</si>
  <si>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</si>
  <si>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</si>
  <si>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</si>
  <si>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</si>
  <si>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</si>
  <si>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</si>
  <si>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</si>
  <si>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</si>
  <si>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</si>
  <si>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</si>
  <si>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</si>
  <si>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</si>
  <si>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</si>
  <si>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</si>
  <si>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</si>
  <si>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</si>
  <si>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</si>
  <si>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</si>
  <si>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</si>
  <si>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</si>
  <si>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</si>
  <si>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</si>
  <si>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</si>
  <si>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</si>
  <si>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</si>
  <si>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</si>
  <si>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</si>
  <si>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</si>
  <si>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</si>
  <si>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</si>
  <si>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</si>
  <si>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</si>
  <si>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</si>
  <si>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</si>
  <si>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</si>
  <si>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</si>
  <si>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</si>
  <si>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</si>
  <si>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</si>
  <si>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</si>
  <si>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</si>
  <si>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</si>
  <si>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</si>
  <si>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</si>
  <si>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</si>
  <si>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</si>
  <si>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</si>
  <si>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</si>
  <si>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</si>
  <si>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</si>
  <si>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</si>
  <si>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</si>
  <si>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</si>
  <si>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</si>
  <si>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</si>
  <si>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</si>
  <si>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</si>
  <si>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</si>
  <si>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</si>
  <si>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</si>
  <si>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</si>
  <si>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</si>
  <si>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</si>
  <si>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</si>
  <si>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</si>
  <si>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</si>
  <si>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</si>
  <si>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</si>
  <si>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</si>
  <si>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</si>
  <si>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</si>
  <si>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</si>
  <si>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</si>
  <si>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</si>
  <si>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</si>
  <si>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</si>
  <si>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</si>
  <si>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</si>
  <si>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</si>
  <si>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</si>
  <si>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</si>
  <si>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</si>
  <si>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</si>
  <si>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</si>
  <si>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</si>
  <si>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</si>
  <si>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</si>
  <si>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</si>
  <si>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</si>
  <si>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</si>
  <si>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</si>
  <si>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</si>
  <si>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</si>
  <si>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</si>
  <si>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</si>
  <si>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</si>
  <si>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</si>
  <si>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</si>
  <si>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</si>
  <si>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</si>
  <si>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</si>
  <si>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</si>
  <si>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</si>
  <si>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</si>
  <si>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</si>
  <si>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</si>
  <si>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</si>
  <si>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</si>
  <si>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</si>
  <si>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</si>
  <si>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</si>
  <si>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</si>
  <si>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</si>
  <si>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</si>
  <si>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</si>
  <si>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</si>
  <si>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</si>
  <si>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</si>
  <si>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</si>
  <si>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</si>
  <si>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</si>
  <si>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</si>
  <si>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</si>
  <si>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</si>
  <si>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</si>
  <si>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</si>
  <si>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</si>
  <si>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</si>
  <si>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</si>
  <si>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</si>
  <si>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</si>
  <si>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</si>
  <si>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</si>
  <si>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</si>
  <si>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</si>
  <si>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</si>
  <si>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</si>
  <si>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</si>
  <si>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</si>
  <si>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</si>
  <si>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</si>
  <si>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</si>
  <si>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</si>
  <si>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</si>
  <si>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</si>
  <si>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</si>
  <si>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</si>
  <si>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</si>
  <si>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</si>
  <si>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</si>
  <si>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</si>
  <si>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</si>
  <si>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</si>
  <si>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</si>
  <si>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</si>
  <si>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</si>
  <si>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</si>
  <si>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</si>
  <si>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</si>
  <si>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</si>
  <si>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</si>
  <si>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</si>
  <si>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</si>
  <si>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</si>
  <si>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</si>
  <si>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</si>
  <si>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</si>
  <si>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</si>
  <si>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</si>
  <si>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</si>
  <si>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</si>
  <si>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</si>
  <si>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</si>
  <si>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</si>
  <si>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</si>
  <si>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</si>
  <si>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</si>
  <si>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</si>
  <si>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</si>
  <si>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</si>
  <si>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</si>
  <si>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</si>
  <si>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</si>
  <si>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</si>
  <si>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</si>
  <si>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</si>
  <si>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</si>
  <si>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</si>
  <si>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</si>
  <si>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</si>
  <si>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</si>
  <si>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</si>
  <si>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</si>
  <si>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</si>
  <si>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</si>
  <si>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</si>
  <si>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</si>
  <si>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</si>
  <si>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</si>
  <si>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</si>
  <si>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</si>
  <si>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</si>
  <si>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</si>
  <si>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</si>
  <si>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</si>
  <si>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</si>
  <si>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</si>
  <si>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</si>
  <si>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</si>
  <si>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</si>
  <si>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</si>
  <si>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</si>
  <si>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</si>
  <si>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</si>
  <si>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</si>
  <si>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</si>
  <si>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</si>
  <si>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</si>
  <si>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</si>
  <si>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</si>
  <si>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</si>
  <si>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</si>
  <si>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</si>
  <si>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</si>
  <si>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</si>
  <si>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</si>
  <si>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</si>
  <si>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</si>
  <si>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</si>
  <si>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</si>
  <si>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</si>
  <si>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</si>
  <si>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</si>
  <si>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</si>
  <si>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</si>
  <si>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</si>
  <si>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</si>
  <si>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</si>
  <si>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</si>
  <si>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</si>
  <si>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</si>
  <si>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</si>
  <si>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</si>
  <si>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</si>
  <si>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</si>
  <si>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</si>
  <si>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</si>
  <si>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</si>
  <si>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</si>
  <si>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</si>
  <si>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</si>
  <si>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</si>
  <si>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</si>
  <si>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</si>
  <si>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</si>
  <si>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</si>
  <si>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</si>
  <si>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</si>
  <si>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</si>
  <si>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</si>
  <si>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</si>
  <si>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</si>
  <si>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</si>
  <si>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</si>
  <si>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</si>
  <si>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</si>
  <si>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</si>
  <si>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</si>
  <si>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</si>
  <si>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</si>
  <si>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</si>
  <si>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</si>
  <si>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</si>
  <si>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</si>
  <si>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</si>
  <si>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</si>
  <si>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</si>
  <si>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</si>
  <si>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</si>
  <si>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</si>
  <si>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</si>
  <si>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</si>
  <si>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</si>
  <si>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</si>
  <si>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</si>
  <si>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</si>
  <si>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</si>
  <si>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</si>
  <si>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</si>
  <si>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</si>
  <si>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</si>
  <si>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</si>
  <si>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</si>
  <si>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</si>
  <si>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</si>
  <si>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</si>
  <si>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</si>
  <si>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</si>
  <si>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</si>
  <si>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</si>
  <si>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</si>
  <si>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</si>
  <si>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</si>
  <si>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</si>
  <si>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</si>
  <si>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</si>
  <si>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</si>
  <si>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</si>
  <si>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</si>
  <si>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</si>
  <si>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</si>
  <si>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</si>
  <si>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</si>
  <si>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</si>
  <si>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</si>
  <si>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</si>
  <si>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</si>
  <si>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</si>
  <si>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</si>
  <si>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</si>
  <si>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</si>
  <si>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</si>
  <si>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</si>
  <si>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</si>
  <si>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</si>
  <si>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</si>
  <si>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</si>
  <si>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</si>
  <si>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</si>
  <si>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</si>
  <si>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</si>
  <si>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</si>
  <si>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</si>
  <si>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</si>
  <si>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</si>
  <si>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</si>
  <si>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</si>
  <si>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</si>
  <si>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</si>
  <si>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</si>
  <si>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</si>
  <si>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</si>
  <si>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</si>
  <si>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</si>
  <si>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</si>
  <si>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</si>
  <si>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</si>
  <si>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</si>
  <si>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</si>
  <si>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</si>
  <si>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</si>
  <si>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</si>
  <si>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</si>
  <si>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</si>
  <si>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</si>
  <si>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</si>
  <si>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</si>
  <si>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</si>
  <si>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</si>
  <si>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</si>
  <si>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</si>
  <si>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</si>
  <si>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</si>
  <si>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</si>
  <si>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</si>
  <si>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</si>
  <si>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</si>
  <si>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</si>
  <si>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</si>
  <si>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</si>
  <si>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</si>
  <si>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</si>
  <si>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</si>
  <si>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</si>
  <si>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**Description:** This policy increases the tax rate for petroleum gasoline.  It is expressed as a percentage of the BAU Scenario price, which includes sales and excise taxes. // **Guidance for setting values:** The current gas tax rate in Colorado is  22 cents per gallon.</t>
  </si>
  <si>
    <t>**Description:** This policy increases the tax rate for petroleum diesel.  It is expressed as a percentage of the BAU Scenario price, which includes sales and excise taxes. // **Guidance for setting values:** The current diesel tax rate in Colorado is  20.5 cents per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</si>
</sst>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43" fontId="0" fillId="35" borderId="24" xfId="19" applyFont="1" applyFill="1" applyBorder="1"/>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39E0-144E-96A5-0BE9E6723CB7}"/>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baseColWidth="10" defaultColWidth="8.83203125" defaultRowHeight="15"/>
  <cols>
    <col min="1" max="1" width="28.6640625" style="7" customWidth="1"/>
    <col min="2" max="2" width="24.5" style="7" customWidth="1"/>
    <col min="3" max="16384" width="8.83203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2">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00"/>
  <sheetViews>
    <sheetView tabSelected="1" topLeftCell="L1" zoomScaleNormal="60" workbookViewId="0">
      <pane ySplit="1" topLeftCell="A580" activePane="bottomLeft" state="frozen"/>
      <selection pane="bottomLeft" activeCell="P583" sqref="P583"/>
    </sheetView>
  </sheetViews>
  <sheetFormatPr baseColWidth="10" defaultColWidth="9.1640625" defaultRowHeight="15"/>
  <cols>
    <col min="1" max="1" width="18" style="77" customWidth="1"/>
    <col min="2" max="2" width="28.5" style="77" customWidth="1"/>
    <col min="3" max="3" width="28.5" style="95" customWidth="1"/>
    <col min="4" max="5" width="18.83203125" style="4" customWidth="1"/>
    <col min="6" max="7" width="23.1640625" style="4" customWidth="1"/>
    <col min="8" max="8" width="19.5" style="49" customWidth="1"/>
    <col min="9" max="9" width="21.33203125" style="86" customWidth="1"/>
    <col min="10" max="10" width="21.33203125" style="49" customWidth="1"/>
    <col min="11" max="11" width="16.83203125" style="4" customWidth="1"/>
    <col min="12" max="12" width="19" style="4" customWidth="1"/>
    <col min="13" max="14" width="19.1640625" style="1" customWidth="1"/>
    <col min="15" max="15" width="28.5" style="4" customWidth="1"/>
    <col min="16" max="16" width="78.33203125" style="86" customWidth="1"/>
    <col min="17" max="17" width="52.5" style="4" customWidth="1"/>
    <col min="18" max="18" width="43.5" style="98" customWidth="1"/>
    <col min="19" max="19" width="47.83203125" style="86" customWidth="1"/>
    <col min="20" max="20" width="37.33203125" style="6" customWidth="1"/>
    <col min="21" max="16384" width="9.1640625" style="4"/>
  </cols>
  <sheetData>
    <row r="1" spans="1:20" ht="32">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8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8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8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8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8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8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8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8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32">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32">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8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8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8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8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8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8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8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8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32">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32">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8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32">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8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32">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32">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32">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32">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32">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32">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32">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8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8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8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8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8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32">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8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8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32">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32">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8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8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8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8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8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32">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8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8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32">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32">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8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8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8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8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8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8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8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8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32">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32">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28">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1747</v>
      </c>
    </row>
    <row r="63" spans="1:20" s="2" customFormat="1" ht="128">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1748</v>
      </c>
      <c r="T63" s="8"/>
    </row>
    <row r="64" spans="1:20" s="2" customFormat="1" ht="160">
      <c r="A64" s="88" t="s">
        <v>4</v>
      </c>
      <c r="B64" s="88" t="s">
        <v>1950</v>
      </c>
      <c r="C64" s="88" t="s">
        <v>514</v>
      </c>
      <c r="D64" s="52" t="s">
        <v>48</v>
      </c>
      <c r="E64" s="52" t="s">
        <v>40</v>
      </c>
      <c r="F64" s="52" t="s">
        <v>89</v>
      </c>
      <c r="G64" s="52" t="s">
        <v>40</v>
      </c>
      <c r="H64" s="55">
        <v>186</v>
      </c>
      <c r="I64" s="155" t="s">
        <v>46</v>
      </c>
      <c r="J64" s="74" t="s">
        <v>1951</v>
      </c>
      <c r="K64" s="75" t="s">
        <v>620</v>
      </c>
      <c r="L64" s="61">
        <v>0</v>
      </c>
      <c r="M64" s="61">
        <v>1</v>
      </c>
      <c r="N64" s="61">
        <v>0.01</v>
      </c>
      <c r="O64" s="52" t="s">
        <v>515</v>
      </c>
      <c r="P64" s="159" t="s">
        <v>1952</v>
      </c>
      <c r="Q64" s="72" t="s">
        <v>516</v>
      </c>
      <c r="R64" s="72" t="s">
        <v>517</v>
      </c>
      <c r="S64" s="158" t="s">
        <v>1749</v>
      </c>
      <c r="T64" s="8"/>
    </row>
    <row r="65" spans="1:20" s="2" customFormat="1" ht="128">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1953</v>
      </c>
      <c r="Q65" s="60" t="str">
        <f t="shared" si="9"/>
        <v>transportation-sector-main.html#ev-mandate</v>
      </c>
      <c r="R65" s="60" t="str">
        <f t="shared" si="9"/>
        <v>ev-mandate.html</v>
      </c>
      <c r="S65" s="158"/>
      <c r="T65" s="8"/>
    </row>
    <row r="66" spans="1:20" s="2" customFormat="1" ht="112">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28">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1954</v>
      </c>
      <c r="Q67" s="60" t="str">
        <f t="shared" si="9"/>
        <v>transportation-sector-main.html#ev-mandate</v>
      </c>
      <c r="R67" s="60" t="str">
        <f t="shared" si="9"/>
        <v>ev-mandate.html</v>
      </c>
      <c r="S67" s="158"/>
      <c r="T67" s="8"/>
    </row>
    <row r="68" spans="1:20" s="2" customFormat="1" ht="144">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1955</v>
      </c>
      <c r="Q68" s="60" t="str">
        <f t="shared" si="9"/>
        <v>transportation-sector-main.html#ev-mandate</v>
      </c>
      <c r="R68" s="60" t="str">
        <f t="shared" si="9"/>
        <v>ev-mandate.html</v>
      </c>
      <c r="S68" s="158"/>
      <c r="T68" s="8"/>
    </row>
    <row r="69" spans="1:20" s="2" customFormat="1" ht="144">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1956</v>
      </c>
      <c r="Q69" s="60" t="str">
        <f t="shared" si="9"/>
        <v>transportation-sector-main.html#ev-mandate</v>
      </c>
      <c r="R69" s="60" t="str">
        <f t="shared" si="9"/>
        <v>ev-mandate.html</v>
      </c>
      <c r="S69" s="158"/>
      <c r="T69" s="8"/>
    </row>
    <row r="70" spans="1:20" s="2" customFormat="1" ht="16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1957</v>
      </c>
      <c r="Q70" s="60" t="str">
        <f t="shared" si="9"/>
        <v>transportation-sector-main.html#ev-mandate</v>
      </c>
      <c r="R70" s="60" t="str">
        <f t="shared" si="9"/>
        <v>ev-mandate.html</v>
      </c>
      <c r="S70" s="158" t="s">
        <v>1750</v>
      </c>
      <c r="T70" s="8"/>
    </row>
    <row r="71" spans="1:20" s="2" customFormat="1" ht="16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1958</v>
      </c>
      <c r="Q71" s="60" t="str">
        <f t="shared" si="9"/>
        <v>transportation-sector-main.html#ev-mandate</v>
      </c>
      <c r="R71" s="60" t="str">
        <f t="shared" si="9"/>
        <v>ev-mandate.html</v>
      </c>
      <c r="S71" s="158" t="s">
        <v>1751</v>
      </c>
      <c r="T71" s="8"/>
    </row>
    <row r="72" spans="1:20" s="2" customFormat="1" ht="16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1959</v>
      </c>
      <c r="Q72" s="60" t="str">
        <f t="shared" si="9"/>
        <v>transportation-sector-main.html#ev-mandate</v>
      </c>
      <c r="R72" s="60" t="str">
        <f t="shared" si="9"/>
        <v>ev-mandate.html</v>
      </c>
      <c r="S72" s="160" t="s">
        <v>1246</v>
      </c>
      <c r="T72" s="8"/>
    </row>
    <row r="73" spans="1:20" s="2" customFormat="1" ht="192">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1960</v>
      </c>
      <c r="Q73" s="60" t="str">
        <f t="shared" si="9"/>
        <v>transportation-sector-main.html#ev-mandate</v>
      </c>
      <c r="R73" s="60" t="str">
        <f t="shared" si="9"/>
        <v>ev-mandate.html</v>
      </c>
      <c r="S73" s="158"/>
      <c r="T73" s="8"/>
    </row>
    <row r="74" spans="1:20" s="2" customFormat="1" ht="128">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1961</v>
      </c>
      <c r="Q74" s="60" t="str">
        <f t="shared" ref="Q74:R74" si="14">Q$64</f>
        <v>transportation-sector-main.html#ev-mandate</v>
      </c>
      <c r="R74" s="60" t="str">
        <f t="shared" si="14"/>
        <v>ev-mandate.html</v>
      </c>
      <c r="S74" s="158"/>
      <c r="T74" s="8"/>
    </row>
    <row r="75" spans="1:20" s="2" customFormat="1" ht="32">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12">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1752</v>
      </c>
      <c r="T76" s="8"/>
    </row>
    <row r="77" spans="1:20" s="77" customFormat="1" ht="16">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16">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16">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16">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16">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16">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16">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16">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16">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16">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16">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44">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12">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12">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8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12">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12">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32">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60">
      <c r="A101" s="88" t="s">
        <v>4</v>
      </c>
      <c r="B101" s="88" t="s">
        <v>1962</v>
      </c>
      <c r="C101" s="88" t="s">
        <v>984</v>
      </c>
      <c r="D101" s="52" t="s">
        <v>48</v>
      </c>
      <c r="E101" s="52" t="s">
        <v>40</v>
      </c>
      <c r="F101" s="52" t="s">
        <v>89</v>
      </c>
      <c r="G101" s="52" t="s">
        <v>40</v>
      </c>
      <c r="H101" s="55">
        <v>460</v>
      </c>
      <c r="I101" s="155" t="s">
        <v>46</v>
      </c>
      <c r="J101" s="88" t="s">
        <v>1963</v>
      </c>
      <c r="K101" s="87" t="s">
        <v>985</v>
      </c>
      <c r="L101" s="61">
        <v>0</v>
      </c>
      <c r="M101" s="61">
        <v>1</v>
      </c>
      <c r="N101" s="61">
        <v>0.01</v>
      </c>
      <c r="O101" s="52" t="s">
        <v>515</v>
      </c>
      <c r="P101" s="218" t="s">
        <v>1964</v>
      </c>
      <c r="Q101" s="72"/>
      <c r="R101" s="72" t="s">
        <v>1227</v>
      </c>
      <c r="S101" s="172" t="s">
        <v>986</v>
      </c>
      <c r="T101" s="8"/>
    </row>
    <row r="102" spans="1:20" ht="16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8" t="s">
        <v>1965</v>
      </c>
      <c r="Q102" s="54"/>
      <c r="R102" s="73" t="str">
        <f t="shared" ref="R102:R104" si="25">R$101</f>
        <v>hydrogen-vehicle-mandate.html</v>
      </c>
      <c r="S102" s="158"/>
      <c r="T102" s="52"/>
    </row>
    <row r="103" spans="1:20" ht="16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8" t="s">
        <v>1966</v>
      </c>
      <c r="Q103" s="54"/>
      <c r="R103" s="73" t="str">
        <f t="shared" si="25"/>
        <v>hydrogen-vehicle-mandate.html</v>
      </c>
      <c r="S103" s="158"/>
      <c r="T103" s="52"/>
    </row>
    <row r="104" spans="1:20" ht="16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8" t="s">
        <v>1967</v>
      </c>
      <c r="Q104" s="54"/>
      <c r="R104" s="73" t="str">
        <f t="shared" si="25"/>
        <v>hydrogen-vehicle-mandate.html</v>
      </c>
      <c r="S104" s="158"/>
      <c r="T104" s="52"/>
    </row>
    <row r="105" spans="1:20" ht="96">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8" t="s">
        <v>1249</v>
      </c>
      <c r="Q105" s="54"/>
      <c r="R105" s="54"/>
      <c r="S105" s="158"/>
      <c r="T105" s="52"/>
    </row>
    <row r="106" spans="1:20" ht="96">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8" t="s">
        <v>1250</v>
      </c>
      <c r="Q106" s="54"/>
      <c r="R106" s="54"/>
      <c r="S106" s="158"/>
      <c r="T106" s="52"/>
    </row>
    <row r="107" spans="1:20" ht="96">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8" t="s">
        <v>1247</v>
      </c>
      <c r="Q107" s="54"/>
      <c r="R107" s="54"/>
      <c r="S107" s="158"/>
      <c r="T107" s="52"/>
    </row>
    <row r="108" spans="1:20" ht="96">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8" t="s">
        <v>1248</v>
      </c>
      <c r="Q108" s="54"/>
      <c r="R108" s="54"/>
      <c r="S108" s="158"/>
      <c r="T108" s="52"/>
    </row>
    <row r="109" spans="1:20" ht="96">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8" t="s">
        <v>1251</v>
      </c>
      <c r="Q109" s="54"/>
      <c r="R109" s="54"/>
      <c r="S109" s="158"/>
      <c r="T109" s="52"/>
    </row>
    <row r="110" spans="1:20" ht="128">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8" t="s">
        <v>1252</v>
      </c>
      <c r="Q110" s="54"/>
      <c r="R110" s="54"/>
      <c r="S110" s="158"/>
      <c r="T110" s="52"/>
    </row>
    <row r="111" spans="1:20" ht="32">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2">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8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44">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96">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6">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32">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32">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32">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32">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8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32">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32">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32">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32">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6">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1753</v>
      </c>
      <c r="T126" s="52"/>
    </row>
    <row r="127" spans="1:20" ht="32">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32">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64">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64">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64">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32">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32">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64">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64">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64">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1754</v>
      </c>
      <c r="T136" s="57"/>
    </row>
    <row r="137" spans="1:20" ht="32">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32">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4">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1755</v>
      </c>
      <c r="T139" s="57"/>
    </row>
    <row r="140" spans="1:20" ht="64">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1756</v>
      </c>
      <c r="T140" s="57"/>
    </row>
    <row r="141" spans="1:20" s="5" customFormat="1" ht="144">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1926</v>
      </c>
      <c r="Q141" s="52" t="s">
        <v>218</v>
      </c>
      <c r="R141" s="8" t="s">
        <v>219</v>
      </c>
      <c r="S141" s="158" t="s">
        <v>166</v>
      </c>
      <c r="T141" s="52" t="s">
        <v>476</v>
      </c>
    </row>
    <row r="142" spans="1:20" s="5" customFormat="1" ht="144">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1927</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4">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1928</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4">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1929</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4">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1930</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4">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1931</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44">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1932</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4">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1933</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4">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1934</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4">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1935</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4">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1936</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4">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1937</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4">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1938</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0">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1939</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4">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1940</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4">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1941</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44">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1942</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4">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1943</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8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12">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80">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4">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6">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6">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6">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4">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1757</v>
      </c>
      <c r="T166" s="54"/>
    </row>
    <row r="167" spans="1:20" s="5" customFormat="1" ht="48">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2">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2">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8">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2">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61">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1758</v>
      </c>
      <c r="T172" s="8"/>
    </row>
    <row r="173" spans="1:20" s="5" customFormat="1" ht="32">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2">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2">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2">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2">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2">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2">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2">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2">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2">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2">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2">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2">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2">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2">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2">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1759</v>
      </c>
      <c r="T188" s="52"/>
    </row>
    <row r="189" spans="1:20" s="2" customFormat="1" ht="64">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1760</v>
      </c>
      <c r="T189" s="8"/>
    </row>
    <row r="190" spans="1:20" s="2" customFormat="1" ht="48">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1760</v>
      </c>
      <c r="T190" s="8"/>
    </row>
    <row r="191" spans="1:20" s="2" customFormat="1" ht="48">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48">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48">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48">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48">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2">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48">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2">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48">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2">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2">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2">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2">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2">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2">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32">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8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28">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8">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32">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32">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32">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32">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32">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32">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32">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8">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48">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32">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32">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32">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32">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32">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28">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1968</v>
      </c>
      <c r="Q224" s="52" t="s">
        <v>232</v>
      </c>
      <c r="R224" s="8" t="s">
        <v>233</v>
      </c>
      <c r="S224" s="158" t="s">
        <v>1761</v>
      </c>
      <c r="T224" s="52"/>
    </row>
    <row r="225" spans="1:20" ht="96">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32">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32">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32">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32">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32">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32">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32">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32">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32">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32">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32">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32">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32">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32">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32">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32">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32">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6">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2">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2">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2">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2">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2">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2">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2">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2">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2">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2">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2">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2">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2">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2">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2">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2">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2">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28">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2">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2">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2">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2">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2">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2">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2">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2">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2">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2">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2">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2">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2">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2">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2">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2">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2">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44">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2">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2">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2">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2">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2">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2">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2">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2">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2">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8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8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80">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8">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8">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4">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8">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8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8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12">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8">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4">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8">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8">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8">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2">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2">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2">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2">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2">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2">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2">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96">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64">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96">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12">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12">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12">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12">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12">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12">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12">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12">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12">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12">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12">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12">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12">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12">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12">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12">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12">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12">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12">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12">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12">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12">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12">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12">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12">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12">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12">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12">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12">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12">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12">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12">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12">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12">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12">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12">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12">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12">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12">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12">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12">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12">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12">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12">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12">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12">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12">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12">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12">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12">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12">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12">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12">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12">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12">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12">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12">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12">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12">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12">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12">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12">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12">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12">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12">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12">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12">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12">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12">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12">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12">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12">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12">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12">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12">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12">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12">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12">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12">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12">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4">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2">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192">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192">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192">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192">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2">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2">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92">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192">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2">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2">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6">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192">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192">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2">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2">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92">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2">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2">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2">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2">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6">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192">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2">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92">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2">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2">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92">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192">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2">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2">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6">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192">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2">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92">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2">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2">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92">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192">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2">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2">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6">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192">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2">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92">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2">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2">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92">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2">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2">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2">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2">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2">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2">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2">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2">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2">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2">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2">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2">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2">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2">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92">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2">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92">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2">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2">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92">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192">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2">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2">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6">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192">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2">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92">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2">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2">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92">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192">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2">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8">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4">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4">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64">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44">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12">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0">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8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64">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64">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80">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64">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64">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8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1762</v>
      </c>
      <c r="T496" s="52"/>
    </row>
    <row r="497" spans="1:20" ht="80">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8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8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8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8">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80">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80">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1763</v>
      </c>
      <c r="T505" s="52" t="s">
        <v>205</v>
      </c>
    </row>
    <row r="506" spans="1:20" ht="32">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2">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48">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96">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4">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4">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2">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76">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96">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12">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8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28">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44">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7">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96">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96">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1764</v>
      </c>
      <c r="T520" s="54"/>
    </row>
    <row r="521" spans="1:20" s="5" customFormat="1" ht="96">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96">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44">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8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2">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8">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48">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48">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2">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2">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8">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2">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8">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48">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2">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4">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1765</v>
      </c>
      <c r="T536" s="54"/>
    </row>
    <row r="537" spans="1:20" s="5" customFormat="1" ht="32">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2">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2">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2">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2">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2">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2">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2">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2">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48">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48">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48">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48">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8">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8">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48">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8">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8">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8">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8">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8">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8">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8">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8">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8">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8">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4">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2">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2">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2">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2">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2">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2">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2">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2">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2">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2">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2">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2">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2">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2">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0">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1766</v>
      </c>
      <c r="T578" s="54"/>
    </row>
    <row r="579" spans="1:20" s="5" customFormat="1" ht="160">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0">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16">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16">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0">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1978</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0">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1979</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16">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16">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16">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16">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16">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16">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2">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16">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16">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16">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44">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44">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44">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44">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44">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44">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44">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44">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44">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44">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44">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44">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44">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44">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44">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44">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44">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44">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44">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44">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44">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44">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44">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44">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44">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44">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44">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44">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44">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44">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44">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44">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44">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192">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44">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44">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2">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44">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44">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44">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44">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44">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44">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44">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32">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32">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32">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32">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44">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44">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44">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32">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4">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44">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44">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44">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44">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44">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44">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44">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44">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44">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44">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44">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44">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44">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44">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96">
      <c r="A662" s="4" t="s">
        <v>1401</v>
      </c>
      <c r="B662" s="4" t="s">
        <v>1402</v>
      </c>
      <c r="C662" s="4" t="s">
        <v>1406</v>
      </c>
      <c r="H662" s="141">
        <v>543</v>
      </c>
      <c r="I662" s="156" t="s">
        <v>46</v>
      </c>
      <c r="J662" s="83"/>
      <c r="K662" s="4" t="s">
        <v>1403</v>
      </c>
      <c r="L662" s="140">
        <v>-0.08</v>
      </c>
      <c r="M662" s="140">
        <v>0.02</v>
      </c>
      <c r="N662" s="143">
        <v>1E-3</v>
      </c>
      <c r="O662" s="4" t="s">
        <v>1410</v>
      </c>
      <c r="P662" s="160" t="s">
        <v>1746</v>
      </c>
      <c r="R662" s="6"/>
      <c r="S662" s="180" t="s">
        <v>1404</v>
      </c>
      <c r="T662" s="4"/>
    </row>
    <row r="663" spans="1:20" ht="144">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44">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28">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28">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28">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44">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44">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28">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4">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44">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28">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4">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44">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28">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4">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44">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28">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4">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44">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28">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4">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44">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28">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4">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44">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28">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4">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44">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28">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86" bestFit="1" customWidth="1"/>
    <col min="3" max="16384" width="9.1640625" style="86"/>
  </cols>
  <sheetData>
    <row r="1" spans="1:2">
      <c r="A1" s="220" t="s">
        <v>1393</v>
      </c>
      <c r="B1" s="220"/>
    </row>
    <row r="2" spans="1:2">
      <c r="A2" s="133" t="s">
        <v>1394</v>
      </c>
      <c r="B2" s="133" t="s">
        <v>1395</v>
      </c>
    </row>
    <row r="3" spans="1:2" ht="16">
      <c r="A3" s="134" t="s">
        <v>395</v>
      </c>
      <c r="B3" s="86" t="str">
        <f>A3</f>
        <v>million metric tons / year</v>
      </c>
    </row>
    <row r="4" spans="1:2" ht="16">
      <c r="A4" s="134" t="s">
        <v>1499</v>
      </c>
      <c r="B4" s="86" t="str">
        <f>A4</f>
        <v>g CO2e / 2019 dollar</v>
      </c>
    </row>
    <row r="5" spans="1:2" ht="16">
      <c r="A5" s="135" t="s">
        <v>709</v>
      </c>
      <c r="B5" s="86" t="str">
        <f t="shared" ref="B5:B40" si="0">A5</f>
        <v>thousand metric tons / year</v>
      </c>
    </row>
    <row r="6" spans="1:2" ht="16">
      <c r="A6" s="135" t="s">
        <v>1500</v>
      </c>
      <c r="B6" s="86" t="str">
        <f>A6</f>
        <v>g CO2 / 2019 dollar</v>
      </c>
    </row>
    <row r="7" spans="1:2" ht="16">
      <c r="A7" s="135" t="s">
        <v>1646</v>
      </c>
      <c r="B7" s="86" t="str">
        <f t="shared" si="0"/>
        <v>2019 dollars / ton CO2e abated, Annual average abatement (MtCO2e)</v>
      </c>
    </row>
    <row r="8" spans="1:2" ht="16">
      <c r="A8" s="135" t="s">
        <v>1501</v>
      </c>
      <c r="B8" s="86" t="str">
        <f t="shared" si="0"/>
        <v>billion 2019 dollars / year</v>
      </c>
    </row>
    <row r="9" spans="1:2" ht="16">
      <c r="A9" s="135" t="s">
        <v>1545</v>
      </c>
      <c r="B9" s="86" t="str">
        <f t="shared" si="0"/>
        <v>billion 2019 dollars</v>
      </c>
    </row>
    <row r="10" spans="1:2" ht="16">
      <c r="A10" s="135" t="s">
        <v>1443</v>
      </c>
      <c r="B10" s="86" t="str">
        <f t="shared" si="0"/>
        <v>jobs</v>
      </c>
    </row>
    <row r="11" spans="1:2" ht="16">
      <c r="A11" s="135" t="s">
        <v>1489</v>
      </c>
      <c r="B11" s="86" t="str">
        <f t="shared" si="0"/>
        <v>incidents / year</v>
      </c>
    </row>
    <row r="12" spans="1:2" ht="16">
      <c r="A12" s="135" t="s">
        <v>1465</v>
      </c>
      <c r="B12" s="86" t="str">
        <f t="shared" si="0"/>
        <v>% change</v>
      </c>
    </row>
    <row r="13" spans="1:2" ht="16">
      <c r="A13" s="135" t="s">
        <v>1502</v>
      </c>
      <c r="B13" s="86" t="str">
        <f t="shared" si="0"/>
        <v>2019 dollars / employee-year</v>
      </c>
    </row>
    <row r="14" spans="1:2" ht="16">
      <c r="A14" s="135" t="s">
        <v>396</v>
      </c>
      <c r="B14" s="86" t="str">
        <f t="shared" si="0"/>
        <v>lives / year</v>
      </c>
    </row>
    <row r="15" spans="1:2" ht="16">
      <c r="A15" s="135" t="s">
        <v>397</v>
      </c>
      <c r="B15" s="86" t="str">
        <f t="shared" si="0"/>
        <v>terawatt-hours (TWh) / year</v>
      </c>
    </row>
    <row r="16" spans="1:2" ht="16">
      <c r="A16" s="135" t="s">
        <v>398</v>
      </c>
      <c r="B16" s="86" t="str">
        <f t="shared" si="0"/>
        <v>gigawatts (GW) / year</v>
      </c>
    </row>
    <row r="17" spans="1:2" ht="16">
      <c r="A17" s="135" t="s">
        <v>1503</v>
      </c>
      <c r="B17" s="86" t="str">
        <f t="shared" si="0"/>
        <v>2019 dollars / megawatt-hour (MWh)</v>
      </c>
    </row>
    <row r="18" spans="1:2" ht="16">
      <c r="A18" s="135" t="s">
        <v>948</v>
      </c>
      <c r="B18" s="86" t="str">
        <f t="shared" si="0"/>
        <v>cubic km / yr</v>
      </c>
    </row>
    <row r="19" spans="1:2" ht="16">
      <c r="A19" s="135" t="s">
        <v>789</v>
      </c>
      <c r="B19" s="86" t="str">
        <f t="shared" si="0"/>
        <v>trillion passenger-miles / year</v>
      </c>
    </row>
    <row r="20" spans="1:2" ht="16">
      <c r="A20" s="135" t="s">
        <v>790</v>
      </c>
      <c r="B20" s="86" t="str">
        <f t="shared" si="0"/>
        <v>trillion freight ton-miles / year</v>
      </c>
    </row>
    <row r="21" spans="1:2" ht="16">
      <c r="A21" s="135" t="s">
        <v>530</v>
      </c>
      <c r="B21" s="86" t="str">
        <f t="shared" si="0"/>
        <v>million vehicles / year</v>
      </c>
    </row>
    <row r="22" spans="1:2" ht="16">
      <c r="A22" s="135" t="s">
        <v>767</v>
      </c>
      <c r="B22" s="86" t="str">
        <f t="shared" si="0"/>
        <v>thousand vehicles / year</v>
      </c>
    </row>
    <row r="23" spans="1:2" ht="16">
      <c r="A23" s="135" t="s">
        <v>766</v>
      </c>
      <c r="B23" s="86" t="str">
        <f t="shared" si="0"/>
        <v>million vehicles</v>
      </c>
    </row>
    <row r="24" spans="1:2" ht="16">
      <c r="A24" s="135" t="s">
        <v>799</v>
      </c>
      <c r="B24" s="86" t="str">
        <f t="shared" si="0"/>
        <v>thousand vehicles</v>
      </c>
    </row>
    <row r="25" spans="1:2" ht="16">
      <c r="A25" s="135" t="s">
        <v>507</v>
      </c>
      <c r="B25" s="86" t="str">
        <f t="shared" si="0"/>
        <v>quads / year</v>
      </c>
    </row>
    <row r="26" spans="1:2" ht="16">
      <c r="A26" s="135" t="s">
        <v>1504</v>
      </c>
      <c r="B26" s="86" t="str">
        <f>A26</f>
        <v>thousand BTU / 2019 dollar</v>
      </c>
    </row>
    <row r="27" spans="1:2" ht="16">
      <c r="A27" s="135" t="s">
        <v>772</v>
      </c>
      <c r="B27" s="86" t="str">
        <f t="shared" si="0"/>
        <v>millions of short tons / year</v>
      </c>
    </row>
    <row r="28" spans="1:2" ht="16">
      <c r="A28" s="135" t="s">
        <v>773</v>
      </c>
      <c r="B28" s="86" t="str">
        <f t="shared" si="0"/>
        <v>trillion cubic feet / year</v>
      </c>
    </row>
    <row r="29" spans="1:2" ht="16">
      <c r="A29" s="135" t="s">
        <v>701</v>
      </c>
      <c r="B29" s="86" t="str">
        <f t="shared" si="0"/>
        <v>million barrels / year</v>
      </c>
    </row>
    <row r="30" spans="1:2" ht="16">
      <c r="A30" s="135" t="s">
        <v>1152</v>
      </c>
      <c r="B30" s="86" t="str">
        <f t="shared" si="0"/>
        <v>million gallons / year</v>
      </c>
    </row>
    <row r="31" spans="1:2" ht="16">
      <c r="A31" s="135" t="s">
        <v>846</v>
      </c>
      <c r="B31" s="86" t="str">
        <f t="shared" si="0"/>
        <v>trillion BTU / year</v>
      </c>
    </row>
    <row r="32" spans="1:2" ht="16">
      <c r="A32" s="135" t="s">
        <v>1505</v>
      </c>
      <c r="B32" s="86" t="str">
        <f t="shared" si="0"/>
        <v>2019 dollars / short ton</v>
      </c>
    </row>
    <row r="33" spans="1:2" ht="16">
      <c r="A33" s="135" t="s">
        <v>1506</v>
      </c>
      <c r="B33" s="86" t="str">
        <f t="shared" si="0"/>
        <v>2019 dollars / thousand cubic feet</v>
      </c>
    </row>
    <row r="34" spans="1:2" ht="16">
      <c r="A34" s="135" t="s">
        <v>1507</v>
      </c>
      <c r="B34" s="86" t="str">
        <f t="shared" si="0"/>
        <v>2019 dollars / gallon</v>
      </c>
    </row>
    <row r="35" spans="1:2" ht="16">
      <c r="A35" s="135" t="s">
        <v>1508</v>
      </c>
      <c r="B35" s="86" t="str">
        <f t="shared" si="0"/>
        <v>2019 dollars / barrel</v>
      </c>
    </row>
    <row r="36" spans="1:2" ht="16">
      <c r="A36" s="135" t="s">
        <v>1509</v>
      </c>
      <c r="B36" s="86" t="str">
        <f t="shared" si="0"/>
        <v>2019 dollars / kg</v>
      </c>
    </row>
    <row r="37" spans="1:2" ht="16">
      <c r="A37" s="135" t="s">
        <v>1510</v>
      </c>
      <c r="B37" s="86" t="str">
        <f t="shared" si="0"/>
        <v>2019 dollars / kilowatt-hour (kWh)</v>
      </c>
    </row>
    <row r="38" spans="1:2" ht="16">
      <c r="A38" s="135" t="s">
        <v>1511</v>
      </c>
      <c r="B38" s="86" t="str">
        <f t="shared" si="0"/>
        <v>cost of eqpt. to capture 1 metric ton CO2e/yr (2019 dollars)</v>
      </c>
    </row>
    <row r="39" spans="1:2" ht="16">
      <c r="A39" s="135" t="s">
        <v>1512</v>
      </c>
      <c r="B39" s="86" t="str">
        <f t="shared" si="0"/>
        <v>million 2019 dollars / megawatt (MW)</v>
      </c>
    </row>
    <row r="40" spans="1:2" ht="16">
      <c r="A40" s="135" t="s">
        <v>1513</v>
      </c>
      <c r="B40" s="86" t="str">
        <f t="shared" si="0"/>
        <v>cost of eqpt. to produce 1 kg H2/yr (2019 dollars)</v>
      </c>
    </row>
    <row r="42" spans="1:2">
      <c r="A42" s="220" t="s">
        <v>1397</v>
      </c>
      <c r="B42" s="220"/>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109"/>
    <col min="4" max="4" width="46" customWidth="1"/>
    <col min="5" max="5" width="9.16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3"/>
  <sheetViews>
    <sheetView zoomScale="83" zoomScaleNormal="70" workbookViewId="0">
      <pane ySplit="1" topLeftCell="A18" activePane="bottomLeft" state="frozen"/>
      <selection pane="bottomLeft" activeCell="G29" sqref="G29"/>
    </sheetView>
  </sheetViews>
  <sheetFormatPr baseColWidth="10" defaultColWidth="9.1640625" defaultRowHeight="15"/>
  <cols>
    <col min="1" max="1" width="37.33203125" style="4" customWidth="1"/>
    <col min="2" max="2" width="27.5" style="4" customWidth="1"/>
    <col min="3" max="3" width="9" style="4" customWidth="1"/>
    <col min="4" max="4" width="18.6640625" style="4" customWidth="1"/>
    <col min="5" max="5" width="18.1640625" style="4" customWidth="1"/>
    <col min="6" max="6" width="34.1640625" style="4" customWidth="1"/>
    <col min="7" max="7" width="95" style="4" customWidth="1"/>
    <col min="8" max="8" width="37.5" style="4" customWidth="1"/>
    <col min="9" max="9" width="34.33203125" style="4" customWidth="1"/>
    <col min="10" max="10" width="25.5" style="4" customWidth="1"/>
    <col min="11" max="11" width="11.1640625" style="4" customWidth="1"/>
    <col min="12" max="13" width="16" style="4" customWidth="1"/>
    <col min="14" max="14" width="37.5" style="4" customWidth="1"/>
    <col min="15" max="15" width="25.5" style="4" customWidth="1"/>
    <col min="16" max="16" width="11.1640625" style="4" customWidth="1"/>
    <col min="17" max="18" width="16" style="4" customWidth="1"/>
    <col min="19" max="19" width="37.5" style="4" customWidth="1"/>
    <col min="20" max="16384" width="9.1640625" style="4"/>
  </cols>
  <sheetData>
    <row r="1" spans="1:19" s="3" customFormat="1" ht="32">
      <c r="A1" s="207" t="s">
        <v>699</v>
      </c>
      <c r="B1" s="136" t="s">
        <v>700</v>
      </c>
      <c r="C1" s="137" t="s">
        <v>1396</v>
      </c>
      <c r="D1" s="136" t="s">
        <v>64</v>
      </c>
      <c r="E1" s="136" t="s">
        <v>66</v>
      </c>
      <c r="F1" s="136" t="s">
        <v>489</v>
      </c>
      <c r="G1" s="136" t="s">
        <v>65</v>
      </c>
      <c r="H1" s="136" t="s">
        <v>722</v>
      </c>
      <c r="I1" s="208" t="s">
        <v>334</v>
      </c>
      <c r="J1" s="209" t="s">
        <v>1626</v>
      </c>
      <c r="K1" s="209" t="s">
        <v>1627</v>
      </c>
      <c r="L1" s="209" t="s">
        <v>1628</v>
      </c>
      <c r="M1" s="209" t="s">
        <v>1629</v>
      </c>
      <c r="N1" s="209" t="s">
        <v>1630</v>
      </c>
      <c r="O1" s="209" t="s">
        <v>1631</v>
      </c>
      <c r="P1" s="209" t="s">
        <v>1632</v>
      </c>
      <c r="Q1" s="209" t="s">
        <v>1633</v>
      </c>
      <c r="R1" s="209" t="s">
        <v>1634</v>
      </c>
      <c r="S1" s="209" t="s">
        <v>1635</v>
      </c>
    </row>
    <row r="2" spans="1:19" ht="64">
      <c r="A2" s="2" t="s">
        <v>730</v>
      </c>
      <c r="B2" s="4" t="s">
        <v>731</v>
      </c>
      <c r="C2" s="181">
        <v>1</v>
      </c>
      <c r="D2" s="4" t="s">
        <v>67</v>
      </c>
      <c r="E2" s="4" t="s">
        <v>68</v>
      </c>
      <c r="F2" s="4" t="str">
        <f>UnitControlCenter!$B$3</f>
        <v>million metric tons / year</v>
      </c>
      <c r="G2" s="4" t="s">
        <v>195</v>
      </c>
      <c r="J2" s="4" t="s">
        <v>1923</v>
      </c>
      <c r="K2" s="4">
        <v>2030</v>
      </c>
      <c r="L2" s="204">
        <f>'Target Calculations'!F10</f>
        <v>55.328552999999999</v>
      </c>
      <c r="M2" s="204">
        <f>'Target Calculations'!G10</f>
        <v>74.63485399999999</v>
      </c>
      <c r="N2" s="4" t="str">
        <f>'Target Calculations'!K10</f>
        <v>In a scenario limiting global warming to 1.5 °C, Colorado would need to cut its total (including land use) emissions by 40 to 55 percent of 2005 levels.</v>
      </c>
      <c r="O2" s="4" t="s">
        <v>1908</v>
      </c>
      <c r="P2" s="4">
        <v>2050</v>
      </c>
      <c r="Q2" s="204">
        <f>'Target Calculations'!H10</f>
        <v>12.362599154116063</v>
      </c>
      <c r="R2" s="204">
        <f>Q2</f>
        <v>12.362599154116063</v>
      </c>
      <c r="S2" s="4" t="s">
        <v>1909</v>
      </c>
    </row>
    <row r="3" spans="1:19" ht="64">
      <c r="A3" s="2" t="s">
        <v>730</v>
      </c>
      <c r="B3" s="4" t="s">
        <v>732</v>
      </c>
      <c r="C3" s="90">
        <v>1</v>
      </c>
      <c r="D3" s="2" t="s">
        <v>67</v>
      </c>
      <c r="E3" s="2" t="s">
        <v>68</v>
      </c>
      <c r="F3" s="4" t="str">
        <f>UnitControlCenter!$B$3</f>
        <v>million metric tons / year</v>
      </c>
      <c r="G3" s="4" t="s">
        <v>698</v>
      </c>
      <c r="J3" s="4" t="s">
        <v>1923</v>
      </c>
      <c r="K3" s="4">
        <v>2030</v>
      </c>
      <c r="L3" s="204">
        <f>'Target Calculations'!F11</f>
        <v>63.294362999999997</v>
      </c>
      <c r="M3" s="204">
        <f>'Target Calculations'!G11</f>
        <v>82.600663999999995</v>
      </c>
      <c r="N3" s="4" t="str">
        <f>'Target Calculations'!K11</f>
        <v>In a scenario limiting global warming to 1.5 °C, Colorado would need to cut its total (excluding land use) emissions by 37 to 52 percent of 2005 levels.</v>
      </c>
      <c r="O3" s="4" t="s">
        <v>1908</v>
      </c>
      <c r="P3" s="4">
        <v>2050</v>
      </c>
      <c r="Q3" s="204">
        <f>'Target Calculations'!H11</f>
        <v>13.159180154116065</v>
      </c>
      <c r="R3" s="204">
        <f>Q3</f>
        <v>13.159180154116065</v>
      </c>
      <c r="S3" s="4" t="s">
        <v>1909</v>
      </c>
    </row>
    <row r="4" spans="1:19" ht="80">
      <c r="A4" s="2" t="s">
        <v>730</v>
      </c>
      <c r="B4" s="2" t="s">
        <v>733</v>
      </c>
      <c r="C4" s="181">
        <v>1</v>
      </c>
      <c r="D4" s="4" t="s">
        <v>69</v>
      </c>
      <c r="E4" s="4" t="s">
        <v>70</v>
      </c>
      <c r="F4" s="4" t="str">
        <f>UnitControlCenter!$B$3</f>
        <v>million metric tons / year</v>
      </c>
      <c r="G4" s="4" t="s">
        <v>1366</v>
      </c>
      <c r="H4" s="4" t="s">
        <v>1367</v>
      </c>
      <c r="I4" s="4" t="s">
        <v>1368</v>
      </c>
      <c r="L4" s="204"/>
      <c r="M4" s="204"/>
    </row>
    <row r="5" spans="1:19" ht="32">
      <c r="A5" s="2" t="s">
        <v>730</v>
      </c>
      <c r="B5" s="2" t="s">
        <v>734</v>
      </c>
      <c r="C5" s="181">
        <v>1</v>
      </c>
      <c r="D5" s="4" t="s">
        <v>69</v>
      </c>
      <c r="E5" s="4" t="s">
        <v>70</v>
      </c>
      <c r="F5" s="4" t="str">
        <f>UnitControlCenter!$B$3</f>
        <v>million metric tons / year</v>
      </c>
      <c r="G5" s="4" t="s">
        <v>1369</v>
      </c>
      <c r="H5" s="4" t="s">
        <v>1370</v>
      </c>
      <c r="I5" s="4" t="s">
        <v>1371</v>
      </c>
      <c r="L5" s="204"/>
      <c r="M5" s="204"/>
    </row>
    <row r="6" spans="1:19" ht="32">
      <c r="A6" s="2" t="s">
        <v>730</v>
      </c>
      <c r="B6" s="2" t="s">
        <v>735</v>
      </c>
      <c r="C6" s="181">
        <v>1</v>
      </c>
      <c r="D6" s="4" t="s">
        <v>69</v>
      </c>
      <c r="E6" s="4" t="s">
        <v>70</v>
      </c>
      <c r="F6" s="4" t="str">
        <f>UnitControlCenter!$B$3</f>
        <v>million metric tons / year</v>
      </c>
      <c r="G6" s="4" t="s">
        <v>1120</v>
      </c>
      <c r="H6" s="4" t="s">
        <v>1121</v>
      </c>
      <c r="I6" s="4" t="s">
        <v>1122</v>
      </c>
      <c r="L6" s="204"/>
      <c r="M6" s="204"/>
    </row>
    <row r="7" spans="1:19" ht="16">
      <c r="A7" s="2" t="s">
        <v>730</v>
      </c>
      <c r="B7" s="2" t="s">
        <v>1453</v>
      </c>
      <c r="C7" s="181">
        <v>0</v>
      </c>
      <c r="D7" s="4" t="s">
        <v>67</v>
      </c>
      <c r="E7" s="4" t="s">
        <v>68</v>
      </c>
      <c r="F7" s="4" t="str">
        <f>UnitControlCenter!$B$4</f>
        <v>g CO2e / 2019 dollar</v>
      </c>
      <c r="G7" s="4" t="s">
        <v>1399</v>
      </c>
      <c r="L7" s="204"/>
      <c r="M7" s="204"/>
    </row>
    <row r="8" spans="1:19" ht="16">
      <c r="A8" s="2" t="s">
        <v>730</v>
      </c>
      <c r="B8" s="2" t="s">
        <v>149</v>
      </c>
      <c r="C8" s="181">
        <v>1</v>
      </c>
      <c r="D8" s="4" t="s">
        <v>67</v>
      </c>
      <c r="E8" s="4" t="s">
        <v>68</v>
      </c>
      <c r="F8" s="4" t="str">
        <f>UnitControlCenter!$B$3</f>
        <v>million metric tons / year</v>
      </c>
      <c r="G8" s="4" t="s">
        <v>891</v>
      </c>
      <c r="L8" s="204"/>
      <c r="M8" s="204"/>
    </row>
    <row r="9" spans="1:19" ht="48">
      <c r="A9" s="2" t="s">
        <v>730</v>
      </c>
      <c r="B9" s="2" t="s">
        <v>889</v>
      </c>
      <c r="C9" s="181">
        <v>1</v>
      </c>
      <c r="D9" s="4" t="s">
        <v>67</v>
      </c>
      <c r="E9" s="4" t="s">
        <v>68</v>
      </c>
      <c r="F9" s="4" t="str">
        <f>UnitControlCenter!$B$3</f>
        <v>million metric tons / year</v>
      </c>
      <c r="G9" s="4" t="s">
        <v>892</v>
      </c>
      <c r="J9" s="4" t="s">
        <v>1923</v>
      </c>
      <c r="K9" s="4">
        <v>2030</v>
      </c>
      <c r="L9" s="204">
        <f>'Target Calculations'!F3</f>
        <v>5.6274540000000002</v>
      </c>
      <c r="M9" s="204">
        <f>'Target Calculations'!G3</f>
        <v>7.3501440000000002</v>
      </c>
      <c r="N9" s="4" t="str">
        <f>'Target Calculations'!K3</f>
        <v>In a scenario limiting global warming to 1.5 °C, Colorado would need to cut its buildings emissions by 42 to 56 percent of 2005 levels.</v>
      </c>
    </row>
    <row r="10" spans="1:19" ht="16">
      <c r="A10" s="2" t="s">
        <v>730</v>
      </c>
      <c r="B10" s="2" t="s">
        <v>977</v>
      </c>
      <c r="C10" s="181">
        <v>1</v>
      </c>
      <c r="D10" s="4" t="s">
        <v>67</v>
      </c>
      <c r="E10" s="4" t="s">
        <v>68</v>
      </c>
      <c r="F10" s="4" t="str">
        <f>UnitControlCenter!$B$3</f>
        <v>million metric tons / year</v>
      </c>
      <c r="G10" s="4" t="s">
        <v>988</v>
      </c>
      <c r="L10" s="204"/>
      <c r="M10" s="204"/>
    </row>
    <row r="11" spans="1:19" ht="48">
      <c r="A11" s="2" t="s">
        <v>730</v>
      </c>
      <c r="B11" s="2" t="s">
        <v>100</v>
      </c>
      <c r="C11" s="181">
        <v>1</v>
      </c>
      <c r="D11" s="4" t="s">
        <v>67</v>
      </c>
      <c r="E11" s="4" t="s">
        <v>68</v>
      </c>
      <c r="F11" s="4" t="str">
        <f>UnitControlCenter!$B$3</f>
        <v>million metric tons / year</v>
      </c>
      <c r="G11" s="4" t="s">
        <v>893</v>
      </c>
      <c r="J11" s="4" t="s">
        <v>1923</v>
      </c>
      <c r="K11" s="4">
        <v>2030</v>
      </c>
      <c r="L11" s="204">
        <f>'Target Calculations'!F4</f>
        <v>2.8265849999999992</v>
      </c>
      <c r="M11" s="204">
        <f>'Target Calculations'!G4</f>
        <v>10.67821</v>
      </c>
      <c r="N11" s="4" t="str">
        <f>'Target Calculations'!K4</f>
        <v>In a scenario limiting global warming to 1.5 °C, Colorado would need to cut its electricity emissions by 74 to 93 percent of 2005 levels.</v>
      </c>
    </row>
    <row r="12" spans="1:19" ht="48">
      <c r="A12" s="2" t="s">
        <v>730</v>
      </c>
      <c r="B12" s="2" t="s">
        <v>9</v>
      </c>
      <c r="C12" s="181">
        <v>1</v>
      </c>
      <c r="D12" s="4" t="s">
        <v>67</v>
      </c>
      <c r="E12" s="4" t="s">
        <v>68</v>
      </c>
      <c r="F12" s="4" t="str">
        <f>UnitControlCenter!$B$3</f>
        <v>million metric tons / year</v>
      </c>
      <c r="G12" s="4" t="s">
        <v>934</v>
      </c>
      <c r="J12" s="4" t="s">
        <v>1923</v>
      </c>
      <c r="K12" s="4">
        <v>2030</v>
      </c>
      <c r="L12" s="204">
        <f>'Target Calculations'!F5</f>
        <v>24.308039999999998</v>
      </c>
      <c r="M12" s="204">
        <f>'Target Calculations'!G5</f>
        <v>28.764513999999995</v>
      </c>
      <c r="N12" s="4" t="str">
        <f>'Target Calculations'!K5</f>
        <v>In a scenario limiting global warming to 1.5 °C, Colorado would need to cut its industry emissions by 12 to 26 percent of 2005 levels.</v>
      </c>
    </row>
    <row r="13" spans="1:19" ht="16">
      <c r="A13" s="2" t="s">
        <v>730</v>
      </c>
      <c r="B13" s="2" t="s">
        <v>890</v>
      </c>
      <c r="C13" s="181">
        <v>1</v>
      </c>
      <c r="D13" s="4" t="s">
        <v>67</v>
      </c>
      <c r="E13" s="4" t="s">
        <v>68</v>
      </c>
      <c r="F13" s="4" t="str">
        <f>UnitControlCenter!$B$3</f>
        <v>million metric tons / year</v>
      </c>
      <c r="G13" s="4" t="s">
        <v>894</v>
      </c>
      <c r="L13" s="204"/>
      <c r="M13" s="204"/>
    </row>
    <row r="14" spans="1:19" ht="48">
      <c r="A14" s="2" t="s">
        <v>730</v>
      </c>
      <c r="B14" s="2" t="s">
        <v>4</v>
      </c>
      <c r="C14" s="181">
        <v>1</v>
      </c>
      <c r="D14" s="4" t="s">
        <v>67</v>
      </c>
      <c r="E14" s="4" t="s">
        <v>68</v>
      </c>
      <c r="F14" s="4" t="str">
        <f>UnitControlCenter!$B$3</f>
        <v>million metric tons / year</v>
      </c>
      <c r="G14" s="4" t="s">
        <v>895</v>
      </c>
      <c r="J14" s="4" t="s">
        <v>1923</v>
      </c>
      <c r="K14" s="4">
        <v>2030</v>
      </c>
      <c r="L14" s="204">
        <f>'Target Calculations'!F6</f>
        <v>14.996904000000001</v>
      </c>
      <c r="M14" s="204">
        <f>'Target Calculations'!G6</f>
        <v>19.611335999999998</v>
      </c>
      <c r="N14" s="4" t="str">
        <f>'Target Calculations'!K6</f>
        <v>In a scenario limiting global warming to 1.5 °C, Colorado would need to cut its transportation emissions by 36 to 51 percent of 2005 levels.</v>
      </c>
    </row>
    <row r="15" spans="1:19" ht="17" thickBot="1">
      <c r="A15" s="210" t="s">
        <v>730</v>
      </c>
      <c r="B15" s="210" t="s">
        <v>899</v>
      </c>
      <c r="C15" s="138">
        <v>1</v>
      </c>
      <c r="D15" s="132" t="s">
        <v>67</v>
      </c>
      <c r="E15" s="132" t="s">
        <v>68</v>
      </c>
      <c r="F15" s="132" t="str">
        <f>UnitControlCenter!$B$3</f>
        <v>million metric tons / year</v>
      </c>
      <c r="G15" s="132" t="s">
        <v>896</v>
      </c>
      <c r="H15" s="132"/>
      <c r="I15" s="132"/>
      <c r="J15" s="132"/>
      <c r="K15" s="132"/>
      <c r="L15" s="211"/>
      <c r="M15" s="211"/>
      <c r="N15" s="132"/>
      <c r="O15" s="132"/>
      <c r="P15" s="132"/>
      <c r="Q15" s="132"/>
      <c r="R15" s="132"/>
      <c r="S15" s="132"/>
    </row>
    <row r="16" spans="1:19" ht="16">
      <c r="A16" s="2" t="s">
        <v>736</v>
      </c>
      <c r="B16" s="2" t="s">
        <v>536</v>
      </c>
      <c r="C16" s="181">
        <v>1</v>
      </c>
      <c r="D16" s="4" t="s">
        <v>67</v>
      </c>
      <c r="E16" s="4" t="s">
        <v>68</v>
      </c>
      <c r="F16" s="4" t="str">
        <f>UnitControlCenter!$B$3</f>
        <v>million metric tons / year</v>
      </c>
      <c r="G16" s="4" t="s">
        <v>721</v>
      </c>
    </row>
    <row r="17" spans="1:19" ht="16">
      <c r="A17" s="2" t="s">
        <v>736</v>
      </c>
      <c r="B17" s="2" t="s">
        <v>544</v>
      </c>
      <c r="C17" s="181">
        <v>1</v>
      </c>
      <c r="D17" s="4" t="s">
        <v>67</v>
      </c>
      <c r="E17" s="4" t="s">
        <v>68</v>
      </c>
      <c r="F17" s="4" t="str">
        <f>UnitControlCenter!$B$3</f>
        <v>million metric tons / year</v>
      </c>
      <c r="G17" s="4" t="s">
        <v>712</v>
      </c>
    </row>
    <row r="18" spans="1:19" ht="16">
      <c r="A18" s="2" t="s">
        <v>736</v>
      </c>
      <c r="B18" s="2" t="s">
        <v>545</v>
      </c>
      <c r="C18" s="181">
        <v>1</v>
      </c>
      <c r="D18" s="4" t="s">
        <v>67</v>
      </c>
      <c r="E18" s="4" t="s">
        <v>68</v>
      </c>
      <c r="F18" s="4" t="str">
        <f>UnitControlCenter!$B$3</f>
        <v>million metric tons / year</v>
      </c>
      <c r="G18" s="4" t="s">
        <v>711</v>
      </c>
    </row>
    <row r="19" spans="1:19" ht="16">
      <c r="A19" s="2" t="s">
        <v>736</v>
      </c>
      <c r="B19" s="2" t="s">
        <v>708</v>
      </c>
      <c r="C19" s="181">
        <v>1</v>
      </c>
      <c r="D19" s="4" t="s">
        <v>67</v>
      </c>
      <c r="E19" s="4" t="s">
        <v>68</v>
      </c>
      <c r="F19" s="4" t="str">
        <f>UnitControlCenter!$B$3</f>
        <v>million metric tons / year</v>
      </c>
      <c r="G19" s="4" t="s">
        <v>710</v>
      </c>
    </row>
    <row r="20" spans="1:19" ht="16">
      <c r="A20" s="2" t="s">
        <v>736</v>
      </c>
      <c r="B20" s="2" t="s">
        <v>707</v>
      </c>
      <c r="C20" s="181">
        <v>1</v>
      </c>
      <c r="D20" s="4" t="s">
        <v>67</v>
      </c>
      <c r="E20" s="4" t="s">
        <v>68</v>
      </c>
      <c r="F20" s="4" t="str">
        <f>UnitControlCenter!$B$5</f>
        <v>thousand metric tons / year</v>
      </c>
      <c r="G20" s="4" t="s">
        <v>716</v>
      </c>
    </row>
    <row r="21" spans="1:19" ht="16">
      <c r="A21" s="2" t="s">
        <v>736</v>
      </c>
      <c r="B21" s="2" t="s">
        <v>539</v>
      </c>
      <c r="C21" s="181">
        <v>1</v>
      </c>
      <c r="D21" s="4" t="s">
        <v>67</v>
      </c>
      <c r="E21" s="4" t="s">
        <v>68</v>
      </c>
      <c r="F21" s="4" t="str">
        <f>UnitControlCenter!$B$5</f>
        <v>thousand metric tons / year</v>
      </c>
      <c r="G21" s="4" t="s">
        <v>717</v>
      </c>
    </row>
    <row r="22" spans="1:19" ht="16">
      <c r="A22" s="2" t="s">
        <v>736</v>
      </c>
      <c r="B22" s="2" t="s">
        <v>542</v>
      </c>
      <c r="C22" s="181">
        <v>1</v>
      </c>
      <c r="D22" s="4" t="s">
        <v>67</v>
      </c>
      <c r="E22" s="4" t="s">
        <v>68</v>
      </c>
      <c r="F22" s="4" t="str">
        <f>UnitControlCenter!$B$5</f>
        <v>thousand metric tons / year</v>
      </c>
      <c r="G22" s="4" t="s">
        <v>714</v>
      </c>
    </row>
    <row r="23" spans="1:19" ht="16">
      <c r="A23" s="2" t="s">
        <v>736</v>
      </c>
      <c r="B23" s="2" t="s">
        <v>543</v>
      </c>
      <c r="C23" s="181">
        <v>1</v>
      </c>
      <c r="D23" s="4" t="s">
        <v>67</v>
      </c>
      <c r="E23" s="4" t="s">
        <v>68</v>
      </c>
      <c r="F23" s="4" t="str">
        <f>UnitControlCenter!$B$5</f>
        <v>thousand metric tons / year</v>
      </c>
      <c r="G23" s="4" t="s">
        <v>713</v>
      </c>
    </row>
    <row r="24" spans="1:19" ht="16">
      <c r="A24" s="2" t="s">
        <v>736</v>
      </c>
      <c r="B24" s="2" t="s">
        <v>538</v>
      </c>
      <c r="C24" s="181">
        <v>1</v>
      </c>
      <c r="D24" s="4" t="s">
        <v>67</v>
      </c>
      <c r="E24" s="4" t="s">
        <v>68</v>
      </c>
      <c r="F24" s="4" t="str">
        <f>UnitControlCenter!$B$3</f>
        <v>million metric tons / year</v>
      </c>
      <c r="G24" s="4" t="s">
        <v>718</v>
      </c>
    </row>
    <row r="25" spans="1:19" ht="16">
      <c r="A25" s="2" t="s">
        <v>736</v>
      </c>
      <c r="B25" s="2" t="s">
        <v>537</v>
      </c>
      <c r="C25" s="181">
        <v>1</v>
      </c>
      <c r="D25" s="4" t="s">
        <v>67</v>
      </c>
      <c r="E25" s="4" t="s">
        <v>68</v>
      </c>
      <c r="F25" s="4" t="str">
        <f>UnitControlCenter!$B$5</f>
        <v>thousand metric tons / year</v>
      </c>
      <c r="G25" s="4" t="s">
        <v>720</v>
      </c>
    </row>
    <row r="26" spans="1:19" ht="16">
      <c r="A26" s="2" t="s">
        <v>736</v>
      </c>
      <c r="B26" s="2" t="s">
        <v>541</v>
      </c>
      <c r="C26" s="181">
        <v>1</v>
      </c>
      <c r="D26" s="4" t="s">
        <v>67</v>
      </c>
      <c r="E26" s="4" t="s">
        <v>68</v>
      </c>
      <c r="F26" s="4" t="str">
        <f>UnitControlCenter!$B$3</f>
        <v>million metric tons / year</v>
      </c>
      <c r="G26" s="4" t="s">
        <v>715</v>
      </c>
    </row>
    <row r="27" spans="1:19" ht="17" thickBot="1">
      <c r="A27" s="210" t="s">
        <v>736</v>
      </c>
      <c r="B27" s="210"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80">
      <c r="A28" s="2" t="s">
        <v>737</v>
      </c>
      <c r="B28" s="2" t="s">
        <v>733</v>
      </c>
      <c r="C28" s="181">
        <v>1</v>
      </c>
      <c r="D28" s="4" t="s">
        <v>69</v>
      </c>
      <c r="E28" s="4" t="s">
        <v>70</v>
      </c>
      <c r="F28" s="4" t="str">
        <f>UnitControlCenter!$B$3</f>
        <v>million metric tons / year</v>
      </c>
      <c r="G28" s="4" t="s">
        <v>1468</v>
      </c>
      <c r="H28" s="4" t="s">
        <v>1469</v>
      </c>
      <c r="I28" s="4" t="s">
        <v>1470</v>
      </c>
    </row>
    <row r="29" spans="1:19" ht="96">
      <c r="A29" s="2" t="s">
        <v>737</v>
      </c>
      <c r="B29" s="2" t="s">
        <v>989</v>
      </c>
      <c r="C29" s="181">
        <v>1</v>
      </c>
      <c r="D29" s="4" t="s">
        <v>69</v>
      </c>
      <c r="E29" s="4" t="s">
        <v>70</v>
      </c>
      <c r="F29" s="4" t="str">
        <f>UnitControlCenter!$B$3</f>
        <v>million metric tons / year</v>
      </c>
      <c r="G29" s="4" t="s">
        <v>1471</v>
      </c>
      <c r="H29" s="4" t="s">
        <v>1472</v>
      </c>
      <c r="I29" s="4" t="s">
        <v>1473</v>
      </c>
    </row>
    <row r="30" spans="1:19" ht="48">
      <c r="A30" s="2" t="s">
        <v>737</v>
      </c>
      <c r="B30" s="2" t="s">
        <v>738</v>
      </c>
      <c r="C30" s="181">
        <v>1</v>
      </c>
      <c r="D30" s="4" t="s">
        <v>69</v>
      </c>
      <c r="E30" s="4" t="s">
        <v>70</v>
      </c>
      <c r="F30" s="4" t="str">
        <f>UnitControlCenter!$B$3</f>
        <v>million metric tons / year</v>
      </c>
      <c r="G30" s="4" t="s">
        <v>1474</v>
      </c>
      <c r="H30" s="4" t="s">
        <v>1977</v>
      </c>
      <c r="I30" s="4" t="s">
        <v>1475</v>
      </c>
    </row>
    <row r="31" spans="1:19" ht="17" thickBot="1">
      <c r="A31" s="210" t="s">
        <v>737</v>
      </c>
      <c r="B31" s="210"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80">
      <c r="A32" s="2" t="s">
        <v>1268</v>
      </c>
      <c r="B32" s="2" t="s">
        <v>1075</v>
      </c>
      <c r="C32" s="181">
        <v>1</v>
      </c>
      <c r="D32" s="4" t="s">
        <v>67</v>
      </c>
      <c r="E32" s="4" t="s">
        <v>1640</v>
      </c>
      <c r="F32" s="4" t="str">
        <f>UnitControlCenter!$B$3</f>
        <v>million metric tons / year</v>
      </c>
      <c r="G32" s="4" t="s">
        <v>1947</v>
      </c>
      <c r="J32" s="4" t="s">
        <v>1923</v>
      </c>
      <c r="K32" s="4">
        <v>2030</v>
      </c>
      <c r="L32" s="204">
        <f>L2</f>
        <v>55.328552999999999</v>
      </c>
      <c r="M32" s="204">
        <f>M2</f>
        <v>74.63485399999999</v>
      </c>
      <c r="N32" s="204" t="str">
        <f>N2</f>
        <v>In a scenario limiting global warming to 1.5 °C, Colorado would need to cut its total (including land use) emissions by 40 to 55 percent of 2005 levels.</v>
      </c>
      <c r="O32" s="4" t="s">
        <v>1924</v>
      </c>
      <c r="P32" s="4">
        <v>2050</v>
      </c>
      <c r="Q32" s="204">
        <f>'Target Calculations'!H10</f>
        <v>12.362599154116063</v>
      </c>
      <c r="R32" s="204">
        <f>Q32</f>
        <v>12.362599154116063</v>
      </c>
      <c r="S32" s="4" t="s">
        <v>1925</v>
      </c>
    </row>
    <row r="33" spans="1:19" ht="16">
      <c r="A33" s="2" t="s">
        <v>1268</v>
      </c>
      <c r="B33" s="2" t="s">
        <v>149</v>
      </c>
      <c r="C33" s="181">
        <v>1</v>
      </c>
      <c r="D33" s="4" t="s">
        <v>67</v>
      </c>
      <c r="E33" s="4" t="s">
        <v>1640</v>
      </c>
      <c r="F33" s="4" t="str">
        <f>UnitControlCenter!$B$3</f>
        <v>million metric tons / year</v>
      </c>
      <c r="G33" s="4" t="s">
        <v>891</v>
      </c>
    </row>
    <row r="34" spans="1:19" ht="48">
      <c r="A34" s="2" t="s">
        <v>1268</v>
      </c>
      <c r="B34" s="2" t="s">
        <v>889</v>
      </c>
      <c r="C34" s="181">
        <v>1</v>
      </c>
      <c r="D34" s="4" t="s">
        <v>67</v>
      </c>
      <c r="E34" s="4" t="s">
        <v>1640</v>
      </c>
      <c r="F34" s="4" t="str">
        <f>UnitControlCenter!$B$3</f>
        <v>million metric tons / year</v>
      </c>
      <c r="G34" s="4" t="s">
        <v>892</v>
      </c>
      <c r="J34" s="4" t="s">
        <v>1923</v>
      </c>
      <c r="K34" s="4">
        <v>2030</v>
      </c>
      <c r="L34" s="204">
        <f>L9</f>
        <v>5.6274540000000002</v>
      </c>
      <c r="M34" s="204">
        <f>M9</f>
        <v>7.3501440000000002</v>
      </c>
      <c r="N34" s="204" t="str">
        <f>N9</f>
        <v>In a scenario limiting global warming to 1.5 °C, Colorado would need to cut its buildings emissions by 42 to 56 percent of 2005 levels.</v>
      </c>
    </row>
    <row r="35" spans="1:19" ht="16">
      <c r="A35" s="2" t="s">
        <v>1268</v>
      </c>
      <c r="B35" s="2" t="s">
        <v>977</v>
      </c>
      <c r="C35" s="181">
        <v>1</v>
      </c>
      <c r="D35" s="4" t="s">
        <v>67</v>
      </c>
      <c r="E35" s="4" t="s">
        <v>1640</v>
      </c>
      <c r="F35" s="4" t="str">
        <f>UnitControlCenter!$B$3</f>
        <v>million metric tons / year</v>
      </c>
      <c r="G35" s="4" t="s">
        <v>988</v>
      </c>
    </row>
    <row r="36" spans="1:19" ht="48">
      <c r="A36" s="2" t="s">
        <v>1268</v>
      </c>
      <c r="B36" s="2" t="s">
        <v>100</v>
      </c>
      <c r="C36" s="181">
        <v>1</v>
      </c>
      <c r="D36" s="4" t="s">
        <v>67</v>
      </c>
      <c r="E36" s="4" t="s">
        <v>1640</v>
      </c>
      <c r="F36" s="4" t="str">
        <f>UnitControlCenter!$B$3</f>
        <v>million metric tons / year</v>
      </c>
      <c r="G36" s="4" t="s">
        <v>893</v>
      </c>
      <c r="J36" s="4" t="s">
        <v>1923</v>
      </c>
      <c r="K36" s="4">
        <v>2030</v>
      </c>
      <c r="L36" s="204">
        <f t="shared" ref="L36:N37" si="0">L11</f>
        <v>2.8265849999999992</v>
      </c>
      <c r="M36" s="204">
        <f t="shared" si="0"/>
        <v>10.67821</v>
      </c>
      <c r="N36" s="204" t="str">
        <f t="shared" si="0"/>
        <v>In a scenario limiting global warming to 1.5 °C, Colorado would need to cut its electricity emissions by 74 to 93 percent of 2005 levels.</v>
      </c>
    </row>
    <row r="37" spans="1:19" ht="48">
      <c r="A37" s="2" t="s">
        <v>1268</v>
      </c>
      <c r="B37" s="2" t="s">
        <v>9</v>
      </c>
      <c r="C37" s="181">
        <v>1</v>
      </c>
      <c r="D37" s="4" t="s">
        <v>67</v>
      </c>
      <c r="E37" s="4" t="s">
        <v>1640</v>
      </c>
      <c r="F37" s="4" t="str">
        <f>UnitControlCenter!$B$3</f>
        <v>million metric tons / year</v>
      </c>
      <c r="G37" s="4" t="s">
        <v>1948</v>
      </c>
      <c r="J37" s="4" t="s">
        <v>1923</v>
      </c>
      <c r="K37" s="4">
        <v>2030</v>
      </c>
      <c r="L37" s="204">
        <f t="shared" si="0"/>
        <v>24.308039999999998</v>
      </c>
      <c r="M37" s="204">
        <f t="shared" si="0"/>
        <v>28.764513999999995</v>
      </c>
      <c r="N37" s="204" t="str">
        <f t="shared" si="0"/>
        <v>In a scenario limiting global warming to 1.5 °C, Colorado would need to cut its industry emissions by 12 to 26 percent of 2005 levels.</v>
      </c>
    </row>
    <row r="38" spans="1:19" ht="49" thickBot="1">
      <c r="A38" s="210" t="s">
        <v>1268</v>
      </c>
      <c r="B38" s="210" t="s">
        <v>4</v>
      </c>
      <c r="C38" s="138">
        <v>1</v>
      </c>
      <c r="D38" s="132" t="s">
        <v>67</v>
      </c>
      <c r="E38" s="132" t="s">
        <v>1640</v>
      </c>
      <c r="F38" s="132" t="str">
        <f>UnitControlCenter!$B$3</f>
        <v>million metric tons / year</v>
      </c>
      <c r="G38" s="132" t="s">
        <v>895</v>
      </c>
      <c r="H38" s="132"/>
      <c r="I38" s="132"/>
      <c r="J38" s="132" t="s">
        <v>1923</v>
      </c>
      <c r="K38" s="132">
        <v>2030</v>
      </c>
      <c r="L38" s="212">
        <f>L14</f>
        <v>14.996904000000001</v>
      </c>
      <c r="M38" s="212">
        <f>M14</f>
        <v>19.611335999999998</v>
      </c>
      <c r="N38" s="212" t="str">
        <f>N14</f>
        <v>In a scenario limiting global warming to 1.5 °C, Colorado would need to cut its transportation emissions by 36 to 51 percent of 2005 levels.</v>
      </c>
      <c r="O38" s="132"/>
      <c r="P38" s="132"/>
      <c r="Q38" s="132"/>
      <c r="R38" s="132"/>
      <c r="S38" s="132"/>
    </row>
    <row r="39" spans="1:19" ht="32">
      <c r="A39" s="2" t="s">
        <v>399</v>
      </c>
      <c r="B39" s="2" t="s">
        <v>1550</v>
      </c>
      <c r="C39" s="181">
        <v>1</v>
      </c>
      <c r="D39" s="4" t="s">
        <v>69</v>
      </c>
      <c r="E39" s="4" t="s">
        <v>487</v>
      </c>
      <c r="F39" s="4" t="str">
        <f>UnitControlCenter!$B$7</f>
        <v>2019 dollars / ton CO2e abated, Annual average abatement (MtCO2e)</v>
      </c>
      <c r="G39" s="4" t="s">
        <v>1949</v>
      </c>
      <c r="L39" s="204"/>
      <c r="M39" s="204"/>
    </row>
    <row r="40" spans="1:19" ht="33" thickBot="1">
      <c r="A40" s="210" t="s">
        <v>399</v>
      </c>
      <c r="B40" s="210" t="s">
        <v>1551</v>
      </c>
      <c r="C40" s="138">
        <v>1</v>
      </c>
      <c r="D40" s="132" t="s">
        <v>69</v>
      </c>
      <c r="E40" s="132" t="s">
        <v>487</v>
      </c>
      <c r="F40" s="132" t="str">
        <f>UnitControlCenter!$B$7</f>
        <v>2019 dollars / ton CO2e abated, Annual average abatement (MtCO2e)</v>
      </c>
      <c r="G40" s="132" t="s">
        <v>1949</v>
      </c>
      <c r="H40" s="132"/>
      <c r="I40" s="132"/>
      <c r="J40" s="132"/>
      <c r="K40" s="132"/>
      <c r="L40" s="132"/>
      <c r="M40" s="132"/>
      <c r="N40" s="132"/>
      <c r="O40" s="132"/>
      <c r="P40" s="132"/>
      <c r="Q40" s="132"/>
      <c r="R40" s="132"/>
      <c r="S40" s="132"/>
    </row>
    <row r="41" spans="1:19" ht="32">
      <c r="A41" s="2" t="s">
        <v>739</v>
      </c>
      <c r="B41" s="2" t="s">
        <v>1598</v>
      </c>
      <c r="C41" s="181">
        <v>1</v>
      </c>
      <c r="D41" s="4" t="s">
        <v>69</v>
      </c>
      <c r="E41" s="4" t="s">
        <v>68</v>
      </c>
      <c r="F41" s="4" t="str">
        <f>UnitControlCenter!$B$8</f>
        <v>billion 2019 dollars / year</v>
      </c>
      <c r="G41" s="4" t="s">
        <v>1552</v>
      </c>
      <c r="H41" s="4" t="s">
        <v>833</v>
      </c>
      <c r="I41" s="4" t="s">
        <v>807</v>
      </c>
    </row>
    <row r="42" spans="1:19" ht="16">
      <c r="A42" s="2" t="s">
        <v>739</v>
      </c>
      <c r="B42" s="213" t="s">
        <v>1296</v>
      </c>
      <c r="C42" s="181">
        <v>1</v>
      </c>
      <c r="D42" s="4" t="s">
        <v>67</v>
      </c>
      <c r="E42" s="4" t="s">
        <v>68</v>
      </c>
      <c r="F42" s="4" t="str">
        <f>UnitControlCenter!$B$8</f>
        <v>billion 2019 dollars / year</v>
      </c>
      <c r="G42" s="4" t="s">
        <v>1284</v>
      </c>
    </row>
    <row r="43" spans="1:19" ht="64">
      <c r="A43" s="2" t="s">
        <v>739</v>
      </c>
      <c r="B43" s="2" t="s">
        <v>1539</v>
      </c>
      <c r="C43" s="181">
        <v>1</v>
      </c>
      <c r="D43" s="4" t="s">
        <v>69</v>
      </c>
      <c r="E43" s="4" t="s">
        <v>70</v>
      </c>
      <c r="F43" s="4" t="str">
        <f>UnitControlCenter!$B$8</f>
        <v>billion 2019 dollars / year</v>
      </c>
      <c r="G43" s="4" t="s">
        <v>1540</v>
      </c>
      <c r="H43" s="4" t="s">
        <v>1541</v>
      </c>
      <c r="I43" s="4" t="s">
        <v>1542</v>
      </c>
    </row>
    <row r="44" spans="1:19" ht="32">
      <c r="A44" s="2" t="s">
        <v>739</v>
      </c>
      <c r="B44" s="213" t="s">
        <v>1544</v>
      </c>
      <c r="C44" s="181">
        <v>1</v>
      </c>
      <c r="D44" s="4" t="s">
        <v>67</v>
      </c>
      <c r="E44" s="4" t="s">
        <v>68</v>
      </c>
      <c r="F44" s="4" t="str">
        <f>UnitControlCenter!$B$9</f>
        <v>billion 2019 dollars</v>
      </c>
      <c r="G44" s="4" t="s">
        <v>1546</v>
      </c>
    </row>
    <row r="45" spans="1:19" ht="33" thickBot="1">
      <c r="A45" s="210" t="s">
        <v>739</v>
      </c>
      <c r="B45" s="214"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32">
      <c r="A46" s="2" t="s">
        <v>1440</v>
      </c>
      <c r="B46" s="213" t="s">
        <v>1457</v>
      </c>
      <c r="C46" s="181">
        <v>1</v>
      </c>
      <c r="D46" s="4" t="s">
        <v>69</v>
      </c>
      <c r="E46" s="4" t="s">
        <v>68</v>
      </c>
      <c r="F46" s="4" t="str">
        <f>UnitControlCenter!$B$10</f>
        <v>jobs</v>
      </c>
      <c r="G46" s="4" t="s">
        <v>1448</v>
      </c>
      <c r="H46" s="4" t="s">
        <v>1447</v>
      </c>
      <c r="I46" s="4" t="s">
        <v>808</v>
      </c>
    </row>
    <row r="47" spans="1:19" ht="32">
      <c r="A47" s="2" t="s">
        <v>1440</v>
      </c>
      <c r="B47" s="213" t="s">
        <v>1458</v>
      </c>
      <c r="C47" s="181">
        <v>1</v>
      </c>
      <c r="D47" s="4" t="s">
        <v>69</v>
      </c>
      <c r="E47" s="4" t="s">
        <v>68</v>
      </c>
      <c r="F47" s="4" t="str">
        <f>UnitControlCenter!$B$10</f>
        <v>jobs</v>
      </c>
      <c r="G47" s="4" t="s">
        <v>1461</v>
      </c>
      <c r="H47" s="4" t="s">
        <v>1462</v>
      </c>
      <c r="I47" s="4" t="s">
        <v>1463</v>
      </c>
    </row>
    <row r="48" spans="1:19" ht="32">
      <c r="A48" s="2" t="s">
        <v>1440</v>
      </c>
      <c r="B48" s="213" t="s">
        <v>1520</v>
      </c>
      <c r="C48" s="181">
        <v>1</v>
      </c>
      <c r="D48" s="4" t="s">
        <v>69</v>
      </c>
      <c r="E48" s="4" t="s">
        <v>68</v>
      </c>
      <c r="F48" s="4" t="str">
        <f>UnitControlCenter!$B$10</f>
        <v>jobs</v>
      </c>
      <c r="G48" s="4" t="s">
        <v>1524</v>
      </c>
      <c r="H48" s="4" t="s">
        <v>1523</v>
      </c>
      <c r="I48" s="4" t="s">
        <v>1538</v>
      </c>
    </row>
    <row r="49" spans="1:19" ht="32">
      <c r="A49" s="2" t="s">
        <v>1440</v>
      </c>
      <c r="B49" s="213" t="s">
        <v>1637</v>
      </c>
      <c r="C49" s="181">
        <v>1</v>
      </c>
      <c r="D49" s="4" t="s">
        <v>69</v>
      </c>
      <c r="E49" s="4" t="s">
        <v>68</v>
      </c>
      <c r="F49" s="4" t="str">
        <f>UnitControlCenter!$B$10</f>
        <v>jobs</v>
      </c>
      <c r="G49" s="4" t="s">
        <v>1636</v>
      </c>
      <c r="H49" s="4" t="s">
        <v>1447</v>
      </c>
      <c r="I49" s="4" t="s">
        <v>808</v>
      </c>
    </row>
    <row r="50" spans="1:19" ht="32">
      <c r="A50" s="2" t="s">
        <v>1440</v>
      </c>
      <c r="B50" s="213" t="s">
        <v>1442</v>
      </c>
      <c r="C50" s="181">
        <v>1</v>
      </c>
      <c r="D50" s="4" t="s">
        <v>69</v>
      </c>
      <c r="E50" s="4" t="s">
        <v>68</v>
      </c>
      <c r="F50" s="4" t="str">
        <f>UnitControlCenter!$B$8</f>
        <v>billion 2019 dollars / year</v>
      </c>
      <c r="G50" s="4" t="s">
        <v>1449</v>
      </c>
      <c r="H50" s="4" t="s">
        <v>1451</v>
      </c>
      <c r="I50" s="4" t="s">
        <v>808</v>
      </c>
    </row>
    <row r="51" spans="1:19" ht="32">
      <c r="A51" s="2" t="s">
        <v>1440</v>
      </c>
      <c r="B51" s="213" t="s">
        <v>1464</v>
      </c>
      <c r="C51" s="181">
        <v>1</v>
      </c>
      <c r="D51" s="4" t="s">
        <v>69</v>
      </c>
      <c r="E51" s="4" t="s">
        <v>68</v>
      </c>
      <c r="F51" s="4" t="str">
        <f>UnitControlCenter!$B$12</f>
        <v>% change</v>
      </c>
      <c r="G51" s="4" t="s">
        <v>1466</v>
      </c>
      <c r="H51" s="4" t="s">
        <v>1451</v>
      </c>
      <c r="I51" s="4" t="s">
        <v>808</v>
      </c>
    </row>
    <row r="52" spans="1:19" ht="32">
      <c r="A52" s="2" t="s">
        <v>1440</v>
      </c>
      <c r="B52" s="213" t="s">
        <v>1521</v>
      </c>
      <c r="C52" s="181">
        <v>1</v>
      </c>
      <c r="D52" s="4" t="s">
        <v>69</v>
      </c>
      <c r="E52" s="4" t="s">
        <v>68</v>
      </c>
      <c r="F52" s="4" t="str">
        <f>UnitControlCenter!$B$8</f>
        <v>billion 2019 dollars / year</v>
      </c>
      <c r="G52" s="4" t="s">
        <v>1525</v>
      </c>
      <c r="H52" s="4" t="s">
        <v>1523</v>
      </c>
      <c r="I52" s="4" t="s">
        <v>1538</v>
      </c>
    </row>
    <row r="53" spans="1:19" ht="48">
      <c r="A53" s="2" t="s">
        <v>1440</v>
      </c>
      <c r="B53" s="213" t="s">
        <v>1456</v>
      </c>
      <c r="C53" s="181">
        <v>1</v>
      </c>
      <c r="D53" s="4" t="s">
        <v>69</v>
      </c>
      <c r="E53" s="4" t="s">
        <v>68</v>
      </c>
      <c r="F53" s="4" t="str">
        <f>UnitControlCenter!$B$8</f>
        <v>billion 2019 dollars / year</v>
      </c>
      <c r="G53" s="4" t="s">
        <v>1452</v>
      </c>
      <c r="H53" s="4" t="s">
        <v>1450</v>
      </c>
      <c r="I53" s="4" t="s">
        <v>808</v>
      </c>
    </row>
    <row r="54" spans="1:19" ht="32">
      <c r="A54" s="2" t="s">
        <v>1440</v>
      </c>
      <c r="B54" s="213" t="s">
        <v>1454</v>
      </c>
      <c r="C54" s="181">
        <v>1</v>
      </c>
      <c r="D54" s="4" t="s">
        <v>67</v>
      </c>
      <c r="E54" s="4" t="s">
        <v>68</v>
      </c>
      <c r="F54" s="4" t="str">
        <f>UnitControlCenter!$B$13</f>
        <v>2019 dollars / employee-year</v>
      </c>
      <c r="G54" s="4" t="s">
        <v>1455</v>
      </c>
    </row>
    <row r="55" spans="1:19" ht="33" thickBot="1">
      <c r="A55" s="210" t="s">
        <v>1440</v>
      </c>
      <c r="B55" s="214"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80">
      <c r="A56" s="2" t="s">
        <v>1441</v>
      </c>
      <c r="B56" s="2" t="s">
        <v>1189</v>
      </c>
      <c r="C56" s="181">
        <v>1</v>
      </c>
      <c r="D56" s="4" t="s">
        <v>69</v>
      </c>
      <c r="E56" s="4" t="s">
        <v>68</v>
      </c>
      <c r="F56" s="4" t="str">
        <f>UnitControlCenter!$B$8</f>
        <v>billion 2019 dollars / year</v>
      </c>
      <c r="G56" s="4" t="s">
        <v>1190</v>
      </c>
      <c r="H56" s="4" t="s">
        <v>1191</v>
      </c>
      <c r="I56" s="4" t="s">
        <v>1165</v>
      </c>
    </row>
    <row r="57" spans="1:19" ht="48">
      <c r="A57" s="2" t="s">
        <v>1441</v>
      </c>
      <c r="B57" s="2" t="s">
        <v>1193</v>
      </c>
      <c r="C57" s="181">
        <v>1</v>
      </c>
      <c r="D57" s="4" t="s">
        <v>69</v>
      </c>
      <c r="E57" s="4" t="s">
        <v>68</v>
      </c>
      <c r="F57" s="4" t="str">
        <f>UnitControlCenter!$B$8</f>
        <v>billion 2019 dollars / year</v>
      </c>
      <c r="G57" s="4" t="s">
        <v>1203</v>
      </c>
      <c r="H57" s="4" t="s">
        <v>1204</v>
      </c>
      <c r="I57" s="4" t="s">
        <v>1205</v>
      </c>
    </row>
    <row r="58" spans="1:19" ht="64">
      <c r="A58" s="2" t="s">
        <v>1441</v>
      </c>
      <c r="B58" s="2" t="s">
        <v>1194</v>
      </c>
      <c r="C58" s="181">
        <v>1</v>
      </c>
      <c r="D58" s="4" t="s">
        <v>69</v>
      </c>
      <c r="E58" s="4" t="s">
        <v>68</v>
      </c>
      <c r="F58" s="4" t="str">
        <f>UnitControlCenter!$B$8</f>
        <v>billion 2019 dollars / year</v>
      </c>
      <c r="G58" s="4" t="s">
        <v>1214</v>
      </c>
      <c r="H58" s="4" t="s">
        <v>1212</v>
      </c>
      <c r="I58" s="4" t="s">
        <v>1213</v>
      </c>
    </row>
    <row r="59" spans="1:19" ht="48">
      <c r="A59" s="2" t="s">
        <v>1441</v>
      </c>
      <c r="B59" s="2" t="s">
        <v>1195</v>
      </c>
      <c r="C59" s="181">
        <v>1</v>
      </c>
      <c r="D59" s="4" t="s">
        <v>69</v>
      </c>
      <c r="E59" s="4" t="s">
        <v>68</v>
      </c>
      <c r="F59" s="4" t="str">
        <f>UnitControlCenter!$B$8</f>
        <v>billion 2019 dollars / year</v>
      </c>
      <c r="G59" s="4" t="s">
        <v>1208</v>
      </c>
      <c r="H59" s="4" t="s">
        <v>1204</v>
      </c>
      <c r="I59" s="4" t="s">
        <v>1206</v>
      </c>
    </row>
    <row r="60" spans="1:19" ht="48">
      <c r="A60" s="2" t="s">
        <v>1441</v>
      </c>
      <c r="B60" s="2" t="s">
        <v>1196</v>
      </c>
      <c r="C60" s="181">
        <v>1</v>
      </c>
      <c r="D60" s="4" t="s">
        <v>69</v>
      </c>
      <c r="E60" s="4" t="s">
        <v>68</v>
      </c>
      <c r="F60" s="4" t="str">
        <f>UnitControlCenter!$B$8</f>
        <v>billion 2019 dollars / year</v>
      </c>
      <c r="G60" s="4" t="s">
        <v>1209</v>
      </c>
      <c r="H60" s="4" t="s">
        <v>1204</v>
      </c>
      <c r="I60" s="4" t="s">
        <v>1207</v>
      </c>
    </row>
    <row r="61" spans="1:19" ht="64">
      <c r="A61" s="2" t="s">
        <v>1441</v>
      </c>
      <c r="B61" s="2" t="s">
        <v>1197</v>
      </c>
      <c r="C61" s="181">
        <v>1</v>
      </c>
      <c r="D61" s="4" t="s">
        <v>69</v>
      </c>
      <c r="E61" s="4" t="s">
        <v>68</v>
      </c>
      <c r="F61" s="4" t="str">
        <f>UnitControlCenter!$B$8</f>
        <v>billion 2019 dollars / year</v>
      </c>
      <c r="G61" s="4" t="s">
        <v>1215</v>
      </c>
      <c r="H61" s="4" t="s">
        <v>1212</v>
      </c>
      <c r="I61" s="4" t="s">
        <v>1213</v>
      </c>
    </row>
    <row r="62" spans="1:19" ht="64">
      <c r="A62" s="2" t="s">
        <v>1441</v>
      </c>
      <c r="B62" s="2" t="s">
        <v>1198</v>
      </c>
      <c r="C62" s="181">
        <v>1</v>
      </c>
      <c r="D62" s="4" t="s">
        <v>69</v>
      </c>
      <c r="E62" s="4" t="s">
        <v>68</v>
      </c>
      <c r="F62" s="4" t="str">
        <f>UnitControlCenter!$B$8</f>
        <v>billion 2019 dollars / year</v>
      </c>
      <c r="G62" s="4" t="s">
        <v>1216</v>
      </c>
      <c r="H62" s="4" t="s">
        <v>1212</v>
      </c>
      <c r="I62" s="4" t="s">
        <v>1213</v>
      </c>
    </row>
    <row r="63" spans="1:19" ht="64">
      <c r="A63" s="2" t="s">
        <v>1441</v>
      </c>
      <c r="B63" s="2" t="s">
        <v>1199</v>
      </c>
      <c r="C63" s="181">
        <v>1</v>
      </c>
      <c r="D63" s="4" t="s">
        <v>69</v>
      </c>
      <c r="E63" s="4" t="s">
        <v>68</v>
      </c>
      <c r="F63" s="4" t="str">
        <f>UnitControlCenter!$B$8</f>
        <v>billion 2019 dollars / year</v>
      </c>
      <c r="G63" s="4" t="s">
        <v>1217</v>
      </c>
      <c r="H63" s="4" t="s">
        <v>1212</v>
      </c>
      <c r="I63" s="4" t="s">
        <v>1213</v>
      </c>
    </row>
    <row r="64" spans="1:19" ht="64">
      <c r="A64" s="2" t="s">
        <v>1441</v>
      </c>
      <c r="B64" s="2" t="s">
        <v>1223</v>
      </c>
      <c r="C64" s="181">
        <v>1</v>
      </c>
      <c r="D64" s="4" t="s">
        <v>69</v>
      </c>
      <c r="E64" s="4" t="s">
        <v>68</v>
      </c>
      <c r="F64" s="4" t="str">
        <f>UnitControlCenter!$B$8</f>
        <v>billion 2019 dollars / year</v>
      </c>
      <c r="G64" s="4" t="s">
        <v>1221</v>
      </c>
      <c r="H64" s="4" t="s">
        <v>1212</v>
      </c>
      <c r="I64" s="4" t="s">
        <v>1219</v>
      </c>
    </row>
    <row r="65" spans="1:19" ht="65" thickBot="1">
      <c r="A65" s="210" t="s">
        <v>1441</v>
      </c>
      <c r="B65" s="210"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16">
      <c r="A66" s="2" t="s">
        <v>740</v>
      </c>
      <c r="B66" s="2" t="s">
        <v>1638</v>
      </c>
      <c r="C66" s="181">
        <v>1</v>
      </c>
      <c r="D66" s="4" t="s">
        <v>67</v>
      </c>
      <c r="E66" s="4" t="s">
        <v>1641</v>
      </c>
      <c r="F66" s="4" t="str">
        <f>UnitControlCenter!$B$11</f>
        <v>incidents / year</v>
      </c>
      <c r="G66" s="4" t="s">
        <v>1490</v>
      </c>
    </row>
    <row r="67" spans="1:19" ht="16">
      <c r="A67" s="2" t="s">
        <v>740</v>
      </c>
      <c r="B67" s="2" t="s">
        <v>1482</v>
      </c>
      <c r="C67" s="181">
        <v>1</v>
      </c>
      <c r="D67" s="4" t="s">
        <v>67</v>
      </c>
      <c r="E67" s="4" t="s">
        <v>68</v>
      </c>
      <c r="F67" s="4" t="str">
        <f>UnitControlCenter!$B$11</f>
        <v>incidents / year</v>
      </c>
      <c r="G67" s="4" t="s">
        <v>1490</v>
      </c>
    </row>
    <row r="68" spans="1:19" ht="32">
      <c r="A68" s="2" t="s">
        <v>740</v>
      </c>
      <c r="B68" s="2" t="s">
        <v>741</v>
      </c>
      <c r="C68" s="181">
        <v>1</v>
      </c>
      <c r="D68" s="4" t="s">
        <v>67</v>
      </c>
      <c r="E68" s="4" t="s">
        <v>68</v>
      </c>
      <c r="F68" s="4" t="str">
        <f>UnitControlCenter!$B$8</f>
        <v>billion 2019 dollars / year</v>
      </c>
      <c r="G68" s="4" t="s">
        <v>71</v>
      </c>
    </row>
    <row r="69" spans="1:19" ht="16">
      <c r="A69" s="2" t="s">
        <v>740</v>
      </c>
      <c r="B69" s="2" t="s">
        <v>1483</v>
      </c>
      <c r="C69" s="181">
        <v>1</v>
      </c>
      <c r="D69" s="4" t="s">
        <v>67</v>
      </c>
      <c r="E69" s="4" t="s">
        <v>68</v>
      </c>
      <c r="F69" s="4" t="str">
        <f>UnitControlCenter!$B$11</f>
        <v>incidents / year</v>
      </c>
      <c r="G69" s="4" t="s">
        <v>1491</v>
      </c>
    </row>
    <row r="70" spans="1:19" ht="32">
      <c r="A70" s="2" t="s">
        <v>740</v>
      </c>
      <c r="B70" s="2" t="s">
        <v>1484</v>
      </c>
      <c r="C70" s="181">
        <v>1</v>
      </c>
      <c r="D70" s="4" t="s">
        <v>67</v>
      </c>
      <c r="E70" s="4" t="s">
        <v>68</v>
      </c>
      <c r="F70" s="4" t="str">
        <f>UnitControlCenter!$B$11</f>
        <v>incidents / year</v>
      </c>
      <c r="G70" s="4" t="s">
        <v>1492</v>
      </c>
    </row>
    <row r="71" spans="1:19" ht="16">
      <c r="A71" s="2" t="s">
        <v>740</v>
      </c>
      <c r="B71" s="2" t="s">
        <v>1497</v>
      </c>
      <c r="C71" s="181">
        <v>1</v>
      </c>
      <c r="D71" s="4" t="s">
        <v>67</v>
      </c>
      <c r="E71" s="4" t="s">
        <v>68</v>
      </c>
      <c r="F71" s="4" t="str">
        <f>UnitControlCenter!$B$11</f>
        <v>incidents / year</v>
      </c>
      <c r="G71" s="4" t="s">
        <v>1498</v>
      </c>
    </row>
    <row r="72" spans="1:19" ht="16">
      <c r="A72" s="2" t="s">
        <v>740</v>
      </c>
      <c r="B72" s="2" t="s">
        <v>1485</v>
      </c>
      <c r="C72" s="181">
        <v>1</v>
      </c>
      <c r="D72" s="4" t="s">
        <v>67</v>
      </c>
      <c r="E72" s="4" t="s">
        <v>68</v>
      </c>
      <c r="F72" s="4" t="str">
        <f>UnitControlCenter!$B$11</f>
        <v>incidents / year</v>
      </c>
      <c r="G72" s="4" t="s">
        <v>1493</v>
      </c>
    </row>
    <row r="73" spans="1:19" ht="16">
      <c r="A73" s="2" t="s">
        <v>740</v>
      </c>
      <c r="B73" s="2" t="s">
        <v>1486</v>
      </c>
      <c r="C73" s="181">
        <v>1</v>
      </c>
      <c r="D73" s="4" t="s">
        <v>67</v>
      </c>
      <c r="E73" s="4" t="s">
        <v>68</v>
      </c>
      <c r="F73" s="4" t="str">
        <f>UnitControlCenter!$B$11</f>
        <v>incidents / year</v>
      </c>
      <c r="G73" s="4" t="s">
        <v>1494</v>
      </c>
    </row>
    <row r="74" spans="1:19" ht="16">
      <c r="A74" s="2" t="s">
        <v>740</v>
      </c>
      <c r="B74" s="2" t="s">
        <v>1487</v>
      </c>
      <c r="C74" s="181">
        <v>1</v>
      </c>
      <c r="D74" s="4" t="s">
        <v>67</v>
      </c>
      <c r="E74" s="4" t="s">
        <v>68</v>
      </c>
      <c r="F74" s="4" t="str">
        <f>UnitControlCenter!$B$11</f>
        <v>incidents / year</v>
      </c>
      <c r="G74" s="4" t="s">
        <v>1495</v>
      </c>
    </row>
    <row r="75" spans="1:19" ht="33" thickBot="1">
      <c r="A75" s="210" t="s">
        <v>740</v>
      </c>
      <c r="B75" s="210"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28">
      <c r="A76" s="2" t="s">
        <v>952</v>
      </c>
      <c r="B76" s="2" t="s">
        <v>742</v>
      </c>
      <c r="C76" s="181">
        <v>1</v>
      </c>
      <c r="D76" s="4" t="s">
        <v>69</v>
      </c>
      <c r="E76" s="4" t="s">
        <v>70</v>
      </c>
      <c r="F76" s="4" t="str">
        <f>UnitControlCenter!$B$15</f>
        <v>terawatt-hours (TWh) / year</v>
      </c>
      <c r="G76" s="4" t="s">
        <v>990</v>
      </c>
      <c r="H76" s="4" t="s">
        <v>1969</v>
      </c>
      <c r="I76" s="4" t="s">
        <v>994</v>
      </c>
    </row>
    <row r="77" spans="1:19" ht="144">
      <c r="A77" s="2" t="s">
        <v>952</v>
      </c>
      <c r="B77" s="2" t="s">
        <v>743</v>
      </c>
      <c r="C77" s="181">
        <v>1</v>
      </c>
      <c r="D77" s="4" t="s">
        <v>69</v>
      </c>
      <c r="E77" s="4" t="s">
        <v>68</v>
      </c>
      <c r="F77" s="4" t="str">
        <f>UnitControlCenter!$B$15</f>
        <v>terawatt-hours (TWh) / year</v>
      </c>
      <c r="G77" s="4" t="s">
        <v>991</v>
      </c>
      <c r="H77" s="4" t="s">
        <v>1970</v>
      </c>
      <c r="I77" s="4" t="s">
        <v>995</v>
      </c>
    </row>
    <row r="78" spans="1:19" ht="128">
      <c r="A78" s="2" t="s">
        <v>952</v>
      </c>
      <c r="B78" s="2" t="s">
        <v>744</v>
      </c>
      <c r="C78" s="181">
        <v>1</v>
      </c>
      <c r="D78" s="4" t="s">
        <v>69</v>
      </c>
      <c r="E78" s="4" t="s">
        <v>70</v>
      </c>
      <c r="F78" s="4" t="str">
        <f>UnitControlCenter!$B$16</f>
        <v>gigawatts (GW) / year</v>
      </c>
      <c r="G78" s="4" t="s">
        <v>992</v>
      </c>
      <c r="H78" s="4" t="s">
        <v>1971</v>
      </c>
      <c r="I78" s="4" t="s">
        <v>996</v>
      </c>
    </row>
    <row r="79" spans="1:19" ht="144">
      <c r="A79" s="2" t="s">
        <v>952</v>
      </c>
      <c r="B79" s="2" t="s">
        <v>745</v>
      </c>
      <c r="C79" s="181">
        <v>1</v>
      </c>
      <c r="D79" s="4" t="s">
        <v>69</v>
      </c>
      <c r="E79" s="4" t="s">
        <v>68</v>
      </c>
      <c r="F79" s="4" t="str">
        <f>UnitControlCenter!$B$16</f>
        <v>gigawatts (GW) / year</v>
      </c>
      <c r="G79" s="4" t="s">
        <v>993</v>
      </c>
      <c r="H79" s="4" t="s">
        <v>1972</v>
      </c>
      <c r="I79" s="4" t="s">
        <v>997</v>
      </c>
    </row>
    <row r="80" spans="1:19" ht="49" thickBot="1">
      <c r="A80" s="210" t="s">
        <v>952</v>
      </c>
      <c r="B80" s="210"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12">
      <c r="A81" s="2" t="s">
        <v>945</v>
      </c>
      <c r="B81" s="2" t="s">
        <v>746</v>
      </c>
      <c r="C81" s="181">
        <v>1</v>
      </c>
      <c r="D81" s="4" t="s">
        <v>69</v>
      </c>
      <c r="E81" s="4" t="s">
        <v>764</v>
      </c>
      <c r="F81" s="4" t="str">
        <f>UnitControlCenter!$B$17</f>
        <v>2019 dollars / megawatt-hour (MWh)</v>
      </c>
      <c r="G81" s="4" t="s">
        <v>999</v>
      </c>
      <c r="H81" s="4" t="s">
        <v>1973</v>
      </c>
      <c r="I81" s="4" t="s">
        <v>1000</v>
      </c>
    </row>
    <row r="82" spans="1:19" ht="32">
      <c r="A82" s="2" t="s">
        <v>945</v>
      </c>
      <c r="B82" s="2" t="s">
        <v>747</v>
      </c>
      <c r="C82" s="181">
        <v>1</v>
      </c>
      <c r="D82" s="4" t="s">
        <v>69</v>
      </c>
      <c r="E82" s="4" t="s">
        <v>70</v>
      </c>
      <c r="F82" s="4" t="str">
        <f>UnitControlCenter!$B$15</f>
        <v>terawatt-hours (TWh) / year</v>
      </c>
      <c r="G82" s="4" t="s">
        <v>1323</v>
      </c>
      <c r="H82" s="4" t="s">
        <v>1324</v>
      </c>
      <c r="I82" s="4" t="s">
        <v>1325</v>
      </c>
    </row>
    <row r="83" spans="1:19" ht="96">
      <c r="A83" s="2" t="s">
        <v>945</v>
      </c>
      <c r="B83" s="2" t="s">
        <v>946</v>
      </c>
      <c r="C83" s="181">
        <v>1</v>
      </c>
      <c r="D83" s="4" t="s">
        <v>69</v>
      </c>
      <c r="E83" s="4" t="s">
        <v>70</v>
      </c>
      <c r="F83" s="4" t="str">
        <f>UnitControlCenter!$B$18</f>
        <v>cubic km / yr</v>
      </c>
      <c r="G83" s="4" t="s">
        <v>1001</v>
      </c>
      <c r="H83" s="4" t="s">
        <v>1974</v>
      </c>
      <c r="I83" s="4" t="s">
        <v>1002</v>
      </c>
    </row>
    <row r="84" spans="1:19" ht="97" thickBot="1">
      <c r="A84" s="210" t="s">
        <v>945</v>
      </c>
      <c r="B84" s="210" t="s">
        <v>947</v>
      </c>
      <c r="C84" s="138">
        <v>1</v>
      </c>
      <c r="D84" s="132" t="s">
        <v>69</v>
      </c>
      <c r="E84" s="132" t="s">
        <v>70</v>
      </c>
      <c r="F84" s="132" t="str">
        <f>UnitControlCenter!$B$18</f>
        <v>cubic km / yr</v>
      </c>
      <c r="G84" s="132" t="s">
        <v>1003</v>
      </c>
      <c r="H84" s="132" t="s">
        <v>1975</v>
      </c>
      <c r="I84" s="132" t="s">
        <v>1004</v>
      </c>
    </row>
    <row r="85" spans="1:19" ht="80">
      <c r="A85" s="2" t="s">
        <v>1285</v>
      </c>
      <c r="B85" s="2" t="s">
        <v>1286</v>
      </c>
      <c r="C85" s="181">
        <v>1</v>
      </c>
      <c r="D85" s="4" t="s">
        <v>69</v>
      </c>
      <c r="E85" s="4" t="s">
        <v>70</v>
      </c>
      <c r="F85" s="4" t="str">
        <f>UnitControlCenter!$B$21</f>
        <v>million vehicles / year</v>
      </c>
      <c r="G85" s="4" t="s">
        <v>1125</v>
      </c>
      <c r="H85" s="4" t="s">
        <v>1126</v>
      </c>
      <c r="I85" s="4" t="s">
        <v>1127</v>
      </c>
    </row>
    <row r="86" spans="1:19" ht="80">
      <c r="A86" s="2" t="s">
        <v>1285</v>
      </c>
      <c r="B86" s="2" t="s">
        <v>1287</v>
      </c>
      <c r="C86" s="181">
        <v>1</v>
      </c>
      <c r="D86" s="4" t="s">
        <v>69</v>
      </c>
      <c r="E86" s="4" t="s">
        <v>70</v>
      </c>
      <c r="F86" s="4" t="str">
        <f>UnitControlCenter!$B$22</f>
        <v>thousand vehicles / year</v>
      </c>
      <c r="G86" s="4" t="s">
        <v>1128</v>
      </c>
      <c r="H86" s="4" t="s">
        <v>1129</v>
      </c>
      <c r="I86" s="4" t="s">
        <v>1130</v>
      </c>
    </row>
    <row r="87" spans="1:19" ht="80">
      <c r="A87" s="2" t="s">
        <v>1285</v>
      </c>
      <c r="B87" s="2" t="s">
        <v>1288</v>
      </c>
      <c r="C87" s="181">
        <v>1</v>
      </c>
      <c r="D87" s="4" t="s">
        <v>69</v>
      </c>
      <c r="E87" s="4" t="s">
        <v>70</v>
      </c>
      <c r="F87" s="4" t="str">
        <f>UnitControlCenter!$B$22</f>
        <v>thousand vehicles / year</v>
      </c>
      <c r="G87" s="4" t="s">
        <v>1131</v>
      </c>
      <c r="H87" s="4" t="s">
        <v>1126</v>
      </c>
      <c r="I87" s="4" t="s">
        <v>1127</v>
      </c>
    </row>
    <row r="88" spans="1:19" ht="80">
      <c r="A88" s="2" t="s">
        <v>1285</v>
      </c>
      <c r="B88" s="2" t="s">
        <v>1289</v>
      </c>
      <c r="C88" s="181">
        <v>1</v>
      </c>
      <c r="D88" s="4" t="s">
        <v>69</v>
      </c>
      <c r="E88" s="4" t="s">
        <v>70</v>
      </c>
      <c r="F88" s="4" t="str">
        <f>UnitControlCenter!$B$22</f>
        <v>thousand vehicles / year</v>
      </c>
      <c r="G88" s="4" t="s">
        <v>1132</v>
      </c>
      <c r="H88" s="4" t="s">
        <v>1129</v>
      </c>
      <c r="I88" s="4" t="s">
        <v>1130</v>
      </c>
    </row>
    <row r="89" spans="1:19" ht="32">
      <c r="A89" s="2" t="s">
        <v>1285</v>
      </c>
      <c r="B89" s="2" t="s">
        <v>1290</v>
      </c>
      <c r="C89" s="181">
        <v>1</v>
      </c>
      <c r="D89" s="4" t="s">
        <v>69</v>
      </c>
      <c r="E89" s="4" t="s">
        <v>70</v>
      </c>
      <c r="F89" s="4" t="str">
        <f>UnitControlCenter!$B$22</f>
        <v>thousand vehicles / year</v>
      </c>
      <c r="G89" s="4" t="s">
        <v>1005</v>
      </c>
      <c r="H89" s="4" t="s">
        <v>1006</v>
      </c>
      <c r="I89" s="4" t="s">
        <v>1109</v>
      </c>
    </row>
    <row r="90" spans="1:19" ht="64">
      <c r="A90" s="2" t="s">
        <v>1285</v>
      </c>
      <c r="B90" s="2" t="s">
        <v>1291</v>
      </c>
      <c r="C90" s="181">
        <v>1</v>
      </c>
      <c r="D90" s="4" t="s">
        <v>69</v>
      </c>
      <c r="E90" s="4" t="s">
        <v>70</v>
      </c>
      <c r="F90" s="4" t="str">
        <f>UnitControlCenter!$B$23</f>
        <v>million vehicles</v>
      </c>
      <c r="G90" s="4" t="s">
        <v>1133</v>
      </c>
      <c r="H90" s="4" t="s">
        <v>1126</v>
      </c>
      <c r="I90" s="4" t="s">
        <v>1127</v>
      </c>
    </row>
    <row r="91" spans="1:19" ht="64">
      <c r="A91" s="2" t="s">
        <v>1285</v>
      </c>
      <c r="B91" s="2" t="s">
        <v>1292</v>
      </c>
      <c r="C91" s="181">
        <v>1</v>
      </c>
      <c r="D91" s="4" t="s">
        <v>69</v>
      </c>
      <c r="E91" s="4" t="s">
        <v>70</v>
      </c>
      <c r="F91" s="4" t="str">
        <f>UnitControlCenter!$B$24</f>
        <v>thousand vehicles</v>
      </c>
      <c r="G91" s="4" t="s">
        <v>1405</v>
      </c>
      <c r="H91" s="4" t="s">
        <v>1129</v>
      </c>
      <c r="I91" s="4" t="s">
        <v>1130</v>
      </c>
    </row>
    <row r="92" spans="1:19" ht="64">
      <c r="A92" s="2" t="s">
        <v>1285</v>
      </c>
      <c r="B92" s="2" t="s">
        <v>1293</v>
      </c>
      <c r="C92" s="181">
        <v>1</v>
      </c>
      <c r="D92" s="4" t="s">
        <v>69</v>
      </c>
      <c r="E92" s="4" t="s">
        <v>70</v>
      </c>
      <c r="F92" s="4" t="str">
        <f>UnitControlCenter!$B$23</f>
        <v>million vehicles</v>
      </c>
      <c r="G92" s="4" t="s">
        <v>1134</v>
      </c>
      <c r="H92" s="4" t="s">
        <v>1126</v>
      </c>
      <c r="I92" s="4" t="s">
        <v>1127</v>
      </c>
    </row>
    <row r="93" spans="1:19" ht="64">
      <c r="A93" s="2" t="s">
        <v>1285</v>
      </c>
      <c r="B93" s="2" t="s">
        <v>1294</v>
      </c>
      <c r="C93" s="181">
        <v>1</v>
      </c>
      <c r="D93" s="4" t="s">
        <v>69</v>
      </c>
      <c r="E93" s="4" t="s">
        <v>70</v>
      </c>
      <c r="F93" s="4" t="str">
        <f>UnitControlCenter!$B$23</f>
        <v>million vehicles</v>
      </c>
      <c r="G93" s="4" t="s">
        <v>1135</v>
      </c>
      <c r="H93" s="4" t="s">
        <v>1129</v>
      </c>
      <c r="I93" s="4" t="s">
        <v>1130</v>
      </c>
    </row>
    <row r="94" spans="1:19" ht="33" thickBot="1">
      <c r="A94" s="210" t="s">
        <v>1285</v>
      </c>
      <c r="B94" s="210"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28">
      <c r="A95" s="2" t="s">
        <v>1437</v>
      </c>
      <c r="B95" s="2" t="s">
        <v>750</v>
      </c>
      <c r="C95" s="181">
        <v>1</v>
      </c>
      <c r="D95" s="4" t="s">
        <v>69</v>
      </c>
      <c r="E95" s="4" t="s">
        <v>70</v>
      </c>
      <c r="F95" s="4" t="str">
        <f>UnitControlCenter!$B$3</f>
        <v>million metric tons / year</v>
      </c>
      <c r="G95" s="4" t="s">
        <v>1111</v>
      </c>
      <c r="H95" s="4" t="s">
        <v>1322</v>
      </c>
      <c r="I95" s="4" t="s">
        <v>1112</v>
      </c>
    </row>
    <row r="96" spans="1:19" ht="80">
      <c r="A96" s="2" t="s">
        <v>1437</v>
      </c>
      <c r="B96" s="2" t="s">
        <v>751</v>
      </c>
      <c r="C96" s="181">
        <v>1</v>
      </c>
      <c r="D96" s="4" t="s">
        <v>69</v>
      </c>
      <c r="E96" s="4" t="s">
        <v>70</v>
      </c>
      <c r="F96" s="4" t="str">
        <f>UnitControlCenter!$B$25</f>
        <v>quads / year</v>
      </c>
      <c r="G96" s="4" t="s">
        <v>1321</v>
      </c>
      <c r="H96" s="4" t="s">
        <v>1136</v>
      </c>
      <c r="I96" s="4" t="s">
        <v>1137</v>
      </c>
    </row>
    <row r="97" spans="1:19" ht="112">
      <c r="A97" s="2" t="s">
        <v>1437</v>
      </c>
      <c r="B97" s="2" t="s">
        <v>806</v>
      </c>
      <c r="C97" s="181">
        <v>1</v>
      </c>
      <c r="D97" s="4" t="s">
        <v>69</v>
      </c>
      <c r="E97" s="4" t="s">
        <v>70</v>
      </c>
      <c r="F97" s="4" t="str">
        <f>UnitControlCenter!$B$25</f>
        <v>quads / year</v>
      </c>
      <c r="G97" s="4" t="s">
        <v>1113</v>
      </c>
      <c r="H97" s="4" t="s">
        <v>1322</v>
      </c>
      <c r="I97" s="4" t="s">
        <v>1112</v>
      </c>
    </row>
    <row r="98" spans="1:19" ht="48">
      <c r="A98" s="2" t="s">
        <v>1437</v>
      </c>
      <c r="B98" s="2" t="s">
        <v>1438</v>
      </c>
      <c r="C98" s="181">
        <v>1</v>
      </c>
      <c r="D98" s="4" t="s">
        <v>69</v>
      </c>
      <c r="E98" s="4" t="s">
        <v>70</v>
      </c>
      <c r="F98" s="4" t="str">
        <f>UnitControlCenter!$B$19</f>
        <v>trillion passenger-miles / year</v>
      </c>
      <c r="G98" s="4" t="s">
        <v>765</v>
      </c>
      <c r="H98" s="4" t="s">
        <v>1067</v>
      </c>
      <c r="I98" s="4" t="s">
        <v>1068</v>
      </c>
    </row>
    <row r="99" spans="1:19" ht="33" thickBot="1">
      <c r="A99" s="210" t="s">
        <v>1437</v>
      </c>
      <c r="B99" s="210"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4">
      <c r="A100" s="2" t="s">
        <v>752</v>
      </c>
      <c r="B100" s="2" t="s">
        <v>1272</v>
      </c>
      <c r="C100" s="181">
        <v>1</v>
      </c>
      <c r="D100" s="4" t="s">
        <v>69</v>
      </c>
      <c r="E100" s="4" t="s">
        <v>70</v>
      </c>
      <c r="F100" s="4" t="str">
        <f>UnitControlCenter!$B$25</f>
        <v>quads / year</v>
      </c>
      <c r="G100" s="4" t="s">
        <v>1118</v>
      </c>
      <c r="H100" s="4" t="s">
        <v>1115</v>
      </c>
      <c r="I100" s="4" t="s">
        <v>1116</v>
      </c>
    </row>
    <row r="101" spans="1:19" ht="80">
      <c r="A101" s="2" t="s">
        <v>752</v>
      </c>
      <c r="B101" s="2" t="s">
        <v>1273</v>
      </c>
      <c r="C101" s="181">
        <v>1</v>
      </c>
      <c r="D101" s="4" t="s">
        <v>69</v>
      </c>
      <c r="E101" s="4" t="s">
        <v>70</v>
      </c>
      <c r="F101" s="4" t="str">
        <f>UnitControlCenter!$B$25</f>
        <v>quads / year</v>
      </c>
      <c r="G101" s="4" t="s">
        <v>1269</v>
      </c>
      <c r="H101" s="4" t="s">
        <v>1270</v>
      </c>
      <c r="I101" s="4" t="s">
        <v>1271</v>
      </c>
    </row>
    <row r="102" spans="1:19" ht="64">
      <c r="A102" s="2" t="s">
        <v>752</v>
      </c>
      <c r="B102" s="2" t="s">
        <v>1274</v>
      </c>
      <c r="C102" s="181">
        <v>1</v>
      </c>
      <c r="D102" s="4" t="s">
        <v>69</v>
      </c>
      <c r="E102" s="4" t="s">
        <v>70</v>
      </c>
      <c r="F102" s="4" t="str">
        <f>UnitControlCenter!$B$25</f>
        <v>quads / year</v>
      </c>
      <c r="G102" s="4" t="s">
        <v>1276</v>
      </c>
      <c r="H102" s="4" t="s">
        <v>1115</v>
      </c>
      <c r="I102" s="4" t="s">
        <v>1116</v>
      </c>
    </row>
    <row r="103" spans="1:19" ht="113" thickBot="1">
      <c r="A103" s="210" t="s">
        <v>752</v>
      </c>
      <c r="B103" s="210"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64">
      <c r="A104" s="2" t="s">
        <v>1386</v>
      </c>
      <c r="B104" s="2" t="s">
        <v>802</v>
      </c>
      <c r="C104" s="181">
        <v>1</v>
      </c>
      <c r="D104" s="4" t="s">
        <v>69</v>
      </c>
      <c r="E104" s="4" t="s">
        <v>70</v>
      </c>
      <c r="F104" s="4" t="str">
        <f>UnitControlCenter!$B$3</f>
        <v>million metric tons / year</v>
      </c>
      <c r="G104" s="4" t="s">
        <v>1114</v>
      </c>
      <c r="H104" s="4" t="s">
        <v>1115</v>
      </c>
      <c r="I104" s="4" t="s">
        <v>1116</v>
      </c>
    </row>
    <row r="105" spans="1:19" ht="32">
      <c r="A105" s="2" t="s">
        <v>1386</v>
      </c>
      <c r="B105" s="2" t="s">
        <v>803</v>
      </c>
      <c r="C105" s="181">
        <v>1</v>
      </c>
      <c r="D105" s="4" t="s">
        <v>69</v>
      </c>
      <c r="E105" s="4" t="s">
        <v>70</v>
      </c>
      <c r="F105" s="4" t="str">
        <f>UnitControlCenter!$B$3</f>
        <v>million metric tons / year</v>
      </c>
      <c r="G105" s="4" t="s">
        <v>1123</v>
      </c>
      <c r="H105" s="4" t="s">
        <v>1121</v>
      </c>
      <c r="I105" s="4" t="s">
        <v>1122</v>
      </c>
    </row>
    <row r="106" spans="1:19" ht="64">
      <c r="A106" s="2" t="s">
        <v>1386</v>
      </c>
      <c r="B106" s="2" t="s">
        <v>804</v>
      </c>
      <c r="C106" s="181">
        <v>1</v>
      </c>
      <c r="D106" s="4" t="s">
        <v>69</v>
      </c>
      <c r="E106" s="4" t="s">
        <v>70</v>
      </c>
      <c r="F106" s="4" t="str">
        <f>UnitControlCenter!$B$3</f>
        <v>million metric tons / year</v>
      </c>
      <c r="G106" s="4" t="s">
        <v>1117</v>
      </c>
      <c r="H106" s="4" t="s">
        <v>1115</v>
      </c>
      <c r="I106" s="4" t="s">
        <v>1116</v>
      </c>
    </row>
    <row r="107" spans="1:19" ht="32">
      <c r="A107" s="2" t="s">
        <v>1386</v>
      </c>
      <c r="B107" s="2" t="s">
        <v>805</v>
      </c>
      <c r="C107" s="181">
        <v>1</v>
      </c>
      <c r="D107" s="4" t="s">
        <v>69</v>
      </c>
      <c r="E107" s="4" t="s">
        <v>70</v>
      </c>
      <c r="F107" s="4" t="str">
        <f>UnitControlCenter!$B$3</f>
        <v>million metric tons / year</v>
      </c>
      <c r="G107" s="4" t="s">
        <v>1124</v>
      </c>
      <c r="H107" s="4" t="s">
        <v>1121</v>
      </c>
      <c r="I107" s="4" t="s">
        <v>1122</v>
      </c>
    </row>
    <row r="108" spans="1:19" ht="80">
      <c r="A108" s="2" t="s">
        <v>1386</v>
      </c>
      <c r="B108" s="2" t="s">
        <v>1384</v>
      </c>
      <c r="C108" s="181">
        <v>1</v>
      </c>
      <c r="D108" s="4" t="s">
        <v>69</v>
      </c>
      <c r="E108" s="4" t="s">
        <v>70</v>
      </c>
      <c r="F108" s="4" t="str">
        <f>UnitControlCenter!$B$3</f>
        <v>million metric tons / year</v>
      </c>
      <c r="G108" s="4" t="s">
        <v>1389</v>
      </c>
      <c r="H108" s="4" t="s">
        <v>1115</v>
      </c>
      <c r="I108" s="4" t="s">
        <v>1116</v>
      </c>
    </row>
    <row r="109" spans="1:19" ht="33" thickBot="1">
      <c r="A109" s="210" t="s">
        <v>1386</v>
      </c>
      <c r="B109" s="210"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48">
      <c r="A110" s="2" t="s">
        <v>753</v>
      </c>
      <c r="B110" s="2" t="s">
        <v>754</v>
      </c>
      <c r="C110" s="181">
        <v>1</v>
      </c>
      <c r="D110" s="4" t="s">
        <v>69</v>
      </c>
      <c r="E110" s="4" t="s">
        <v>70</v>
      </c>
      <c r="F110" s="4" t="str">
        <f>UnitControlCenter!$B$25</f>
        <v>quads / year</v>
      </c>
      <c r="G110" s="4" t="s">
        <v>768</v>
      </c>
      <c r="H110" s="4" t="s">
        <v>769</v>
      </c>
      <c r="I110" s="4" t="s">
        <v>1099</v>
      </c>
    </row>
    <row r="111" spans="1:19" ht="32">
      <c r="A111" s="2" t="s">
        <v>753</v>
      </c>
      <c r="B111" s="2" t="s">
        <v>755</v>
      </c>
      <c r="C111" s="181">
        <v>1</v>
      </c>
      <c r="D111" s="4" t="s">
        <v>69</v>
      </c>
      <c r="E111" s="4" t="s">
        <v>70</v>
      </c>
      <c r="F111" s="4" t="str">
        <f>UnitControlCenter!$B$25</f>
        <v>quads / year</v>
      </c>
      <c r="G111" s="4" t="s">
        <v>786</v>
      </c>
      <c r="H111" s="4" t="s">
        <v>770</v>
      </c>
      <c r="I111" s="4" t="s">
        <v>771</v>
      </c>
    </row>
    <row r="112" spans="1:19" ht="81" thickBot="1">
      <c r="A112" s="210" t="s">
        <v>753</v>
      </c>
      <c r="B112" s="210"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96">
      <c r="A113" s="2" t="s">
        <v>834</v>
      </c>
      <c r="B113" s="2" t="s">
        <v>835</v>
      </c>
      <c r="C113" s="181">
        <v>1</v>
      </c>
      <c r="D113" s="4" t="s">
        <v>69</v>
      </c>
      <c r="E113" s="4" t="s">
        <v>70</v>
      </c>
      <c r="F113" s="4" t="str">
        <f>UnitControlCenter!$B$25</f>
        <v>quads / year</v>
      </c>
      <c r="G113" s="4" t="s">
        <v>1166</v>
      </c>
      <c r="H113" s="4" t="s">
        <v>1976</v>
      </c>
      <c r="I113" s="4" t="s">
        <v>1167</v>
      </c>
    </row>
    <row r="114" spans="1:19" ht="48">
      <c r="A114" s="2" t="s">
        <v>834</v>
      </c>
      <c r="B114" s="2" t="s">
        <v>836</v>
      </c>
      <c r="C114" s="181">
        <v>1</v>
      </c>
      <c r="D114" s="4" t="s">
        <v>69</v>
      </c>
      <c r="E114" s="4" t="s">
        <v>70</v>
      </c>
      <c r="F114" s="4" t="str">
        <f>UnitControlCenter!$B$25</f>
        <v>quads / year</v>
      </c>
      <c r="G114" s="4" t="s">
        <v>1316</v>
      </c>
      <c r="H114" s="4" t="s">
        <v>1317</v>
      </c>
      <c r="I114" s="4" t="s">
        <v>1318</v>
      </c>
    </row>
    <row r="115" spans="1:19" ht="16">
      <c r="A115" s="2" t="s">
        <v>834</v>
      </c>
      <c r="B115" s="2" t="s">
        <v>1453</v>
      </c>
      <c r="C115" s="181">
        <v>0</v>
      </c>
      <c r="D115" s="4" t="s">
        <v>67</v>
      </c>
      <c r="E115" s="4" t="s">
        <v>68</v>
      </c>
      <c r="F115" s="4" t="str">
        <f>UnitControlCenter!$B$26</f>
        <v>thousand BTU / 2019 dollar</v>
      </c>
      <c r="G115" s="4" t="s">
        <v>1400</v>
      </c>
    </row>
    <row r="116" spans="1:19" ht="16">
      <c r="A116" s="2" t="s">
        <v>834</v>
      </c>
      <c r="B116" s="2" t="s">
        <v>837</v>
      </c>
      <c r="C116" s="181">
        <v>1</v>
      </c>
      <c r="D116" s="4" t="s">
        <v>67</v>
      </c>
      <c r="E116" s="4" t="s">
        <v>68</v>
      </c>
      <c r="F116" s="4" t="str">
        <f>UnitControlCenter!$B$15</f>
        <v>terawatt-hours (TWh) / year</v>
      </c>
      <c r="G116" s="4" t="s">
        <v>706</v>
      </c>
    </row>
    <row r="117" spans="1:19" ht="16">
      <c r="A117" s="2" t="s">
        <v>834</v>
      </c>
      <c r="B117" s="2" t="s">
        <v>838</v>
      </c>
      <c r="C117" s="181">
        <v>1</v>
      </c>
      <c r="D117" s="4" t="s">
        <v>67</v>
      </c>
      <c r="E117" s="4" t="s">
        <v>68</v>
      </c>
      <c r="F117" s="4" t="str">
        <f>UnitControlCenter!$B$27</f>
        <v>millions of short tons / year</v>
      </c>
      <c r="G117" s="4" t="s">
        <v>705</v>
      </c>
    </row>
    <row r="118" spans="1:19" ht="16">
      <c r="A118" s="2" t="s">
        <v>834</v>
      </c>
      <c r="B118" s="2" t="s">
        <v>839</v>
      </c>
      <c r="C118" s="181">
        <v>1</v>
      </c>
      <c r="D118" s="4" t="s">
        <v>67</v>
      </c>
      <c r="E118" s="4" t="s">
        <v>68</v>
      </c>
      <c r="F118" s="4" t="str">
        <f>UnitControlCenter!$B$27</f>
        <v>millions of short tons / year</v>
      </c>
      <c r="G118" s="4" t="s">
        <v>704</v>
      </c>
    </row>
    <row r="119" spans="1:19" ht="16">
      <c r="A119" s="2" t="s">
        <v>834</v>
      </c>
      <c r="B119" s="2" t="s">
        <v>840</v>
      </c>
      <c r="C119" s="181">
        <v>1</v>
      </c>
      <c r="D119" s="4" t="s">
        <v>67</v>
      </c>
      <c r="E119" s="4" t="s">
        <v>68</v>
      </c>
      <c r="F119" s="4" t="str">
        <f>UnitControlCenter!$B$28</f>
        <v>trillion cubic feet / year</v>
      </c>
      <c r="G119" s="4" t="s">
        <v>703</v>
      </c>
    </row>
    <row r="120" spans="1:19" ht="16">
      <c r="A120" s="2" t="s">
        <v>834</v>
      </c>
      <c r="B120" s="2" t="s">
        <v>841</v>
      </c>
      <c r="C120" s="181">
        <v>1</v>
      </c>
      <c r="D120" s="4" t="s">
        <v>67</v>
      </c>
      <c r="E120" s="4" t="s">
        <v>68</v>
      </c>
      <c r="F120" s="4" t="str">
        <f>UnitControlCenter!$B$29</f>
        <v>million barrels / year</v>
      </c>
      <c r="G120" s="4" t="s">
        <v>702</v>
      </c>
    </row>
    <row r="121" spans="1:19" ht="16">
      <c r="A121" s="2" t="s">
        <v>834</v>
      </c>
      <c r="B121" s="2" t="s">
        <v>842</v>
      </c>
      <c r="C121" s="181">
        <v>1</v>
      </c>
      <c r="D121" s="4" t="s">
        <v>67</v>
      </c>
      <c r="E121" s="4" t="s">
        <v>68</v>
      </c>
      <c r="F121" s="4" t="str">
        <f>UnitControlCenter!$B$29</f>
        <v>million barrels / year</v>
      </c>
      <c r="G121" s="4" t="s">
        <v>774</v>
      </c>
    </row>
    <row r="122" spans="1:19" ht="16">
      <c r="A122" s="2" t="s">
        <v>834</v>
      </c>
      <c r="B122" s="2" t="s">
        <v>843</v>
      </c>
      <c r="C122" s="181">
        <v>1</v>
      </c>
      <c r="D122" s="4" t="s">
        <v>67</v>
      </c>
      <c r="E122" s="4" t="s">
        <v>68</v>
      </c>
      <c r="F122" s="4" t="str">
        <f>UnitControlCenter!$B$27</f>
        <v>millions of short tons / year</v>
      </c>
      <c r="G122" s="4" t="s">
        <v>775</v>
      </c>
    </row>
    <row r="123" spans="1:19" ht="32">
      <c r="A123" s="2" t="s">
        <v>834</v>
      </c>
      <c r="B123" s="2" t="s">
        <v>1149</v>
      </c>
      <c r="C123" s="181">
        <v>1</v>
      </c>
      <c r="D123" s="4" t="s">
        <v>67</v>
      </c>
      <c r="E123" s="4" t="s">
        <v>68</v>
      </c>
      <c r="F123" s="4" t="str">
        <f>UnitControlCenter!$B$30</f>
        <v>million gallons / year</v>
      </c>
      <c r="G123" s="4" t="s">
        <v>1153</v>
      </c>
    </row>
    <row r="124" spans="1:19" ht="32">
      <c r="A124" s="2" t="s">
        <v>834</v>
      </c>
      <c r="B124" s="2" t="s">
        <v>1150</v>
      </c>
      <c r="C124" s="181">
        <v>1</v>
      </c>
      <c r="D124" s="4" t="s">
        <v>67</v>
      </c>
      <c r="E124" s="4" t="s">
        <v>68</v>
      </c>
      <c r="F124" s="4" t="str">
        <f>UnitControlCenter!$B$27</f>
        <v>millions of short tons / year</v>
      </c>
      <c r="G124" s="4" t="s">
        <v>1154</v>
      </c>
    </row>
    <row r="125" spans="1:19" ht="17" thickBot="1">
      <c r="A125" s="210" t="s">
        <v>834</v>
      </c>
      <c r="B125" s="210"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48">
      <c r="A126" s="2" t="s">
        <v>1301</v>
      </c>
      <c r="B126" s="2" t="s">
        <v>1161</v>
      </c>
      <c r="C126" s="181">
        <v>1</v>
      </c>
      <c r="D126" s="4" t="s">
        <v>69</v>
      </c>
      <c r="E126" s="4" t="s">
        <v>70</v>
      </c>
      <c r="F126" s="4" t="str">
        <f>UnitControlCenter!$B$31</f>
        <v>trillion BTU / year</v>
      </c>
      <c r="G126" s="4" t="s">
        <v>1168</v>
      </c>
      <c r="H126" s="4" t="s">
        <v>1169</v>
      </c>
      <c r="I126" s="4" t="s">
        <v>1170</v>
      </c>
    </row>
    <row r="127" spans="1:19" ht="64">
      <c r="A127" s="2" t="s">
        <v>1301</v>
      </c>
      <c r="B127" s="2" t="s">
        <v>844</v>
      </c>
      <c r="C127" s="181">
        <v>1</v>
      </c>
      <c r="D127" s="4" t="s">
        <v>69</v>
      </c>
      <c r="E127" s="4" t="s">
        <v>68</v>
      </c>
      <c r="F127" s="4" t="str">
        <f>UnitControlCenter!$B$31</f>
        <v>trillion BTU / year</v>
      </c>
      <c r="G127" s="4" t="s">
        <v>1171</v>
      </c>
      <c r="H127" s="4" t="s">
        <v>1169</v>
      </c>
      <c r="I127" s="4" t="s">
        <v>1170</v>
      </c>
    </row>
    <row r="128" spans="1:19" ht="64">
      <c r="A128" s="2" t="s">
        <v>1301</v>
      </c>
      <c r="B128" s="2" t="s">
        <v>1162</v>
      </c>
      <c r="C128" s="181">
        <v>1</v>
      </c>
      <c r="D128" s="4" t="s">
        <v>69</v>
      </c>
      <c r="E128" s="4" t="s">
        <v>70</v>
      </c>
      <c r="F128" s="4" t="str">
        <f>UnitControlCenter!$B$8</f>
        <v>billion 2019 dollars / year</v>
      </c>
      <c r="G128" s="4" t="s">
        <v>1172</v>
      </c>
      <c r="H128" s="4" t="s">
        <v>1169</v>
      </c>
      <c r="I128" s="4" t="s">
        <v>1170</v>
      </c>
    </row>
    <row r="129" spans="1:19" ht="64">
      <c r="A129" s="2" t="s">
        <v>1301</v>
      </c>
      <c r="B129" s="2" t="s">
        <v>1159</v>
      </c>
      <c r="C129" s="181">
        <v>1</v>
      </c>
      <c r="D129" s="4" t="s">
        <v>69</v>
      </c>
      <c r="E129" s="4" t="s">
        <v>68</v>
      </c>
      <c r="F129" s="4" t="str">
        <f>UnitControlCenter!$B$8</f>
        <v>billion 2019 dollars / year</v>
      </c>
      <c r="G129" s="4" t="s">
        <v>1173</v>
      </c>
      <c r="H129" s="4" t="s">
        <v>1169</v>
      </c>
      <c r="I129" s="4" t="s">
        <v>1170</v>
      </c>
    </row>
    <row r="130" spans="1:19" ht="48">
      <c r="A130" s="2" t="s">
        <v>1301</v>
      </c>
      <c r="B130" s="2" t="s">
        <v>1476</v>
      </c>
      <c r="C130" s="181">
        <v>1</v>
      </c>
      <c r="D130" s="4" t="s">
        <v>69</v>
      </c>
      <c r="E130" s="4" t="s">
        <v>70</v>
      </c>
      <c r="F130" s="4" t="str">
        <f>UnitControlCenter!B3</f>
        <v>million metric tons / year</v>
      </c>
      <c r="G130" s="4" t="s">
        <v>1480</v>
      </c>
      <c r="H130" s="4" t="s">
        <v>1478</v>
      </c>
      <c r="I130" s="4" t="s">
        <v>1479</v>
      </c>
    </row>
    <row r="131" spans="1:19" ht="64">
      <c r="A131" s="2" t="s">
        <v>1301</v>
      </c>
      <c r="B131" s="2" t="s">
        <v>1477</v>
      </c>
      <c r="C131" s="181">
        <v>1</v>
      </c>
      <c r="D131" s="4" t="s">
        <v>69</v>
      </c>
      <c r="E131" s="4" t="s">
        <v>68</v>
      </c>
      <c r="F131" s="4" t="str">
        <f>UnitControlCenter!B3</f>
        <v>million metric tons / year</v>
      </c>
      <c r="G131" s="4" t="s">
        <v>1481</v>
      </c>
      <c r="H131" s="4" t="s">
        <v>1478</v>
      </c>
      <c r="I131" s="4" t="s">
        <v>1479</v>
      </c>
    </row>
    <row r="132" spans="1:19" ht="64">
      <c r="A132" s="2" t="s">
        <v>1301</v>
      </c>
      <c r="B132" s="2" t="s">
        <v>1163</v>
      </c>
      <c r="C132" s="181">
        <v>1</v>
      </c>
      <c r="D132" s="4" t="s">
        <v>69</v>
      </c>
      <c r="E132" s="4" t="s">
        <v>70</v>
      </c>
      <c r="F132" s="4" t="str">
        <f>UnitControlCenter!$B$31</f>
        <v>trillion BTU / year</v>
      </c>
      <c r="G132" s="4" t="s">
        <v>1264</v>
      </c>
      <c r="H132" s="4" t="s">
        <v>1259</v>
      </c>
      <c r="I132" s="4" t="s">
        <v>1260</v>
      </c>
    </row>
    <row r="133" spans="1:19" ht="64">
      <c r="A133" s="2" t="s">
        <v>1301</v>
      </c>
      <c r="B133" s="2" t="s">
        <v>845</v>
      </c>
      <c r="C133" s="181">
        <v>1</v>
      </c>
      <c r="D133" s="4" t="s">
        <v>69</v>
      </c>
      <c r="E133" s="4" t="s">
        <v>68</v>
      </c>
      <c r="F133" s="4" t="str">
        <f>UnitControlCenter!$B$31</f>
        <v>trillion BTU / year</v>
      </c>
      <c r="G133" s="4" t="s">
        <v>1265</v>
      </c>
      <c r="H133" s="4" t="s">
        <v>1259</v>
      </c>
      <c r="I133" s="4" t="s">
        <v>1261</v>
      </c>
    </row>
    <row r="134" spans="1:19" ht="80">
      <c r="A134" s="2" t="s">
        <v>1301</v>
      </c>
      <c r="B134" s="2" t="s">
        <v>1164</v>
      </c>
      <c r="C134" s="181">
        <v>1</v>
      </c>
      <c r="D134" s="4" t="s">
        <v>69</v>
      </c>
      <c r="E134" s="4" t="s">
        <v>70</v>
      </c>
      <c r="F134" s="4" t="str">
        <f>UnitControlCenter!$B$8</f>
        <v>billion 2019 dollars / year</v>
      </c>
      <c r="G134" s="4" t="s">
        <v>1266</v>
      </c>
      <c r="H134" s="4" t="s">
        <v>1259</v>
      </c>
      <c r="I134" s="4" t="s">
        <v>1262</v>
      </c>
    </row>
    <row r="135" spans="1:19" ht="80">
      <c r="A135" s="2" t="s">
        <v>1301</v>
      </c>
      <c r="B135" s="2" t="s">
        <v>1160</v>
      </c>
      <c r="C135" s="181">
        <v>1</v>
      </c>
      <c r="D135" s="4" t="s">
        <v>69</v>
      </c>
      <c r="E135" s="4" t="s">
        <v>68</v>
      </c>
      <c r="F135" s="4" t="str">
        <f>UnitControlCenter!$B$8</f>
        <v>billion 2019 dollars / year</v>
      </c>
      <c r="G135" s="4" t="s">
        <v>1267</v>
      </c>
      <c r="H135" s="4" t="s">
        <v>1259</v>
      </c>
      <c r="I135" s="4" t="s">
        <v>1263</v>
      </c>
    </row>
    <row r="136" spans="1:19" ht="96">
      <c r="A136" s="2" t="s">
        <v>1301</v>
      </c>
      <c r="B136" s="2" t="s">
        <v>1302</v>
      </c>
      <c r="C136" s="181">
        <v>1</v>
      </c>
      <c r="D136" s="4" t="s">
        <v>69</v>
      </c>
      <c r="E136" s="4" t="s">
        <v>70</v>
      </c>
      <c r="F136" s="4" t="str">
        <f>UnitControlCenter!$B$25</f>
        <v>quads / year</v>
      </c>
      <c r="G136" s="4" t="s">
        <v>1304</v>
      </c>
      <c r="H136" s="4" t="s">
        <v>1306</v>
      </c>
      <c r="I136" s="4" t="s">
        <v>1307</v>
      </c>
    </row>
    <row r="137" spans="1:19" ht="113" thickBot="1">
      <c r="A137" s="210" t="s">
        <v>1301</v>
      </c>
      <c r="B137" s="210"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64">
      <c r="A138" s="2" t="s">
        <v>757</v>
      </c>
      <c r="B138" s="2" t="s">
        <v>100</v>
      </c>
      <c r="C138" s="181">
        <v>1</v>
      </c>
      <c r="D138" s="4" t="s">
        <v>69</v>
      </c>
      <c r="E138" s="4" t="s">
        <v>764</v>
      </c>
      <c r="F138" s="4" t="str">
        <f>UnitControlCenter!$B$17</f>
        <v>2019 dollars / megawatt-hour (MWh)</v>
      </c>
      <c r="G138" s="4" t="s">
        <v>1174</v>
      </c>
      <c r="H138" s="4" t="s">
        <v>1409</v>
      </c>
      <c r="I138" s="4" t="s">
        <v>1175</v>
      </c>
    </row>
    <row r="139" spans="1:19" ht="32">
      <c r="A139" s="2" t="s">
        <v>757</v>
      </c>
      <c r="B139" s="2" t="s">
        <v>496</v>
      </c>
      <c r="C139" s="181">
        <v>1</v>
      </c>
      <c r="D139" s="4" t="s">
        <v>69</v>
      </c>
      <c r="E139" s="4" t="s">
        <v>764</v>
      </c>
      <c r="F139" s="4" t="str">
        <f>UnitControlCenter!$B$32</f>
        <v>2019 dollars / short ton</v>
      </c>
      <c r="G139" s="4" t="s">
        <v>1184</v>
      </c>
      <c r="H139" s="4" t="s">
        <v>1185</v>
      </c>
      <c r="I139" s="4" t="s">
        <v>1186</v>
      </c>
    </row>
    <row r="140" spans="1:19" ht="16">
      <c r="A140" s="2" t="s">
        <v>757</v>
      </c>
      <c r="B140" s="2" t="s">
        <v>493</v>
      </c>
      <c r="C140" s="181">
        <v>1</v>
      </c>
      <c r="D140" s="4" t="s">
        <v>69</v>
      </c>
      <c r="E140" s="4" t="s">
        <v>764</v>
      </c>
      <c r="F140" s="4" t="str">
        <f>UnitControlCenter!$B$32</f>
        <v>2019 dollars / short ton</v>
      </c>
      <c r="G140" s="4" t="s">
        <v>777</v>
      </c>
      <c r="H140" s="4" t="s">
        <v>384</v>
      </c>
      <c r="I140" s="4" t="s">
        <v>1050</v>
      </c>
    </row>
    <row r="141" spans="1:19" ht="80">
      <c r="A141" s="2" t="s">
        <v>757</v>
      </c>
      <c r="B141" s="2" t="s">
        <v>94</v>
      </c>
      <c r="C141" s="181">
        <v>1</v>
      </c>
      <c r="D141" s="4" t="s">
        <v>69</v>
      </c>
      <c r="E141" s="4" t="s">
        <v>764</v>
      </c>
      <c r="F141" s="4" t="str">
        <f>UnitControlCenter!$B$33</f>
        <v>2019 dollars / thousand cubic feet</v>
      </c>
      <c r="G141" s="4" t="s">
        <v>1176</v>
      </c>
      <c r="H141" s="4" t="s">
        <v>1177</v>
      </c>
      <c r="I141" s="4" t="s">
        <v>1178</v>
      </c>
    </row>
    <row r="142" spans="1:19" ht="16">
      <c r="A142" s="2" t="s">
        <v>757</v>
      </c>
      <c r="B142" s="2" t="s">
        <v>102</v>
      </c>
      <c r="C142" s="181">
        <v>1</v>
      </c>
      <c r="D142" s="4" t="s">
        <v>69</v>
      </c>
      <c r="E142" s="4" t="s">
        <v>764</v>
      </c>
      <c r="F142" s="4" t="str">
        <f>UnitControlCenter!$B$34</f>
        <v>2019 dollars / gallon</v>
      </c>
      <c r="G142" s="4" t="s">
        <v>779</v>
      </c>
      <c r="H142" s="4" t="s">
        <v>379</v>
      </c>
      <c r="I142" s="181">
        <v>969696</v>
      </c>
    </row>
    <row r="143" spans="1:19" ht="80">
      <c r="A143" s="2" t="s">
        <v>757</v>
      </c>
      <c r="B143" s="2" t="s">
        <v>103</v>
      </c>
      <c r="C143" s="181">
        <v>1</v>
      </c>
      <c r="D143" s="4" t="s">
        <v>69</v>
      </c>
      <c r="E143" s="4" t="s">
        <v>764</v>
      </c>
      <c r="F143" s="4" t="str">
        <f>UnitControlCenter!$B$34</f>
        <v>2019 dollars / gallon</v>
      </c>
      <c r="G143" s="4" t="s">
        <v>1179</v>
      </c>
      <c r="H143" s="4" t="s">
        <v>1177</v>
      </c>
      <c r="I143" s="4" t="s">
        <v>1178</v>
      </c>
    </row>
    <row r="144" spans="1:19" ht="64">
      <c r="A144" s="2" t="s">
        <v>757</v>
      </c>
      <c r="B144" s="2" t="s">
        <v>99</v>
      </c>
      <c r="C144" s="181">
        <v>1</v>
      </c>
      <c r="D144" s="4" t="s">
        <v>69</v>
      </c>
      <c r="E144" s="4" t="s">
        <v>764</v>
      </c>
      <c r="F144" s="4" t="str">
        <f>UnitControlCenter!$B$32</f>
        <v>2019 dollars / short ton</v>
      </c>
      <c r="G144" s="4" t="s">
        <v>1180</v>
      </c>
      <c r="H144" s="4" t="s">
        <v>1181</v>
      </c>
      <c r="I144" s="4" t="s">
        <v>1182</v>
      </c>
    </row>
    <row r="145" spans="1:19" ht="64">
      <c r="A145" s="2" t="s">
        <v>757</v>
      </c>
      <c r="B145" s="2" t="s">
        <v>1102</v>
      </c>
      <c r="C145" s="181">
        <v>1</v>
      </c>
      <c r="D145" s="4" t="s">
        <v>69</v>
      </c>
      <c r="E145" s="4" t="s">
        <v>764</v>
      </c>
      <c r="F145" s="4" t="str">
        <f>UnitControlCenter!$B$35</f>
        <v>2019 dollars / barrel</v>
      </c>
      <c r="G145" s="4" t="s">
        <v>1256</v>
      </c>
      <c r="H145" s="4" t="s">
        <v>1257</v>
      </c>
      <c r="I145" s="4" t="s">
        <v>1258</v>
      </c>
    </row>
    <row r="146" spans="1:19" ht="64">
      <c r="A146" s="2" t="s">
        <v>757</v>
      </c>
      <c r="B146" s="2" t="s">
        <v>1183</v>
      </c>
      <c r="C146" s="181">
        <v>1</v>
      </c>
      <c r="D146" s="4" t="s">
        <v>69</v>
      </c>
      <c r="E146" s="4" t="s">
        <v>764</v>
      </c>
      <c r="F146" s="4" t="str">
        <f>UnitControlCenter!$B$34</f>
        <v>2019 dollars / gallon</v>
      </c>
      <c r="G146" s="4" t="s">
        <v>1187</v>
      </c>
      <c r="H146" s="4" t="s">
        <v>776</v>
      </c>
      <c r="I146" s="4" t="s">
        <v>1098</v>
      </c>
    </row>
    <row r="147" spans="1:19" ht="33" thickBot="1">
      <c r="A147" s="210" t="s">
        <v>757</v>
      </c>
      <c r="B147" s="210"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ht="16">
      <c r="A148" s="2" t="s">
        <v>758</v>
      </c>
      <c r="B148" s="2" t="s">
        <v>759</v>
      </c>
      <c r="C148" s="181">
        <v>1</v>
      </c>
      <c r="D148" s="4" t="s">
        <v>67</v>
      </c>
      <c r="E148" s="4" t="s">
        <v>68</v>
      </c>
      <c r="F148" s="4" t="str">
        <f>UnitControlCenter!$B$37</f>
        <v>2019 dollars / kilowatt-hour (kWh)</v>
      </c>
      <c r="G148" s="4" t="s">
        <v>780</v>
      </c>
    </row>
    <row r="149" spans="1:19" ht="32">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16">
      <c r="A150" s="2" t="s">
        <v>758</v>
      </c>
      <c r="B150" s="2" t="s">
        <v>761</v>
      </c>
      <c r="C150" s="181">
        <v>1</v>
      </c>
      <c r="D150" s="4" t="s">
        <v>67</v>
      </c>
      <c r="E150" s="4" t="s">
        <v>68</v>
      </c>
      <c r="F150" s="4" t="str">
        <f>UnitControlCenter!$B$39</f>
        <v>million 2019 dollars / megawatt (MW)</v>
      </c>
      <c r="G150" s="4" t="s">
        <v>781</v>
      </c>
    </row>
    <row r="151" spans="1:19" ht="16">
      <c r="A151" s="2" t="s">
        <v>758</v>
      </c>
      <c r="B151" s="2" t="s">
        <v>762</v>
      </c>
      <c r="C151" s="181">
        <v>1</v>
      </c>
      <c r="D151" s="4" t="s">
        <v>67</v>
      </c>
      <c r="E151" s="4" t="s">
        <v>68</v>
      </c>
      <c r="F151" s="4" t="str">
        <f>UnitControlCenter!$B$39</f>
        <v>million 2019 dollars / megawatt (MW)</v>
      </c>
      <c r="G151" s="4" t="s">
        <v>782</v>
      </c>
    </row>
    <row r="152" spans="1:19" ht="16">
      <c r="A152" s="2" t="s">
        <v>758</v>
      </c>
      <c r="B152" s="2" t="s">
        <v>763</v>
      </c>
      <c r="C152" s="181">
        <v>1</v>
      </c>
      <c r="D152" s="4" t="s">
        <v>67</v>
      </c>
      <c r="E152" s="4" t="s">
        <v>68</v>
      </c>
      <c r="F152" s="4" t="str">
        <f>UnitControlCenter!$B$39</f>
        <v>million 2019 dollars / megawatt (MW)</v>
      </c>
      <c r="G152" s="4" t="s">
        <v>783</v>
      </c>
    </row>
    <row r="153" spans="1:19" ht="33" thickBot="1">
      <c r="A153" s="210" t="s">
        <v>758</v>
      </c>
      <c r="B153" s="210"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47" t="s">
        <v>76</v>
      </c>
      <c r="B1" s="47" t="s">
        <v>77</v>
      </c>
    </row>
    <row r="2" spans="1:3" ht="64">
      <c r="A2" s="86" t="s">
        <v>155</v>
      </c>
      <c r="B2" s="86" t="s">
        <v>1532</v>
      </c>
      <c r="C2" s="147" t="s">
        <v>1543</v>
      </c>
    </row>
    <row r="3" spans="1:3">
      <c r="A3" s="86" t="s">
        <v>1767</v>
      </c>
      <c r="B3" s="86" t="s">
        <v>1768</v>
      </c>
    </row>
    <row r="4" spans="1:3">
      <c r="A4" s="86" t="s">
        <v>1769</v>
      </c>
      <c r="B4" s="86" t="s">
        <v>1770</v>
      </c>
    </row>
    <row r="5" spans="1:3">
      <c r="A5" s="7" t="s">
        <v>1945</v>
      </c>
      <c r="B5" s="7" t="s">
        <v>1946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125" zoomScaleNormal="125" workbookViewId="0">
      <selection activeCell="D3" sqref="D3"/>
    </sheetView>
  </sheetViews>
  <sheetFormatPr baseColWidth="10" defaultColWidth="8.83203125" defaultRowHeight="15"/>
  <cols>
    <col min="1" max="1" width="20.83203125" style="86" customWidth="1"/>
    <col min="2" max="2" width="17.83203125" style="86" customWidth="1"/>
    <col min="3" max="3" width="15.6640625" style="86" customWidth="1"/>
    <col min="4" max="4" width="18.1640625" style="86" customWidth="1"/>
    <col min="5" max="5" width="17.83203125" style="86" customWidth="1"/>
    <col min="6" max="7" width="24" style="86" bestFit="1" customWidth="1"/>
    <col min="8" max="8" width="13.33203125" style="86" customWidth="1"/>
    <col min="9" max="9" width="31.6640625" style="86" bestFit="1" customWidth="1"/>
    <col min="10" max="10" width="16.33203125" style="86" customWidth="1"/>
    <col min="11" max="11" width="12" style="86" bestFit="1" customWidth="1"/>
    <col min="12" max="12" width="12.83203125" style="86" customWidth="1"/>
    <col min="13" max="14" width="12" style="86" bestFit="1" customWidth="1"/>
    <col min="15" max="15" width="11.6640625" style="86" customWidth="1"/>
    <col min="16" max="19" width="8.83203125" style="86"/>
    <col min="20" max="20" width="80.6640625" style="86" customWidth="1"/>
    <col min="21" max="16384" width="8.83203125" style="86"/>
  </cols>
  <sheetData>
    <row r="1" spans="1:11">
      <c r="A1" s="86" t="s">
        <v>1771</v>
      </c>
      <c r="B1" s="86" t="s">
        <v>1772</v>
      </c>
    </row>
    <row r="2" spans="1:11" ht="47" customHeight="1">
      <c r="B2" s="4">
        <v>2005</v>
      </c>
      <c r="C2" s="4" t="s">
        <v>1773</v>
      </c>
      <c r="D2" s="4" t="s">
        <v>1774</v>
      </c>
      <c r="E2" s="4" t="s">
        <v>1775</v>
      </c>
      <c r="F2" s="4" t="s">
        <v>1776</v>
      </c>
      <c r="G2" s="4" t="s">
        <v>1777</v>
      </c>
      <c r="H2" s="4" t="s">
        <v>1910</v>
      </c>
      <c r="I2" s="4" t="s">
        <v>1778</v>
      </c>
      <c r="J2" s="4" t="s">
        <v>1779</v>
      </c>
      <c r="K2" s="86" t="s">
        <v>1780</v>
      </c>
    </row>
    <row r="3" spans="1:11">
      <c r="A3" s="109" t="s">
        <v>1781</v>
      </c>
      <c r="B3" s="205">
        <f>'State 2005 Data'!J5</f>
        <v>12.692618506025962</v>
      </c>
      <c r="C3" s="219">
        <f>'Emissions - CO2e - By Sector'!E2</f>
        <v>11.4846</v>
      </c>
      <c r="D3" s="182">
        <v>0.51</v>
      </c>
      <c r="E3" s="182">
        <v>0.36</v>
      </c>
      <c r="F3" s="183">
        <f t="shared" ref="F3:G9" si="0">$C3*(1-D3)</f>
        <v>5.6274540000000002</v>
      </c>
      <c r="G3" s="183">
        <f t="shared" si="0"/>
        <v>7.3501440000000002</v>
      </c>
      <c r="I3" s="184">
        <f t="shared" ref="I3:J11" si="1">1-F3/$B3</f>
        <v>0.55663569362552701</v>
      </c>
      <c r="J3" s="184">
        <f t="shared" si="1"/>
        <v>0.42091192636803532</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42 to 56 percent of 2005 levels.</v>
      </c>
    </row>
    <row r="4" spans="1:11">
      <c r="A4" s="109" t="s">
        <v>55</v>
      </c>
      <c r="B4" s="205">
        <f>'State 2005 Data'!J6</f>
        <v>41.010186857201433</v>
      </c>
      <c r="C4" s="219">
        <f>'Emissions - CO2e - By Sector'!G2</f>
        <v>31.406500000000001</v>
      </c>
      <c r="D4" s="182">
        <v>0.91</v>
      </c>
      <c r="E4" s="182">
        <v>0.66</v>
      </c>
      <c r="F4" s="183">
        <f t="shared" si="0"/>
        <v>2.8265849999999992</v>
      </c>
      <c r="G4" s="183">
        <f t="shared" si="0"/>
        <v>10.67821</v>
      </c>
      <c r="I4" s="184">
        <f t="shared" si="1"/>
        <v>0.93107602728458072</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93 percent of 2005 levels.</v>
      </c>
    </row>
    <row r="5" spans="1:11">
      <c r="A5" s="109" t="s">
        <v>1782</v>
      </c>
      <c r="B5" s="205">
        <f>'State 2005 Data'!J7</f>
        <v>32.710792991623947</v>
      </c>
      <c r="C5" s="219">
        <f>'Emissions - CO2e - By Sector'!H2</f>
        <v>40.513399999999997</v>
      </c>
      <c r="D5" s="182">
        <v>0.4</v>
      </c>
      <c r="E5" s="182">
        <v>0.28999999999999998</v>
      </c>
      <c r="F5" s="183">
        <f t="shared" si="0"/>
        <v>24.308039999999998</v>
      </c>
      <c r="G5" s="183">
        <f t="shared" si="0"/>
        <v>28.764513999999995</v>
      </c>
      <c r="I5" s="184">
        <f t="shared" si="1"/>
        <v>0.25688013720045222</v>
      </c>
      <c r="J5" s="184">
        <f t="shared" si="1"/>
        <v>0.12064149568720184</v>
      </c>
      <c r="K5" s="86" t="str">
        <f t="shared" si="2"/>
        <v>In a scenario limiting global warming to 1.5 °C, Colorado would need to cut its industry emissions by 12 to 26 percent of 2005 levels.</v>
      </c>
    </row>
    <row r="6" spans="1:11">
      <c r="A6" s="109" t="s">
        <v>1783</v>
      </c>
      <c r="B6" s="205">
        <f>'State 2005 Data'!J8</f>
        <v>30.793886200365325</v>
      </c>
      <c r="C6" s="219">
        <f>'Emissions - CO2e - By Sector'!F2</f>
        <v>28.840199999999999</v>
      </c>
      <c r="D6" s="182">
        <v>0.48</v>
      </c>
      <c r="E6" s="182">
        <v>0.32</v>
      </c>
      <c r="F6" s="183">
        <f t="shared" si="0"/>
        <v>14.996904000000001</v>
      </c>
      <c r="G6" s="183">
        <f t="shared" si="0"/>
        <v>19.611335999999998</v>
      </c>
      <c r="I6" s="184">
        <f t="shared" si="1"/>
        <v>0.51299086115924908</v>
      </c>
      <c r="J6" s="184">
        <f t="shared" si="1"/>
        <v>0.36314189536209507</v>
      </c>
      <c r="K6" s="86" t="str">
        <f t="shared" si="2"/>
        <v>In a scenario limiting global warming to 1.5 °C, Colorado would need to cut its transportation emissions by 36 to 51 percent of 2005 levels.</v>
      </c>
    </row>
    <row r="7" spans="1:11">
      <c r="A7" s="109" t="s">
        <v>147</v>
      </c>
      <c r="B7" s="205">
        <f>'State 2005 Data'!J9</f>
        <v>11.420256865280981</v>
      </c>
      <c r="C7" s="219">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1911</v>
      </c>
      <c r="B8" s="205">
        <f>C8</f>
        <v>-7.9658100000000003</v>
      </c>
      <c r="C8" s="219">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1785</v>
      </c>
      <c r="B9" s="205">
        <f>'State 2005 Data'!J11</f>
        <v>2.9640601206629897</v>
      </c>
      <c r="C9" s="219">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1786</v>
      </c>
      <c r="B10" s="186">
        <f>SUM(B3:B9)</f>
        <v>123.62599154116063</v>
      </c>
      <c r="C10" s="186">
        <f>SUM(C3:C9)</f>
        <v>120.80588999999999</v>
      </c>
      <c r="D10" s="187">
        <f>1-F10/$C10</f>
        <v>0.54200450822389534</v>
      </c>
      <c r="E10" s="187">
        <f>1-G10/$C10</f>
        <v>0.38219192789358203</v>
      </c>
      <c r="F10" s="183">
        <f>SUM(F3:F9)</f>
        <v>55.328552999999999</v>
      </c>
      <c r="G10" s="183">
        <f>SUM(G3:G9)</f>
        <v>74.63485399999999</v>
      </c>
      <c r="H10" s="86">
        <f>B10*0.1</f>
        <v>12.362599154116063</v>
      </c>
      <c r="I10" s="184">
        <f>1-F10/$B10</f>
        <v>0.55245209918839233</v>
      </c>
      <c r="J10" s="184">
        <f t="shared" si="1"/>
        <v>0.39628509288719671</v>
      </c>
      <c r="K10" s="86" t="str">
        <f t="shared" si="2"/>
        <v>In a scenario limiting global warming to 1.5 °C, Colorado would need to cut its total (including land use) emissions by 40 to 55 percent of 2005 levels.</v>
      </c>
    </row>
    <row r="11" spans="1:11">
      <c r="A11" s="109" t="s">
        <v>1787</v>
      </c>
      <c r="B11" s="186">
        <f>SUM(B3:B9)-B8</f>
        <v>131.59180154116063</v>
      </c>
      <c r="C11" s="186">
        <f>SUM(C3:C9)-C8</f>
        <v>128.77169999999998</v>
      </c>
      <c r="D11" s="187">
        <f>1-F11/$C11</f>
        <v>0.508476140332076</v>
      </c>
      <c r="E11" s="187">
        <f>1-G11/$C11</f>
        <v>0.35854955708435932</v>
      </c>
      <c r="F11" s="183">
        <f>F10-F8</f>
        <v>63.294362999999997</v>
      </c>
      <c r="G11" s="183">
        <f>G10-G8</f>
        <v>82.600663999999995</v>
      </c>
      <c r="H11" s="86">
        <f>B11*0.1</f>
        <v>13.159180154116065</v>
      </c>
      <c r="I11" s="184">
        <f>1-F11/$B11</f>
        <v>0.51900982995356182</v>
      </c>
      <c r="J11" s="184">
        <f t="shared" si="1"/>
        <v>0.37229627505203422</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52 percent of 2005 levels.</v>
      </c>
    </row>
    <row r="12" spans="1:11">
      <c r="A12" s="206" t="s">
        <v>1912</v>
      </c>
      <c r="D12" s="183"/>
    </row>
    <row r="14" spans="1:11">
      <c r="A14" s="109" t="s">
        <v>1788</v>
      </c>
      <c r="B14" s="86">
        <f>CONVERT(2000,"lbm","kg")/1000</f>
        <v>0.90718474000000004</v>
      </c>
    </row>
    <row r="16" spans="1:11">
      <c r="A16" s="109" t="s">
        <v>1789</v>
      </c>
      <c r="B16" s="86" t="s">
        <v>1790</v>
      </c>
      <c r="C16" s="86" t="s">
        <v>1791</v>
      </c>
    </row>
    <row r="17" spans="1:10">
      <c r="A17" s="109" t="s">
        <v>536</v>
      </c>
      <c r="B17" s="86">
        <v>1</v>
      </c>
      <c r="C17" s="86" t="s">
        <v>1792</v>
      </c>
    </row>
    <row r="18" spans="1:10">
      <c r="A18" s="109" t="s">
        <v>545</v>
      </c>
      <c r="B18" s="86">
        <f>265/298</f>
        <v>0.88926174496644295</v>
      </c>
    </row>
    <row r="19" spans="1:10">
      <c r="A19" s="109" t="s">
        <v>544</v>
      </c>
      <c r="B19" s="86">
        <f>28/25</f>
        <v>1.1200000000000001</v>
      </c>
    </row>
    <row r="20" spans="1:10">
      <c r="A20" s="109" t="s">
        <v>1793</v>
      </c>
      <c r="B20" s="86">
        <v>1</v>
      </c>
      <c r="C20" s="86" t="s">
        <v>1794</v>
      </c>
    </row>
    <row r="21" spans="1:10">
      <c r="A21" s="109" t="s">
        <v>1795</v>
      </c>
      <c r="B21" s="86">
        <v>1</v>
      </c>
      <c r="C21" s="86" t="s">
        <v>1794</v>
      </c>
    </row>
    <row r="22" spans="1:10">
      <c r="A22" s="109" t="s">
        <v>534</v>
      </c>
      <c r="B22" s="86">
        <f>23500/22800</f>
        <v>1.0307017543859649</v>
      </c>
    </row>
    <row r="24" spans="1:10">
      <c r="A24" s="206" t="s">
        <v>1944</v>
      </c>
    </row>
    <row r="25" spans="1:10">
      <c r="A25" s="86" t="s">
        <v>1913</v>
      </c>
      <c r="B25" s="86" t="s">
        <v>1914</v>
      </c>
      <c r="C25" s="86" t="s">
        <v>1915</v>
      </c>
      <c r="D25" s="86" t="s">
        <v>1916</v>
      </c>
      <c r="E25" s="86" t="s">
        <v>1917</v>
      </c>
      <c r="F25" s="86" t="s">
        <v>1918</v>
      </c>
      <c r="G25" s="86" t="s">
        <v>1919</v>
      </c>
      <c r="H25" s="86" t="s">
        <v>1920</v>
      </c>
      <c r="I25" s="86" t="s">
        <v>1921</v>
      </c>
      <c r="J25" s="86" t="s">
        <v>1922</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baseColWidth="10" defaultColWidth="9.1640625" defaultRowHeight="15"/>
  <cols>
    <col min="1" max="16384" width="9.1640625" style="86"/>
  </cols>
  <sheetData>
    <row r="1" spans="1:10">
      <c r="A1" s="86" t="s">
        <v>1913</v>
      </c>
      <c r="B1" s="86" t="s">
        <v>1914</v>
      </c>
      <c r="C1" s="86" t="s">
        <v>1915</v>
      </c>
      <c r="D1" s="86" t="s">
        <v>1916</v>
      </c>
      <c r="E1" s="86" t="s">
        <v>1917</v>
      </c>
      <c r="F1" s="86" t="s">
        <v>1918</v>
      </c>
      <c r="G1" s="86" t="s">
        <v>1919</v>
      </c>
      <c r="H1" s="86" t="s">
        <v>1920</v>
      </c>
      <c r="I1" s="86" t="s">
        <v>1921</v>
      </c>
      <c r="J1" s="86" t="s">
        <v>1922</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baseColWidth="10" defaultColWidth="10.83203125" defaultRowHeight="16"/>
  <cols>
    <col min="1" max="1" width="24.83203125" style="188" customWidth="1"/>
    <col min="2" max="2" width="10.83203125" style="188"/>
    <col min="3" max="3" width="16.33203125" style="188" customWidth="1"/>
    <col min="4" max="5" width="10.83203125" style="188" hidden="1" customWidth="1"/>
    <col min="6" max="7" width="10.83203125" style="188"/>
    <col min="8" max="8" width="21.1640625" style="188" customWidth="1"/>
    <col min="9" max="9" width="17.5" style="188" customWidth="1"/>
    <col min="10" max="16384" width="10.83203125" style="188"/>
  </cols>
  <sheetData>
    <row r="1" spans="1:11">
      <c r="A1" s="188" t="s">
        <v>1796</v>
      </c>
      <c r="B1" s="188" t="s">
        <v>1771</v>
      </c>
      <c r="C1" s="189" t="s">
        <v>1797</v>
      </c>
      <c r="F1" s="189" t="s">
        <v>1798</v>
      </c>
    </row>
    <row r="2" spans="1:11">
      <c r="A2" s="190" t="s">
        <v>1799</v>
      </c>
      <c r="B2" s="188" t="s">
        <v>1800</v>
      </c>
      <c r="C2" s="188" t="s">
        <v>1801</v>
      </c>
      <c r="F2" s="188">
        <v>-54.651095819949695</v>
      </c>
      <c r="I2" s="191"/>
      <c r="J2" s="191"/>
      <c r="K2" s="191"/>
    </row>
    <row r="3" spans="1:11">
      <c r="A3" s="190" t="s">
        <v>1802</v>
      </c>
      <c r="B3" s="188" t="s">
        <v>1803</v>
      </c>
      <c r="C3" s="188" t="s">
        <v>1801</v>
      </c>
      <c r="F3" s="188">
        <v>-5.9427464922921054</v>
      </c>
      <c r="I3" s="191"/>
      <c r="J3" s="191"/>
      <c r="K3" s="191"/>
    </row>
    <row r="4" spans="1:11">
      <c r="A4" s="190" t="s">
        <v>1804</v>
      </c>
      <c r="B4" s="188" t="s">
        <v>1805</v>
      </c>
      <c r="C4" s="188" t="s">
        <v>1801</v>
      </c>
      <c r="F4" s="188">
        <v>14.110681388807681</v>
      </c>
      <c r="I4" s="192" t="s">
        <v>1806</v>
      </c>
      <c r="J4" s="191" t="s">
        <v>1772</v>
      </c>
      <c r="K4" s="191"/>
    </row>
    <row r="5" spans="1:11">
      <c r="A5" s="190" t="s">
        <v>1807</v>
      </c>
      <c r="B5" s="188" t="s">
        <v>1808</v>
      </c>
      <c r="C5" s="188" t="s">
        <v>1801</v>
      </c>
      <c r="F5" s="188">
        <v>-32.560941459691399</v>
      </c>
      <c r="H5" s="109" t="s">
        <v>1781</v>
      </c>
      <c r="I5" s="191" t="s">
        <v>889</v>
      </c>
      <c r="J5" s="191">
        <f>SUMIFS(F:F,A:A,$J$4,C:C,I5)</f>
        <v>12.692618506025962</v>
      </c>
      <c r="K5" s="191"/>
    </row>
    <row r="6" spans="1:11">
      <c r="A6" s="190" t="s">
        <v>1809</v>
      </c>
      <c r="B6" s="188" t="s">
        <v>1810</v>
      </c>
      <c r="C6" s="188" t="s">
        <v>1801</v>
      </c>
      <c r="F6" s="188">
        <v>-47.127535558012717</v>
      </c>
      <c r="H6" s="109" t="s">
        <v>55</v>
      </c>
      <c r="I6" s="191" t="s">
        <v>100</v>
      </c>
      <c r="J6" s="191">
        <f>SUMIFS(F:F,A:A,$J$4,C:C,I6)</f>
        <v>41.010186857201433</v>
      </c>
      <c r="K6" s="191"/>
    </row>
    <row r="7" spans="1:11">
      <c r="A7" s="190" t="s">
        <v>1772</v>
      </c>
      <c r="B7" s="188" t="s">
        <v>531</v>
      </c>
      <c r="C7" s="188" t="s">
        <v>1801</v>
      </c>
      <c r="F7" s="188">
        <v>-2.6907445136881849</v>
      </c>
      <c r="H7" s="109" t="s">
        <v>1782</v>
      </c>
      <c r="I7" s="191" t="s">
        <v>9</v>
      </c>
      <c r="J7" s="191">
        <f t="shared" ref="J7:J8" si="0">SUMIFS(F:F,A:A,$J$4,C:C,I7)</f>
        <v>32.710792991623947</v>
      </c>
      <c r="K7" s="191"/>
    </row>
    <row r="8" spans="1:11">
      <c r="A8" s="190" t="s">
        <v>1811</v>
      </c>
      <c r="B8" s="188" t="s">
        <v>1812</v>
      </c>
      <c r="C8" s="188" t="s">
        <v>1801</v>
      </c>
      <c r="F8" s="188">
        <v>-1.0180997139831849</v>
      </c>
      <c r="H8" s="109" t="s">
        <v>1783</v>
      </c>
      <c r="I8" s="191" t="s">
        <v>4</v>
      </c>
      <c r="J8" s="191">
        <f t="shared" si="0"/>
        <v>30.793886200365325</v>
      </c>
      <c r="K8" s="191"/>
    </row>
    <row r="9" spans="1:11">
      <c r="A9" s="190" t="s">
        <v>1813</v>
      </c>
      <c r="B9" s="188" t="s">
        <v>1814</v>
      </c>
      <c r="C9" s="188" t="s">
        <v>1801</v>
      </c>
      <c r="F9" s="188">
        <v>-1.0812503370343296</v>
      </c>
      <c r="H9" s="109" t="s">
        <v>147</v>
      </c>
      <c r="I9" s="191" t="s">
        <v>149</v>
      </c>
      <c r="J9" s="191">
        <f>SUMIFS(F:F,A:A,$J$4,C:C,I9)</f>
        <v>11.420256865280981</v>
      </c>
      <c r="K9" s="191"/>
    </row>
    <row r="10" spans="1:11">
      <c r="A10" s="190" t="s">
        <v>1815</v>
      </c>
      <c r="B10" s="188" t="s">
        <v>1814</v>
      </c>
      <c r="C10" s="188" t="s">
        <v>1801</v>
      </c>
      <c r="F10" s="188">
        <v>-7.642627077964137E-2</v>
      </c>
      <c r="H10" s="109" t="s">
        <v>1784</v>
      </c>
      <c r="I10" s="191" t="s">
        <v>1801</v>
      </c>
      <c r="J10" s="191">
        <f>SUMIFS(F:F,A:A,$J$4,C:C,I10)</f>
        <v>-2.6907445136881849</v>
      </c>
      <c r="K10" s="191"/>
    </row>
    <row r="11" spans="1:11">
      <c r="A11" s="190" t="s">
        <v>1816</v>
      </c>
      <c r="B11" s="188" t="s">
        <v>1817</v>
      </c>
      <c r="C11" s="188" t="s">
        <v>1801</v>
      </c>
      <c r="F11" s="188">
        <v>-28.801510842298832</v>
      </c>
      <c r="H11" s="109" t="s">
        <v>1785</v>
      </c>
      <c r="I11" s="191" t="s">
        <v>1818</v>
      </c>
      <c r="J11" s="191">
        <f>SUMIFS(F:F,A:A,$J$4,C:C,I11)</f>
        <v>2.9640601206629897</v>
      </c>
      <c r="K11" s="191" t="s">
        <v>1819</v>
      </c>
    </row>
    <row r="12" spans="1:11">
      <c r="A12" s="190" t="s">
        <v>1820</v>
      </c>
      <c r="B12" s="188" t="s">
        <v>1821</v>
      </c>
      <c r="C12" s="188" t="s">
        <v>1801</v>
      </c>
      <c r="F12" s="188">
        <v>-46.216384074634021</v>
      </c>
      <c r="H12" s="109" t="s">
        <v>1786</v>
      </c>
      <c r="I12" s="191" t="s">
        <v>1822</v>
      </c>
      <c r="J12" s="191">
        <f>SUM(J5:J11)</f>
        <v>128.90105702747243</v>
      </c>
      <c r="K12" s="191"/>
    </row>
    <row r="13" spans="1:11">
      <c r="A13" s="190" t="s">
        <v>1823</v>
      </c>
      <c r="B13" s="188" t="s">
        <v>1824</v>
      </c>
      <c r="C13" s="188" t="s">
        <v>1801</v>
      </c>
      <c r="F13" s="188">
        <v>-0.26087033101173585</v>
      </c>
      <c r="H13" s="109" t="s">
        <v>1787</v>
      </c>
      <c r="I13" s="191" t="s">
        <v>1825</v>
      </c>
      <c r="J13" s="191">
        <f>SUM(J5:J11)-J10</f>
        <v>131.59180154116061</v>
      </c>
      <c r="K13" s="191"/>
    </row>
    <row r="14" spans="1:11">
      <c r="A14" s="190" t="s">
        <v>1826</v>
      </c>
      <c r="B14" s="188" t="s">
        <v>1827</v>
      </c>
      <c r="C14" s="188" t="s">
        <v>1801</v>
      </c>
      <c r="F14" s="188">
        <v>-6.7326554268061942</v>
      </c>
      <c r="H14" s="188" t="s">
        <v>1828</v>
      </c>
      <c r="I14" s="191"/>
      <c r="J14" s="191"/>
      <c r="K14" s="191"/>
    </row>
    <row r="15" spans="1:11">
      <c r="A15" s="190" t="s">
        <v>1829</v>
      </c>
      <c r="B15" s="188" t="s">
        <v>1830</v>
      </c>
      <c r="C15" s="188" t="s">
        <v>1801</v>
      </c>
      <c r="F15" s="188">
        <v>-27.900813631021062</v>
      </c>
      <c r="I15" s="191"/>
      <c r="J15" s="191"/>
      <c r="K15" s="191"/>
    </row>
    <row r="16" spans="1:11">
      <c r="A16" s="190" t="s">
        <v>1831</v>
      </c>
      <c r="B16" s="188" t="s">
        <v>1832</v>
      </c>
      <c r="C16" s="188" t="s">
        <v>1801</v>
      </c>
      <c r="F16" s="188">
        <v>-18.781436361783499</v>
      </c>
      <c r="I16" s="193" t="s">
        <v>1833</v>
      </c>
      <c r="J16" s="194">
        <f>28/25</f>
        <v>1.1200000000000001</v>
      </c>
      <c r="K16" s="191"/>
    </row>
    <row r="17" spans="1:11">
      <c r="A17" s="190" t="s">
        <v>1834</v>
      </c>
      <c r="B17" s="188" t="s">
        <v>1835</v>
      </c>
      <c r="C17" s="188" t="s">
        <v>1801</v>
      </c>
      <c r="F17" s="188">
        <v>-20.063061590964892</v>
      </c>
      <c r="I17" s="195" t="s">
        <v>1836</v>
      </c>
      <c r="J17" s="196">
        <f>265/298</f>
        <v>0.88926174496644295</v>
      </c>
      <c r="K17" s="191"/>
    </row>
    <row r="18" spans="1:11">
      <c r="A18" s="190" t="s">
        <v>1837</v>
      </c>
      <c r="B18" s="188" t="s">
        <v>1838</v>
      </c>
      <c r="C18" s="188" t="s">
        <v>1801</v>
      </c>
      <c r="F18" s="188">
        <v>-16.486996944707148</v>
      </c>
      <c r="I18" s="191"/>
      <c r="J18" s="191"/>
      <c r="K18" s="191"/>
    </row>
    <row r="19" spans="1:11">
      <c r="A19" s="190" t="s">
        <v>1839</v>
      </c>
      <c r="B19" s="188" t="s">
        <v>1840</v>
      </c>
      <c r="C19" s="188" t="s">
        <v>1801</v>
      </c>
      <c r="F19" s="188">
        <v>-25.111501978196998</v>
      </c>
      <c r="I19" s="191"/>
      <c r="J19" s="191"/>
      <c r="K19" s="191"/>
    </row>
    <row r="20" spans="1:11">
      <c r="A20" s="190" t="s">
        <v>1841</v>
      </c>
      <c r="B20" s="188" t="s">
        <v>1842</v>
      </c>
      <c r="C20" s="188" t="s">
        <v>1801</v>
      </c>
      <c r="F20" s="188">
        <v>-37.349535280838843</v>
      </c>
      <c r="I20" s="191"/>
      <c r="J20" s="191"/>
      <c r="K20" s="191"/>
    </row>
    <row r="21" spans="1:11">
      <c r="A21" s="190" t="s">
        <v>1843</v>
      </c>
      <c r="B21" s="188" t="s">
        <v>1844</v>
      </c>
      <c r="C21" s="188" t="s">
        <v>1801</v>
      </c>
      <c r="F21" s="188">
        <v>-7.3855560879097961</v>
      </c>
      <c r="I21" s="191"/>
      <c r="J21" s="191"/>
      <c r="K21" s="191"/>
    </row>
    <row r="22" spans="1:11">
      <c r="A22" s="190" t="s">
        <v>1845</v>
      </c>
      <c r="B22" s="188" t="s">
        <v>1846</v>
      </c>
      <c r="C22" s="188" t="s">
        <v>1801</v>
      </c>
      <c r="F22" s="188">
        <v>-6.5303935010815559</v>
      </c>
      <c r="I22" s="191"/>
      <c r="J22" s="191"/>
      <c r="K22" s="191"/>
    </row>
    <row r="23" spans="1:11">
      <c r="A23" s="190" t="s">
        <v>1847</v>
      </c>
      <c r="B23" s="188" t="s">
        <v>1848</v>
      </c>
      <c r="C23" s="188" t="s">
        <v>1801</v>
      </c>
      <c r="F23" s="188">
        <v>-8.4989830142117846</v>
      </c>
      <c r="I23" s="191"/>
      <c r="J23" s="191"/>
      <c r="K23" s="191"/>
    </row>
    <row r="24" spans="1:11">
      <c r="A24" s="190" t="s">
        <v>1849</v>
      </c>
      <c r="B24" s="188" t="s">
        <v>1850</v>
      </c>
      <c r="C24" s="188" t="s">
        <v>1801</v>
      </c>
      <c r="F24" s="188">
        <v>-56.70289430803291</v>
      </c>
      <c r="I24" s="191"/>
      <c r="J24" s="191"/>
      <c r="K24" s="191"/>
    </row>
    <row r="25" spans="1:11">
      <c r="A25" s="190" t="s">
        <v>1851</v>
      </c>
      <c r="B25" s="188" t="s">
        <v>1852</v>
      </c>
      <c r="C25" s="188" t="s">
        <v>1801</v>
      </c>
      <c r="F25" s="188">
        <v>-49.028525742820364</v>
      </c>
      <c r="I25" s="191"/>
      <c r="J25" s="191"/>
      <c r="K25" s="191"/>
    </row>
    <row r="26" spans="1:11">
      <c r="A26" s="190" t="s">
        <v>1853</v>
      </c>
      <c r="B26" s="188" t="s">
        <v>1854</v>
      </c>
      <c r="C26" s="188" t="s">
        <v>1801</v>
      </c>
      <c r="F26" s="188">
        <v>-55.486154452498113</v>
      </c>
      <c r="I26" s="191"/>
      <c r="J26" s="191"/>
      <c r="K26" s="191"/>
    </row>
    <row r="27" spans="1:11">
      <c r="A27" s="190" t="s">
        <v>1855</v>
      </c>
      <c r="B27" s="188" t="s">
        <v>1856</v>
      </c>
      <c r="C27" s="188" t="s">
        <v>1801</v>
      </c>
      <c r="F27" s="188">
        <v>-53.379403038433814</v>
      </c>
      <c r="I27" s="191"/>
      <c r="J27" s="191"/>
      <c r="K27" s="191"/>
    </row>
    <row r="28" spans="1:11">
      <c r="A28" s="190" t="s">
        <v>1857</v>
      </c>
      <c r="B28" s="188" t="s">
        <v>1858</v>
      </c>
      <c r="C28" s="188" t="s">
        <v>1801</v>
      </c>
      <c r="F28" s="188">
        <v>-23.903308552550214</v>
      </c>
      <c r="I28" s="191"/>
      <c r="J28" s="191"/>
      <c r="K28" s="191"/>
    </row>
    <row r="29" spans="1:11">
      <c r="A29" s="190" t="s">
        <v>1859</v>
      </c>
      <c r="B29" s="188" t="s">
        <v>532</v>
      </c>
      <c r="C29" s="188" t="s">
        <v>1801</v>
      </c>
      <c r="F29" s="188">
        <v>-10.834429612762822</v>
      </c>
      <c r="I29" s="191"/>
      <c r="J29" s="191"/>
      <c r="K29" s="191"/>
    </row>
    <row r="30" spans="1:11">
      <c r="A30" s="190" t="s">
        <v>1860</v>
      </c>
      <c r="B30" s="188" t="s">
        <v>1861</v>
      </c>
      <c r="C30" s="188" t="s">
        <v>1801</v>
      </c>
      <c r="F30" s="188">
        <v>1.2108036145684946</v>
      </c>
      <c r="I30" s="191"/>
      <c r="J30" s="191"/>
      <c r="K30" s="191"/>
    </row>
    <row r="31" spans="1:11">
      <c r="A31" s="190" t="s">
        <v>1862</v>
      </c>
      <c r="B31" s="188" t="s">
        <v>1863</v>
      </c>
      <c r="C31" s="188" t="s">
        <v>1801</v>
      </c>
      <c r="F31" s="188">
        <v>-7.7674235575247339</v>
      </c>
      <c r="I31" s="191"/>
      <c r="J31" s="191"/>
      <c r="K31" s="191"/>
    </row>
    <row r="32" spans="1:11">
      <c r="A32" s="190" t="s">
        <v>1864</v>
      </c>
      <c r="B32" s="188" t="s">
        <v>1865</v>
      </c>
      <c r="C32" s="188" t="s">
        <v>1801</v>
      </c>
      <c r="F32" s="188">
        <v>-5.804732152172404</v>
      </c>
      <c r="I32" s="191"/>
      <c r="J32" s="191"/>
      <c r="K32" s="191"/>
    </row>
    <row r="33" spans="1:11">
      <c r="A33" s="190" t="s">
        <v>1866</v>
      </c>
      <c r="B33" s="188" t="s">
        <v>1867</v>
      </c>
      <c r="C33" s="188" t="s">
        <v>1801</v>
      </c>
      <c r="F33" s="188">
        <v>4.7124774749117764</v>
      </c>
      <c r="I33" s="191"/>
      <c r="J33" s="191"/>
      <c r="K33" s="191"/>
    </row>
    <row r="34" spans="1:11">
      <c r="A34" s="190" t="s">
        <v>1868</v>
      </c>
      <c r="B34" s="188" t="s">
        <v>1869</v>
      </c>
      <c r="C34" s="188" t="s">
        <v>1801</v>
      </c>
      <c r="F34" s="188">
        <v>-35.075700183663436</v>
      </c>
      <c r="I34" s="191"/>
      <c r="J34" s="191"/>
      <c r="K34" s="191"/>
    </row>
    <row r="35" spans="1:11">
      <c r="A35" s="190" t="s">
        <v>1870</v>
      </c>
      <c r="B35" s="188" t="s">
        <v>1871</v>
      </c>
      <c r="C35" s="188" t="s">
        <v>1801</v>
      </c>
      <c r="F35" s="188">
        <v>-31.785830777054354</v>
      </c>
      <c r="I35" s="191"/>
      <c r="J35" s="191"/>
      <c r="K35" s="191"/>
    </row>
    <row r="36" spans="1:11">
      <c r="A36" s="190" t="s">
        <v>1872</v>
      </c>
      <c r="B36" s="188" t="s">
        <v>1873</v>
      </c>
      <c r="C36" s="188" t="s">
        <v>1801</v>
      </c>
      <c r="F36" s="188">
        <v>-3.5034355364398513</v>
      </c>
      <c r="I36" s="191"/>
      <c r="J36" s="191"/>
      <c r="K36" s="191"/>
    </row>
    <row r="37" spans="1:11">
      <c r="A37" s="190" t="s">
        <v>1874</v>
      </c>
      <c r="B37" s="188" t="s">
        <v>1875</v>
      </c>
      <c r="C37" s="188" t="s">
        <v>1801</v>
      </c>
      <c r="F37" s="188">
        <v>-24.94604556045255</v>
      </c>
      <c r="I37" s="191"/>
      <c r="J37" s="191"/>
      <c r="K37" s="191"/>
    </row>
    <row r="38" spans="1:11">
      <c r="A38" s="190" t="s">
        <v>1876</v>
      </c>
      <c r="B38" s="188" t="s">
        <v>1877</v>
      </c>
      <c r="C38" s="188" t="s">
        <v>1801</v>
      </c>
      <c r="F38" s="188">
        <v>-11.0495049974502</v>
      </c>
      <c r="I38" s="191"/>
      <c r="J38" s="191"/>
      <c r="K38" s="191"/>
    </row>
    <row r="39" spans="1:11">
      <c r="A39" s="190" t="s">
        <v>1878</v>
      </c>
      <c r="B39" s="188" t="s">
        <v>1879</v>
      </c>
      <c r="C39" s="188" t="s">
        <v>1801</v>
      </c>
      <c r="F39" s="188">
        <v>-1.9247945673542708</v>
      </c>
      <c r="I39" s="191"/>
      <c r="J39" s="191"/>
      <c r="K39" s="191"/>
    </row>
    <row r="40" spans="1:11">
      <c r="A40" s="190" t="s">
        <v>1880</v>
      </c>
      <c r="B40" s="188" t="s">
        <v>1881</v>
      </c>
      <c r="C40" s="188" t="s">
        <v>1801</v>
      </c>
      <c r="F40" s="188">
        <v>-34.910378078828131</v>
      </c>
      <c r="I40" s="191"/>
      <c r="J40" s="191"/>
      <c r="K40" s="191"/>
    </row>
    <row r="41" spans="1:11">
      <c r="A41" s="190" t="s">
        <v>1882</v>
      </c>
      <c r="B41" s="188" t="s">
        <v>1883</v>
      </c>
      <c r="C41" s="188" t="s">
        <v>1801</v>
      </c>
      <c r="F41" s="188">
        <v>-1.1039440581407975</v>
      </c>
      <c r="I41" s="191"/>
      <c r="J41" s="191"/>
      <c r="K41" s="191"/>
    </row>
    <row r="42" spans="1:11">
      <c r="A42" s="190" t="s">
        <v>1884</v>
      </c>
      <c r="B42" s="188" t="s">
        <v>1885</v>
      </c>
      <c r="C42" s="188" t="s">
        <v>1801</v>
      </c>
      <c r="F42" s="188">
        <v>-37.742136268725602</v>
      </c>
      <c r="I42" s="191"/>
      <c r="J42" s="191"/>
      <c r="K42" s="191"/>
    </row>
    <row r="43" spans="1:11">
      <c r="A43" s="190" t="s">
        <v>1886</v>
      </c>
      <c r="B43" s="188" t="s">
        <v>1887</v>
      </c>
      <c r="C43" s="188" t="s">
        <v>1801</v>
      </c>
      <c r="F43" s="188">
        <v>-6.6822163373437879</v>
      </c>
      <c r="I43" s="191"/>
      <c r="J43" s="191"/>
      <c r="K43" s="191"/>
    </row>
    <row r="44" spans="1:11">
      <c r="A44" s="190" t="s">
        <v>1888</v>
      </c>
      <c r="B44" s="188" t="s">
        <v>1889</v>
      </c>
      <c r="C44" s="188" t="s">
        <v>1801</v>
      </c>
      <c r="F44" s="188">
        <v>-29.682095892093724</v>
      </c>
      <c r="I44" s="191"/>
      <c r="J44" s="191"/>
      <c r="K44" s="191"/>
    </row>
    <row r="45" spans="1:11">
      <c r="A45" s="190" t="s">
        <v>1890</v>
      </c>
      <c r="B45" s="188" t="s">
        <v>1891</v>
      </c>
      <c r="C45" s="188" t="s">
        <v>1801</v>
      </c>
      <c r="F45" s="188">
        <v>-36.10534957119485</v>
      </c>
      <c r="I45" s="191"/>
      <c r="J45" s="191"/>
      <c r="K45" s="191"/>
    </row>
    <row r="46" spans="1:11">
      <c r="A46" s="190" t="s">
        <v>1892</v>
      </c>
      <c r="B46" s="188" t="s">
        <v>1893</v>
      </c>
      <c r="C46" s="188" t="s">
        <v>1801</v>
      </c>
      <c r="F46" s="188">
        <v>-2.84145008544307</v>
      </c>
      <c r="I46" s="191"/>
      <c r="J46" s="191"/>
      <c r="K46" s="191"/>
    </row>
    <row r="47" spans="1:11">
      <c r="A47" s="190" t="s">
        <v>1894</v>
      </c>
      <c r="B47" s="188" t="s">
        <v>1895</v>
      </c>
      <c r="C47" s="188" t="s">
        <v>1801</v>
      </c>
      <c r="F47" s="188">
        <v>-3.9111105022045773</v>
      </c>
      <c r="I47" s="191"/>
      <c r="J47" s="191"/>
      <c r="K47" s="191"/>
    </row>
    <row r="48" spans="1:11">
      <c r="A48" s="190" t="s">
        <v>1896</v>
      </c>
      <c r="B48" s="188" t="s">
        <v>1897</v>
      </c>
      <c r="C48" s="188" t="s">
        <v>1801</v>
      </c>
      <c r="F48" s="188">
        <v>-33.373670736872697</v>
      </c>
      <c r="I48" s="191"/>
      <c r="J48" s="191"/>
      <c r="K48" s="191"/>
    </row>
    <row r="49" spans="1:11">
      <c r="A49" s="190" t="s">
        <v>1898</v>
      </c>
      <c r="B49" s="188" t="s">
        <v>1899</v>
      </c>
      <c r="C49" s="188" t="s">
        <v>1801</v>
      </c>
      <c r="F49" s="188">
        <v>-35.75729607062145</v>
      </c>
      <c r="I49" s="191"/>
      <c r="J49" s="191"/>
      <c r="K49" s="191"/>
    </row>
    <row r="50" spans="1:11">
      <c r="A50" s="190" t="s">
        <v>1900</v>
      </c>
      <c r="B50" s="188" t="s">
        <v>1901</v>
      </c>
      <c r="C50" s="188" t="s">
        <v>1801</v>
      </c>
      <c r="F50" s="188">
        <v>-32.799968592237171</v>
      </c>
      <c r="I50" s="191"/>
      <c r="J50" s="191"/>
      <c r="K50" s="191"/>
    </row>
    <row r="51" spans="1:11">
      <c r="A51" s="190" t="s">
        <v>1902</v>
      </c>
      <c r="B51" s="188" t="s">
        <v>1903</v>
      </c>
      <c r="C51" s="188" t="s">
        <v>1801</v>
      </c>
      <c r="F51" s="188">
        <v>-54.633842204065907</v>
      </c>
      <c r="I51" s="191"/>
      <c r="J51" s="191"/>
      <c r="K51" s="191"/>
    </row>
    <row r="52" spans="1:11">
      <c r="A52" s="190" t="s">
        <v>1904</v>
      </c>
      <c r="B52" s="188" t="s">
        <v>1905</v>
      </c>
      <c r="C52" s="188" t="s">
        <v>1801</v>
      </c>
      <c r="F52" s="188">
        <v>20.200073916406961</v>
      </c>
    </row>
    <row r="53" spans="1:11">
      <c r="A53" s="190" t="s">
        <v>1799</v>
      </c>
      <c r="B53" s="188" t="s">
        <v>1800</v>
      </c>
      <c r="C53" s="188" t="s">
        <v>1818</v>
      </c>
      <c r="F53" s="188">
        <v>5.2008180013742411</v>
      </c>
    </row>
    <row r="54" spans="1:11">
      <c r="A54" s="190" t="s">
        <v>1802</v>
      </c>
      <c r="B54" s="188" t="s">
        <v>1803</v>
      </c>
      <c r="C54" s="188" t="s">
        <v>1818</v>
      </c>
      <c r="F54" s="188">
        <v>0.6328789577415137</v>
      </c>
    </row>
    <row r="55" spans="1:11">
      <c r="A55" s="190" t="s">
        <v>1804</v>
      </c>
      <c r="B55" s="188" t="s">
        <v>1805</v>
      </c>
      <c r="C55" s="188" t="s">
        <v>1818</v>
      </c>
      <c r="F55" s="188">
        <v>2.7580660261091943</v>
      </c>
    </row>
    <row r="56" spans="1:11">
      <c r="A56" s="190" t="s">
        <v>1807</v>
      </c>
      <c r="B56" s="188" t="s">
        <v>1808</v>
      </c>
      <c r="C56" s="188" t="s">
        <v>1818</v>
      </c>
      <c r="F56" s="188">
        <v>2.1091321704415291</v>
      </c>
    </row>
    <row r="57" spans="1:11">
      <c r="A57" s="190" t="s">
        <v>1809</v>
      </c>
      <c r="B57" s="188" t="s">
        <v>1810</v>
      </c>
      <c r="C57" s="188" t="s">
        <v>1818</v>
      </c>
      <c r="F57" s="188">
        <v>17.946700622194555</v>
      </c>
    </row>
    <row r="58" spans="1:11">
      <c r="A58" s="190" t="s">
        <v>1772</v>
      </c>
      <c r="B58" s="188" t="s">
        <v>531</v>
      </c>
      <c r="C58" s="188" t="s">
        <v>1818</v>
      </c>
      <c r="F58" s="188">
        <v>2.9640601206629897</v>
      </c>
    </row>
    <row r="59" spans="1:11">
      <c r="A59" s="190" t="s">
        <v>1811</v>
      </c>
      <c r="B59" s="188" t="s">
        <v>1812</v>
      </c>
      <c r="C59" s="188" t="s">
        <v>1818</v>
      </c>
      <c r="F59" s="188">
        <v>2.5849577210723842</v>
      </c>
    </row>
    <row r="60" spans="1:11">
      <c r="A60" s="190" t="s">
        <v>1813</v>
      </c>
      <c r="B60" s="188" t="s">
        <v>1814</v>
      </c>
      <c r="C60" s="188" t="s">
        <v>1818</v>
      </c>
      <c r="F60" s="188">
        <v>0.30260757417010287</v>
      </c>
    </row>
    <row r="61" spans="1:11">
      <c r="A61" s="190" t="s">
        <v>1815</v>
      </c>
      <c r="B61" s="188" t="s">
        <v>1814</v>
      </c>
      <c r="C61" s="188" t="s">
        <v>1818</v>
      </c>
      <c r="F61" s="188">
        <v>6.7943009351264433E-2</v>
      </c>
    </row>
    <row r="62" spans="1:11">
      <c r="A62" s="190" t="s">
        <v>1816</v>
      </c>
      <c r="B62" s="188" t="s">
        <v>1817</v>
      </c>
      <c r="C62" s="188" t="s">
        <v>1818</v>
      </c>
      <c r="F62" s="188">
        <v>14.439305994878847</v>
      </c>
    </row>
    <row r="63" spans="1:11">
      <c r="A63" s="190" t="s">
        <v>1820</v>
      </c>
      <c r="B63" s="188" t="s">
        <v>1821</v>
      </c>
      <c r="C63" s="188" t="s">
        <v>1818</v>
      </c>
      <c r="F63" s="188">
        <v>6.5240301625524797</v>
      </c>
    </row>
    <row r="64" spans="1:11">
      <c r="A64" s="190" t="s">
        <v>1823</v>
      </c>
      <c r="B64" s="188" t="s">
        <v>1824</v>
      </c>
      <c r="C64" s="188" t="s">
        <v>1818</v>
      </c>
      <c r="F64" s="188">
        <v>1.4701335135613653</v>
      </c>
    </row>
    <row r="65" spans="1:6">
      <c r="A65" s="190" t="s">
        <v>1826</v>
      </c>
      <c r="B65" s="188" t="s">
        <v>1827</v>
      </c>
      <c r="C65" s="188" t="s">
        <v>1818</v>
      </c>
      <c r="F65" s="188">
        <v>0.66657946908537102</v>
      </c>
    </row>
    <row r="66" spans="1:6">
      <c r="A66" s="190" t="s">
        <v>1829</v>
      </c>
      <c r="B66" s="188" t="s">
        <v>1830</v>
      </c>
      <c r="C66" s="188" t="s">
        <v>1818</v>
      </c>
      <c r="F66" s="188">
        <v>10.130164839970606</v>
      </c>
    </row>
    <row r="67" spans="1:6">
      <c r="A67" s="190" t="s">
        <v>1831</v>
      </c>
      <c r="B67" s="188" t="s">
        <v>1832</v>
      </c>
      <c r="C67" s="188" t="s">
        <v>1818</v>
      </c>
      <c r="F67" s="188">
        <v>5.8264303160598896</v>
      </c>
    </row>
    <row r="68" spans="1:6">
      <c r="A68" s="190" t="s">
        <v>1834</v>
      </c>
      <c r="B68" s="188" t="s">
        <v>1835</v>
      </c>
      <c r="C68" s="188" t="s">
        <v>1818</v>
      </c>
      <c r="F68" s="188">
        <v>2.939352039286903</v>
      </c>
    </row>
    <row r="69" spans="1:6">
      <c r="A69" s="190" t="s">
        <v>1837</v>
      </c>
      <c r="B69" s="188" t="s">
        <v>1838</v>
      </c>
      <c r="C69" s="188" t="s">
        <v>1818</v>
      </c>
      <c r="F69" s="188">
        <v>3.0939893467968829</v>
      </c>
    </row>
    <row r="70" spans="1:6">
      <c r="A70" s="190" t="s">
        <v>1839</v>
      </c>
      <c r="B70" s="188" t="s">
        <v>1840</v>
      </c>
      <c r="C70" s="188" t="s">
        <v>1818</v>
      </c>
      <c r="F70" s="188">
        <v>4.8395685471114378</v>
      </c>
    </row>
    <row r="71" spans="1:6">
      <c r="A71" s="190" t="s">
        <v>1841</v>
      </c>
      <c r="B71" s="188" t="s">
        <v>1842</v>
      </c>
      <c r="C71" s="188" t="s">
        <v>1818</v>
      </c>
      <c r="F71" s="188">
        <v>3.8008074147584487</v>
      </c>
    </row>
    <row r="72" spans="1:6">
      <c r="A72" s="190" t="s">
        <v>1843</v>
      </c>
      <c r="B72" s="188" t="s">
        <v>1844</v>
      </c>
      <c r="C72" s="188" t="s">
        <v>1818</v>
      </c>
      <c r="F72" s="188">
        <v>0.60554749065435198</v>
      </c>
    </row>
    <row r="73" spans="1:6">
      <c r="A73" s="190" t="s">
        <v>1845</v>
      </c>
      <c r="B73" s="188" t="s">
        <v>1846</v>
      </c>
      <c r="C73" s="188" t="s">
        <v>1818</v>
      </c>
      <c r="F73" s="188">
        <v>5.2152830624009434</v>
      </c>
    </row>
    <row r="74" spans="1:6">
      <c r="A74" s="190" t="s">
        <v>1847</v>
      </c>
      <c r="B74" s="188" t="s">
        <v>1848</v>
      </c>
      <c r="C74" s="188" t="s">
        <v>1818</v>
      </c>
      <c r="F74" s="188">
        <v>4.0453988612728908</v>
      </c>
    </row>
    <row r="75" spans="1:6">
      <c r="A75" s="190" t="s">
        <v>1849</v>
      </c>
      <c r="B75" s="188" t="s">
        <v>1850</v>
      </c>
      <c r="C75" s="188" t="s">
        <v>1818</v>
      </c>
      <c r="F75" s="188">
        <v>9.3754617640042408</v>
      </c>
    </row>
    <row r="76" spans="1:6">
      <c r="A76" s="190" t="s">
        <v>1851</v>
      </c>
      <c r="B76" s="188" t="s">
        <v>1852</v>
      </c>
      <c r="C76" s="188" t="s">
        <v>1818</v>
      </c>
      <c r="F76" s="188">
        <v>2.3464141456829308</v>
      </c>
    </row>
    <row r="77" spans="1:6">
      <c r="A77" s="190" t="s">
        <v>1853</v>
      </c>
      <c r="B77" s="188" t="s">
        <v>1854</v>
      </c>
      <c r="C77" s="188" t="s">
        <v>1818</v>
      </c>
      <c r="F77" s="188">
        <v>2.6841045544812623</v>
      </c>
    </row>
    <row r="78" spans="1:6">
      <c r="A78" s="190" t="s">
        <v>1855</v>
      </c>
      <c r="B78" s="188" t="s">
        <v>1856</v>
      </c>
      <c r="C78" s="188" t="s">
        <v>1818</v>
      </c>
      <c r="F78" s="188">
        <v>6.3000654739569519</v>
      </c>
    </row>
    <row r="79" spans="1:6">
      <c r="A79" s="190" t="s">
        <v>1857</v>
      </c>
      <c r="B79" s="188" t="s">
        <v>1858</v>
      </c>
      <c r="C79" s="188" t="s">
        <v>1818</v>
      </c>
      <c r="F79" s="188">
        <v>0.60666007392788868</v>
      </c>
    </row>
    <row r="80" spans="1:6">
      <c r="A80" s="190" t="s">
        <v>1859</v>
      </c>
      <c r="B80" s="188" t="s">
        <v>532</v>
      </c>
      <c r="C80" s="188" t="s">
        <v>1818</v>
      </c>
      <c r="F80" s="188">
        <v>1.6227547817201033</v>
      </c>
    </row>
    <row r="81" spans="1:6">
      <c r="A81" s="190" t="s">
        <v>1860</v>
      </c>
      <c r="B81" s="188" t="s">
        <v>1861</v>
      </c>
      <c r="C81" s="188" t="s">
        <v>1818</v>
      </c>
      <c r="F81" s="188">
        <v>1.8198807264733488</v>
      </c>
    </row>
    <row r="82" spans="1:6">
      <c r="A82" s="190" t="s">
        <v>1862</v>
      </c>
      <c r="B82" s="188" t="s">
        <v>1863</v>
      </c>
      <c r="C82" s="188" t="s">
        <v>1818</v>
      </c>
      <c r="F82" s="188">
        <v>0.47721577053519176</v>
      </c>
    </row>
    <row r="83" spans="1:6">
      <c r="A83" s="190" t="s">
        <v>1864</v>
      </c>
      <c r="B83" s="188" t="s">
        <v>1865</v>
      </c>
      <c r="C83" s="188" t="s">
        <v>1818</v>
      </c>
      <c r="F83" s="188">
        <v>4.607864068231283</v>
      </c>
    </row>
    <row r="84" spans="1:6">
      <c r="A84" s="190" t="s">
        <v>1866</v>
      </c>
      <c r="B84" s="188" t="s">
        <v>1867</v>
      </c>
      <c r="C84" s="188" t="s">
        <v>1818</v>
      </c>
      <c r="F84" s="188">
        <v>1.5819243221093804</v>
      </c>
    </row>
    <row r="85" spans="1:6">
      <c r="A85" s="190" t="s">
        <v>1868</v>
      </c>
      <c r="B85" s="188" t="s">
        <v>1869</v>
      </c>
      <c r="C85" s="188" t="s">
        <v>1818</v>
      </c>
      <c r="F85" s="188">
        <v>20.085159730983829</v>
      </c>
    </row>
    <row r="86" spans="1:6">
      <c r="A86" s="190" t="s">
        <v>1870</v>
      </c>
      <c r="B86" s="188" t="s">
        <v>1871</v>
      </c>
      <c r="C86" s="188" t="s">
        <v>1818</v>
      </c>
      <c r="F86" s="188">
        <v>7.1722213404621709</v>
      </c>
    </row>
    <row r="87" spans="1:6">
      <c r="A87" s="190" t="s">
        <v>1872</v>
      </c>
      <c r="B87" s="188" t="s">
        <v>1873</v>
      </c>
      <c r="C87" s="188" t="s">
        <v>1818</v>
      </c>
      <c r="F87" s="188">
        <v>0.4261605140062793</v>
      </c>
    </row>
    <row r="88" spans="1:6">
      <c r="A88" s="190" t="s">
        <v>1874</v>
      </c>
      <c r="B88" s="188" t="s">
        <v>1875</v>
      </c>
      <c r="C88" s="188" t="s">
        <v>1818</v>
      </c>
      <c r="F88" s="188">
        <v>10.253090538509772</v>
      </c>
    </row>
    <row r="89" spans="1:6">
      <c r="A89" s="190" t="s">
        <v>1876</v>
      </c>
      <c r="B89" s="188" t="s">
        <v>1877</v>
      </c>
      <c r="C89" s="188" t="s">
        <v>1818</v>
      </c>
      <c r="F89" s="188">
        <v>4.1247065545534278</v>
      </c>
    </row>
    <row r="90" spans="1:6">
      <c r="A90" s="190" t="s">
        <v>1878</v>
      </c>
      <c r="B90" s="188" t="s">
        <v>1879</v>
      </c>
      <c r="C90" s="188" t="s">
        <v>1818</v>
      </c>
      <c r="F90" s="188">
        <v>2.4144168013148564</v>
      </c>
    </row>
    <row r="91" spans="1:6">
      <c r="A91" s="190" t="s">
        <v>1880</v>
      </c>
      <c r="B91" s="188" t="s">
        <v>1881</v>
      </c>
      <c r="C91" s="188" t="s">
        <v>1818</v>
      </c>
      <c r="F91" s="188">
        <v>4.859659728010298</v>
      </c>
    </row>
    <row r="92" spans="1:6">
      <c r="A92" s="190" t="s">
        <v>1882</v>
      </c>
      <c r="B92" s="188" t="s">
        <v>1883</v>
      </c>
      <c r="C92" s="188" t="s">
        <v>1818</v>
      </c>
      <c r="F92" s="188">
        <v>0.1966129758619389</v>
      </c>
    </row>
    <row r="93" spans="1:6">
      <c r="A93" s="190" t="s">
        <v>1884</v>
      </c>
      <c r="B93" s="188" t="s">
        <v>1885</v>
      </c>
      <c r="C93" s="188" t="s">
        <v>1818</v>
      </c>
      <c r="F93" s="188">
        <v>4.2522465468662585</v>
      </c>
    </row>
    <row r="94" spans="1:6">
      <c r="A94" s="190" t="s">
        <v>1886</v>
      </c>
      <c r="B94" s="188" t="s">
        <v>1887</v>
      </c>
      <c r="C94" s="188" t="s">
        <v>1818</v>
      </c>
      <c r="F94" s="188">
        <v>0.61400939308951641</v>
      </c>
    </row>
    <row r="95" spans="1:6">
      <c r="A95" s="190" t="s">
        <v>1888</v>
      </c>
      <c r="B95" s="188" t="s">
        <v>1889</v>
      </c>
      <c r="C95" s="188" t="s">
        <v>1818</v>
      </c>
      <c r="F95" s="188">
        <v>4.0286596256362603</v>
      </c>
    </row>
    <row r="96" spans="1:6">
      <c r="A96" s="190" t="s">
        <v>1890</v>
      </c>
      <c r="B96" s="188" t="s">
        <v>1891</v>
      </c>
      <c r="C96" s="188" t="s">
        <v>1818</v>
      </c>
      <c r="F96" s="188">
        <v>22.392963891641529</v>
      </c>
    </row>
    <row r="97" spans="1:6">
      <c r="A97" s="190" t="s">
        <v>1892</v>
      </c>
      <c r="B97" s="188" t="s">
        <v>1893</v>
      </c>
      <c r="C97" s="188" t="s">
        <v>1818</v>
      </c>
      <c r="F97" s="188">
        <v>1.1659774672426744</v>
      </c>
    </row>
    <row r="98" spans="1:6">
      <c r="A98" s="190" t="s">
        <v>1894</v>
      </c>
      <c r="B98" s="188" t="s">
        <v>1895</v>
      </c>
      <c r="C98" s="188" t="s">
        <v>1818</v>
      </c>
      <c r="F98" s="188">
        <v>0.20969392566326076</v>
      </c>
    </row>
    <row r="99" spans="1:6">
      <c r="A99" s="190" t="s">
        <v>1896</v>
      </c>
      <c r="B99" s="188" t="s">
        <v>1897</v>
      </c>
      <c r="C99" s="188" t="s">
        <v>1818</v>
      </c>
      <c r="F99" s="188">
        <v>5.7600924654091932</v>
      </c>
    </row>
    <row r="100" spans="1:6">
      <c r="A100" s="190" t="s">
        <v>1898</v>
      </c>
      <c r="B100" s="188" t="s">
        <v>1899</v>
      </c>
      <c r="C100" s="188" t="s">
        <v>1818</v>
      </c>
      <c r="F100" s="188">
        <v>2.8562106710962132</v>
      </c>
    </row>
    <row r="101" spans="1:6">
      <c r="A101" s="190" t="s">
        <v>1900</v>
      </c>
      <c r="B101" s="188" t="s">
        <v>1901</v>
      </c>
      <c r="C101" s="188" t="s">
        <v>1818</v>
      </c>
      <c r="F101" s="188">
        <v>1.9997411985456937</v>
      </c>
    </row>
    <row r="102" spans="1:6">
      <c r="A102" s="190" t="s">
        <v>1902</v>
      </c>
      <c r="B102" s="188" t="s">
        <v>1903</v>
      </c>
      <c r="C102" s="188" t="s">
        <v>1818</v>
      </c>
      <c r="F102" s="188">
        <v>2.8099739843118821</v>
      </c>
    </row>
    <row r="103" spans="1:6">
      <c r="A103" s="190" t="s">
        <v>1904</v>
      </c>
      <c r="B103" s="188" t="s">
        <v>1905</v>
      </c>
      <c r="C103" s="188" t="s">
        <v>1818</v>
      </c>
      <c r="F103" s="188">
        <v>0.39526820183314498</v>
      </c>
    </row>
    <row r="104" spans="1:6">
      <c r="A104" s="190" t="s">
        <v>1799</v>
      </c>
      <c r="B104" s="188" t="s">
        <v>1800</v>
      </c>
      <c r="C104" s="188" t="s">
        <v>149</v>
      </c>
      <c r="F104" s="188">
        <v>6.0785186757677598</v>
      </c>
    </row>
    <row r="105" spans="1:6">
      <c r="A105" s="190" t="s">
        <v>1802</v>
      </c>
      <c r="B105" s="188" t="s">
        <v>1803</v>
      </c>
      <c r="C105" s="188" t="s">
        <v>149</v>
      </c>
      <c r="F105" s="188">
        <v>7.8678964407874058E-2</v>
      </c>
    </row>
    <row r="106" spans="1:6">
      <c r="A106" s="190" t="s">
        <v>1804</v>
      </c>
      <c r="B106" s="188" t="s">
        <v>1805</v>
      </c>
      <c r="C106" s="188" t="s">
        <v>149</v>
      </c>
      <c r="F106" s="188">
        <v>5.4553256563434553</v>
      </c>
    </row>
    <row r="107" spans="1:6">
      <c r="A107" s="190" t="s">
        <v>1807</v>
      </c>
      <c r="B107" s="188" t="s">
        <v>1808</v>
      </c>
      <c r="C107" s="188" t="s">
        <v>149</v>
      </c>
      <c r="F107" s="188">
        <v>14.931089141135962</v>
      </c>
    </row>
    <row r="108" spans="1:6">
      <c r="A108" s="190" t="s">
        <v>1809</v>
      </c>
      <c r="B108" s="188" t="s">
        <v>1810</v>
      </c>
      <c r="C108" s="188" t="s">
        <v>149</v>
      </c>
      <c r="F108" s="188">
        <v>34.273494787472899</v>
      </c>
    </row>
    <row r="109" spans="1:6">
      <c r="A109" s="190" t="s">
        <v>1772</v>
      </c>
      <c r="B109" s="188" t="s">
        <v>531</v>
      </c>
      <c r="C109" s="188" t="s">
        <v>149</v>
      </c>
      <c r="F109" s="188">
        <v>11.420256865280981</v>
      </c>
    </row>
    <row r="110" spans="1:6">
      <c r="A110" s="190" t="s">
        <v>1811</v>
      </c>
      <c r="B110" s="188" t="s">
        <v>1812</v>
      </c>
      <c r="C110" s="188" t="s">
        <v>149</v>
      </c>
      <c r="F110" s="188">
        <v>0.38204183167039457</v>
      </c>
    </row>
    <row r="111" spans="1:6">
      <c r="A111" s="190" t="s">
        <v>1813</v>
      </c>
      <c r="B111" s="188" t="s">
        <v>1814</v>
      </c>
      <c r="C111" s="188" t="s">
        <v>149</v>
      </c>
      <c r="F111" s="188">
        <v>0.49594104199421107</v>
      </c>
    </row>
    <row r="112" spans="1:6">
      <c r="A112" s="190" t="s">
        <v>1815</v>
      </c>
      <c r="B112" s="188" t="s">
        <v>1814</v>
      </c>
      <c r="C112" s="188" t="s">
        <v>149</v>
      </c>
      <c r="F112" s="188">
        <v>0</v>
      </c>
    </row>
    <row r="113" spans="1:6">
      <c r="A113" s="190" t="s">
        <v>1816</v>
      </c>
      <c r="B113" s="188" t="s">
        <v>1817</v>
      </c>
      <c r="C113" s="188" t="s">
        <v>149</v>
      </c>
      <c r="F113" s="188">
        <v>8.014372658002511</v>
      </c>
    </row>
    <row r="114" spans="1:6">
      <c r="A114" s="190" t="s">
        <v>1820</v>
      </c>
      <c r="B114" s="188" t="s">
        <v>1821</v>
      </c>
      <c r="C114" s="188" t="s">
        <v>149</v>
      </c>
      <c r="F114" s="188">
        <v>7.078259139086895</v>
      </c>
    </row>
    <row r="115" spans="1:6">
      <c r="A115" s="190" t="s">
        <v>1823</v>
      </c>
      <c r="B115" s="188" t="s">
        <v>1824</v>
      </c>
      <c r="C115" s="188" t="s">
        <v>149</v>
      </c>
      <c r="F115" s="188">
        <v>0.57837849165936361</v>
      </c>
    </row>
    <row r="116" spans="1:6">
      <c r="A116" s="190" t="s">
        <v>1826</v>
      </c>
      <c r="B116" s="188" t="s">
        <v>1827</v>
      </c>
      <c r="C116" s="188" t="s">
        <v>149</v>
      </c>
      <c r="F116" s="188">
        <v>11.515133764034053</v>
      </c>
    </row>
    <row r="117" spans="1:6">
      <c r="A117" s="190" t="s">
        <v>1829</v>
      </c>
      <c r="B117" s="188" t="s">
        <v>1830</v>
      </c>
      <c r="C117" s="188" t="s">
        <v>149</v>
      </c>
      <c r="F117" s="188">
        <v>18.448807091381003</v>
      </c>
    </row>
    <row r="118" spans="1:6">
      <c r="A118" s="190" t="s">
        <v>1831</v>
      </c>
      <c r="B118" s="188" t="s">
        <v>1832</v>
      </c>
      <c r="C118" s="188" t="s">
        <v>149</v>
      </c>
      <c r="F118" s="188">
        <v>12.301707161489311</v>
      </c>
    </row>
    <row r="119" spans="1:6">
      <c r="A119" s="190" t="s">
        <v>1834</v>
      </c>
      <c r="B119" s="188" t="s">
        <v>1835</v>
      </c>
      <c r="C119" s="188" t="s">
        <v>149</v>
      </c>
      <c r="F119" s="188">
        <v>33.715469481214086</v>
      </c>
    </row>
    <row r="120" spans="1:6">
      <c r="A120" s="190" t="s">
        <v>1837</v>
      </c>
      <c r="B120" s="188" t="s">
        <v>1838</v>
      </c>
      <c r="C120" s="188" t="s">
        <v>149</v>
      </c>
      <c r="F120" s="188">
        <v>29.441177029568401</v>
      </c>
    </row>
    <row r="121" spans="1:6">
      <c r="A121" s="190" t="s">
        <v>1839</v>
      </c>
      <c r="B121" s="188" t="s">
        <v>1840</v>
      </c>
      <c r="C121" s="188" t="s">
        <v>149</v>
      </c>
      <c r="F121" s="188">
        <v>9.5819015499978999</v>
      </c>
    </row>
    <row r="122" spans="1:6">
      <c r="A122" s="190" t="s">
        <v>1841</v>
      </c>
      <c r="B122" s="188" t="s">
        <v>1842</v>
      </c>
      <c r="C122" s="188" t="s">
        <v>149</v>
      </c>
      <c r="F122" s="188">
        <v>7.4822620999226395</v>
      </c>
    </row>
    <row r="123" spans="1:6">
      <c r="A123" s="190" t="s">
        <v>1843</v>
      </c>
      <c r="B123" s="188" t="s">
        <v>1844</v>
      </c>
      <c r="C123" s="188" t="s">
        <v>149</v>
      </c>
      <c r="F123" s="188">
        <v>0.57020245785021695</v>
      </c>
    </row>
    <row r="124" spans="1:6">
      <c r="A124" s="190" t="s">
        <v>1845</v>
      </c>
      <c r="B124" s="188" t="s">
        <v>1846</v>
      </c>
      <c r="C124" s="188" t="s">
        <v>149</v>
      </c>
      <c r="F124" s="188">
        <v>1.7979386529397108</v>
      </c>
    </row>
    <row r="125" spans="1:6">
      <c r="A125" s="190" t="s">
        <v>1847</v>
      </c>
      <c r="B125" s="188" t="s">
        <v>1848</v>
      </c>
      <c r="C125" s="188" t="s">
        <v>149</v>
      </c>
      <c r="F125" s="188">
        <v>0.31952172800242601</v>
      </c>
    </row>
    <row r="126" spans="1:6">
      <c r="A126" s="190" t="s">
        <v>1849</v>
      </c>
      <c r="B126" s="188" t="s">
        <v>1850</v>
      </c>
      <c r="C126" s="188" t="s">
        <v>149</v>
      </c>
      <c r="F126" s="188">
        <v>7.9167757605942288</v>
      </c>
    </row>
    <row r="127" spans="1:6">
      <c r="A127" s="190" t="s">
        <v>1851</v>
      </c>
      <c r="B127" s="188" t="s">
        <v>1852</v>
      </c>
      <c r="C127" s="188" t="s">
        <v>149</v>
      </c>
      <c r="F127" s="188">
        <v>19.667080798560153</v>
      </c>
    </row>
    <row r="128" spans="1:6">
      <c r="A128" s="190" t="s">
        <v>1853</v>
      </c>
      <c r="B128" s="188" t="s">
        <v>1854</v>
      </c>
      <c r="C128" s="188" t="s">
        <v>149</v>
      </c>
      <c r="F128" s="188">
        <v>6.9276871862912008</v>
      </c>
    </row>
    <row r="129" spans="1:6">
      <c r="A129" s="190" t="s">
        <v>1855</v>
      </c>
      <c r="B129" s="188" t="s">
        <v>1856</v>
      </c>
      <c r="C129" s="188" t="s">
        <v>149</v>
      </c>
      <c r="F129" s="188">
        <v>20.541175245149184</v>
      </c>
    </row>
    <row r="130" spans="1:6">
      <c r="A130" s="190" t="s">
        <v>1857</v>
      </c>
      <c r="B130" s="188" t="s">
        <v>1858</v>
      </c>
      <c r="C130" s="188" t="s">
        <v>149</v>
      </c>
      <c r="F130" s="188">
        <v>9.7836916467677728</v>
      </c>
    </row>
    <row r="131" spans="1:6">
      <c r="A131" s="190" t="s">
        <v>1859</v>
      </c>
      <c r="B131" s="188" t="s">
        <v>532</v>
      </c>
      <c r="C131" s="188" t="s">
        <v>149</v>
      </c>
      <c r="F131" s="188">
        <v>32.14581761399684</v>
      </c>
    </row>
    <row r="132" spans="1:6">
      <c r="A132" s="190" t="s">
        <v>1860</v>
      </c>
      <c r="B132" s="188" t="s">
        <v>1861</v>
      </c>
      <c r="C132" s="188" t="s">
        <v>149</v>
      </c>
      <c r="F132" s="188">
        <v>1.9160229338549362</v>
      </c>
    </row>
    <row r="133" spans="1:6">
      <c r="A133" s="190" t="s">
        <v>1862</v>
      </c>
      <c r="B133" s="188" t="s">
        <v>1863</v>
      </c>
      <c r="C133" s="188" t="s">
        <v>149</v>
      </c>
      <c r="F133" s="188">
        <v>0.20038224117163483</v>
      </c>
    </row>
    <row r="134" spans="1:6">
      <c r="A134" s="190" t="s">
        <v>1864</v>
      </c>
      <c r="B134" s="188" t="s">
        <v>1865</v>
      </c>
      <c r="C134" s="188" t="s">
        <v>149</v>
      </c>
      <c r="F134" s="188">
        <v>0.39596992400695857</v>
      </c>
    </row>
    <row r="135" spans="1:6">
      <c r="A135" s="190" t="s">
        <v>1866</v>
      </c>
      <c r="B135" s="188" t="s">
        <v>1867</v>
      </c>
      <c r="C135" s="188" t="s">
        <v>149</v>
      </c>
      <c r="F135" s="188">
        <v>7.3467290162071155</v>
      </c>
    </row>
    <row r="136" spans="1:6">
      <c r="A136" s="190" t="s">
        <v>1868</v>
      </c>
      <c r="B136" s="188" t="s">
        <v>1869</v>
      </c>
      <c r="C136" s="188" t="s">
        <v>149</v>
      </c>
      <c r="F136" s="188">
        <v>6.744180358536453</v>
      </c>
    </row>
    <row r="137" spans="1:6">
      <c r="A137" s="190" t="s">
        <v>1870</v>
      </c>
      <c r="B137" s="188" t="s">
        <v>1871</v>
      </c>
      <c r="C137" s="188" t="s">
        <v>149</v>
      </c>
      <c r="F137" s="188">
        <v>11.929893585805136</v>
      </c>
    </row>
    <row r="138" spans="1:6">
      <c r="A138" s="190" t="s">
        <v>1872</v>
      </c>
      <c r="B138" s="188" t="s">
        <v>1873</v>
      </c>
      <c r="C138" s="188" t="s">
        <v>149</v>
      </c>
      <c r="F138" s="188">
        <v>11.550352380744108</v>
      </c>
    </row>
    <row r="139" spans="1:6">
      <c r="A139" s="190" t="s">
        <v>1874</v>
      </c>
      <c r="B139" s="188" t="s">
        <v>1875</v>
      </c>
      <c r="C139" s="188" t="s">
        <v>149</v>
      </c>
      <c r="F139" s="188">
        <v>11.05247786920294</v>
      </c>
    </row>
    <row r="140" spans="1:6">
      <c r="A140" s="190" t="s">
        <v>1876</v>
      </c>
      <c r="B140" s="188" t="s">
        <v>1877</v>
      </c>
      <c r="C140" s="188" t="s">
        <v>149</v>
      </c>
      <c r="F140" s="188">
        <v>19.90656619203752</v>
      </c>
    </row>
    <row r="141" spans="1:6">
      <c r="A141" s="190" t="s">
        <v>1878</v>
      </c>
      <c r="B141" s="188" t="s">
        <v>1879</v>
      </c>
      <c r="C141" s="188" t="s">
        <v>149</v>
      </c>
      <c r="F141" s="188">
        <v>6.5643605396284324</v>
      </c>
    </row>
    <row r="142" spans="1:6">
      <c r="A142" s="190" t="s">
        <v>1880</v>
      </c>
      <c r="B142" s="188" t="s">
        <v>1881</v>
      </c>
      <c r="C142" s="188" t="s">
        <v>149</v>
      </c>
      <c r="F142" s="188">
        <v>7.7049237356988876</v>
      </c>
    </row>
    <row r="143" spans="1:6">
      <c r="A143" s="190" t="s">
        <v>1882</v>
      </c>
      <c r="B143" s="188" t="s">
        <v>1883</v>
      </c>
      <c r="C143" s="188" t="s">
        <v>149</v>
      </c>
      <c r="F143" s="188">
        <v>6.9835194983714849E-2</v>
      </c>
    </row>
    <row r="144" spans="1:6">
      <c r="A144" s="190" t="s">
        <v>1884</v>
      </c>
      <c r="B144" s="188" t="s">
        <v>1885</v>
      </c>
      <c r="C144" s="188" t="s">
        <v>149</v>
      </c>
      <c r="F144" s="188">
        <v>2.5452355345988806</v>
      </c>
    </row>
    <row r="145" spans="1:8">
      <c r="A145" s="190" t="s">
        <v>1886</v>
      </c>
      <c r="B145" s="188" t="s">
        <v>1887</v>
      </c>
      <c r="C145" s="188" t="s">
        <v>149</v>
      </c>
      <c r="F145" s="188">
        <v>18.553762894672349</v>
      </c>
    </row>
    <row r="146" spans="1:8">
      <c r="A146" s="190" t="s">
        <v>1888</v>
      </c>
      <c r="B146" s="188" t="s">
        <v>1889</v>
      </c>
      <c r="C146" s="188" t="s">
        <v>149</v>
      </c>
      <c r="F146" s="188">
        <v>8.3853602960643485</v>
      </c>
    </row>
    <row r="147" spans="1:8">
      <c r="A147" s="190" t="s">
        <v>1890</v>
      </c>
      <c r="B147" s="188" t="s">
        <v>1891</v>
      </c>
      <c r="C147" s="188" t="s">
        <v>149</v>
      </c>
      <c r="F147" s="188">
        <v>54.673320341150038</v>
      </c>
    </row>
    <row r="148" spans="1:8">
      <c r="A148" s="190" t="s">
        <v>1892</v>
      </c>
      <c r="B148" s="188" t="s">
        <v>1893</v>
      </c>
      <c r="C148" s="188" t="s">
        <v>149</v>
      </c>
      <c r="F148" s="188">
        <v>3.9241596840212427</v>
      </c>
    </row>
    <row r="149" spans="1:8">
      <c r="A149" s="190" t="s">
        <v>1894</v>
      </c>
      <c r="B149" s="188" t="s">
        <v>1895</v>
      </c>
      <c r="C149" s="188" t="s">
        <v>149</v>
      </c>
      <c r="F149" s="188">
        <v>1.2331066120161771</v>
      </c>
    </row>
    <row r="150" spans="1:8">
      <c r="A150" s="190" t="s">
        <v>1896</v>
      </c>
      <c r="B150" s="188" t="s">
        <v>1897</v>
      </c>
      <c r="C150" s="188" t="s">
        <v>149</v>
      </c>
      <c r="F150" s="188">
        <v>6.5586726442117129</v>
      </c>
    </row>
    <row r="151" spans="1:8">
      <c r="A151" s="190" t="s">
        <v>1898</v>
      </c>
      <c r="B151" s="188" t="s">
        <v>1899</v>
      </c>
      <c r="C151" s="188" t="s">
        <v>149</v>
      </c>
      <c r="F151" s="188">
        <v>6.739083818486761</v>
      </c>
    </row>
    <row r="152" spans="1:8">
      <c r="A152" s="190" t="s">
        <v>1900</v>
      </c>
      <c r="B152" s="188" t="s">
        <v>1901</v>
      </c>
      <c r="C152" s="188" t="s">
        <v>149</v>
      </c>
      <c r="F152" s="188">
        <v>1.6493492375157905</v>
      </c>
    </row>
    <row r="153" spans="1:8">
      <c r="A153" s="190" t="s">
        <v>1902</v>
      </c>
      <c r="B153" s="188" t="s">
        <v>1903</v>
      </c>
      <c r="C153" s="188" t="s">
        <v>149</v>
      </c>
      <c r="F153" s="188">
        <v>16.410265028440243</v>
      </c>
    </row>
    <row r="154" spans="1:8">
      <c r="A154" s="190" t="s">
        <v>1904</v>
      </c>
      <c r="B154" s="188" t="s">
        <v>1905</v>
      </c>
      <c r="C154" s="188" t="s">
        <v>149</v>
      </c>
      <c r="F154" s="188">
        <v>5.2864294409061161</v>
      </c>
    </row>
    <row r="157" spans="1:8">
      <c r="E157" s="197" t="s">
        <v>1906</v>
      </c>
      <c r="F157" s="197" t="s">
        <v>1907</v>
      </c>
    </row>
    <row r="158" spans="1:8">
      <c r="A158" s="188" t="s">
        <v>1804</v>
      </c>
      <c r="B158" s="215" t="s">
        <v>1805</v>
      </c>
      <c r="C158" s="188" t="s">
        <v>100</v>
      </c>
      <c r="D158" s="188" t="s">
        <v>536</v>
      </c>
      <c r="E158" s="198">
        <v>50.360372685285455</v>
      </c>
      <c r="F158" s="199">
        <f>IF(D158="CO2",E158,IF(D158="CH4",E158*'State 2005 Data'!$J$16,IF(D158="N2O",'State 2005 Data'!$J$17,IF(D158="Other",E158))))</f>
        <v>50.360372685285455</v>
      </c>
    </row>
    <row r="159" spans="1:8">
      <c r="A159" s="188" t="s">
        <v>1804</v>
      </c>
      <c r="B159" s="215" t="s">
        <v>1805</v>
      </c>
      <c r="C159" s="188" t="s">
        <v>100</v>
      </c>
      <c r="D159" s="188" t="s">
        <v>544</v>
      </c>
      <c r="E159" s="198">
        <v>1.5843389499999999E-2</v>
      </c>
      <c r="F159" s="199">
        <f>IF(D159="CO2",E159,IF(D159="CH4",E159*'State 2005 Data'!$J$16,IF(D159="N2O",'State 2005 Data'!$J$17,IF(D159="Other",E159))))</f>
        <v>1.774459624E-2</v>
      </c>
      <c r="H159" s="197"/>
    </row>
    <row r="160" spans="1:8">
      <c r="A160" s="188" t="s">
        <v>1804</v>
      </c>
      <c r="B160" s="215" t="s">
        <v>1805</v>
      </c>
      <c r="C160" s="188" t="s">
        <v>100</v>
      </c>
      <c r="D160" s="188" t="s">
        <v>545</v>
      </c>
      <c r="E160" s="198">
        <v>0.19076809123999997</v>
      </c>
      <c r="F160" s="199">
        <f>IF(D160="CO2",E160,IF(D160="CH4",E160*'State 2005 Data'!$J$16,IF(D160="N2O",'State 2005 Data'!$J$17,IF(D160="Other",E160))))</f>
        <v>0.88926174496644295</v>
      </c>
      <c r="H160" s="197"/>
    </row>
    <row r="161" spans="1:8">
      <c r="A161" s="188" t="s">
        <v>1804</v>
      </c>
      <c r="B161" s="215" t="s">
        <v>1805</v>
      </c>
      <c r="C161" s="188" t="s">
        <v>100</v>
      </c>
      <c r="D161" s="200" t="s">
        <v>533</v>
      </c>
      <c r="E161" s="198"/>
      <c r="F161" s="199">
        <f>IF(D161="CO2",E161,IF(D161="CH4",E161*'State 2005 Data'!$J$16,IF(D161="N2O",'State 2005 Data'!$J$17,IF(D161="Other",E161))))</f>
        <v>0</v>
      </c>
      <c r="H161" s="197"/>
    </row>
    <row r="162" spans="1:8">
      <c r="A162" s="188" t="s">
        <v>1804</v>
      </c>
      <c r="B162" s="215" t="s">
        <v>1805</v>
      </c>
      <c r="C162" s="188" t="s">
        <v>889</v>
      </c>
      <c r="D162" s="188" t="s">
        <v>536</v>
      </c>
      <c r="E162" s="198">
        <v>4.1342231629645863</v>
      </c>
      <c r="F162" s="199">
        <f>IF(D162="CO2",E162,IF(D162="CH4",E162*'State 2005 Data'!$J$16,IF(D162="N2O",'State 2005 Data'!$J$17,IF(D162="Other",E162))))</f>
        <v>4.1342231629645863</v>
      </c>
      <c r="H162" s="197"/>
    </row>
    <row r="163" spans="1:8">
      <c r="A163" s="188" t="s">
        <v>1804</v>
      </c>
      <c r="B163" s="215" t="s">
        <v>1805</v>
      </c>
      <c r="C163" s="188" t="s">
        <v>889</v>
      </c>
      <c r="D163" s="188" t="s">
        <v>544</v>
      </c>
      <c r="E163" s="198">
        <v>7.8895044999999997E-2</v>
      </c>
      <c r="F163" s="199">
        <f>IF(D163="CO2",E163,IF(D163="CH4",E163*'State 2005 Data'!$J$16,IF(D163="N2O",'State 2005 Data'!$J$17,IF(D163="Other",E163))))</f>
        <v>8.8362450400000001E-2</v>
      </c>
      <c r="H163" s="197"/>
    </row>
    <row r="164" spans="1:8">
      <c r="A164" s="188" t="s">
        <v>1804</v>
      </c>
      <c r="B164" s="215" t="s">
        <v>1805</v>
      </c>
      <c r="C164" s="188" t="s">
        <v>889</v>
      </c>
      <c r="D164" s="188" t="s">
        <v>545</v>
      </c>
      <c r="E164" s="198">
        <v>1.4053459479999995E-2</v>
      </c>
      <c r="F164" s="199">
        <f>IF(D164="CO2",E164,IF(D164="CH4",E164*'State 2005 Data'!$J$16,IF(D164="N2O",'State 2005 Data'!$J$17,IF(D164="Other",E164))))</f>
        <v>0.88926174496644295</v>
      </c>
      <c r="H164" s="197"/>
    </row>
    <row r="165" spans="1:8">
      <c r="A165" s="188" t="s">
        <v>1804</v>
      </c>
      <c r="B165" s="215" t="s">
        <v>1805</v>
      </c>
      <c r="C165" s="188" t="s">
        <v>889</v>
      </c>
      <c r="D165" s="200" t="s">
        <v>533</v>
      </c>
      <c r="E165" s="198"/>
      <c r="F165" s="199">
        <f>IF(D165="CO2",E165,IF(D165="CH4",E165*'State 2005 Data'!$J$16,IF(D165="N2O",'State 2005 Data'!$J$17,IF(D165="Other",E165))))</f>
        <v>0</v>
      </c>
      <c r="H165" s="197"/>
    </row>
    <row r="166" spans="1:8">
      <c r="A166" s="188" t="s">
        <v>1804</v>
      </c>
      <c r="B166" s="215" t="s">
        <v>1805</v>
      </c>
      <c r="C166" s="188" t="s">
        <v>4</v>
      </c>
      <c r="D166" s="188" t="s">
        <v>536</v>
      </c>
      <c r="E166" s="198">
        <v>36.892906379155242</v>
      </c>
      <c r="F166" s="199">
        <f>IF(D166="CO2",E166,IF(D166="CH4",E166*'State 2005 Data'!$J$16,IF(D166="N2O",'State 2005 Data'!$J$17,IF(D166="Other",E166))))</f>
        <v>36.892906379155242</v>
      </c>
      <c r="H166" s="197"/>
    </row>
    <row r="167" spans="1:8">
      <c r="A167" s="188" t="s">
        <v>1804</v>
      </c>
      <c r="B167" s="215" t="s">
        <v>1805</v>
      </c>
      <c r="C167" s="188" t="s">
        <v>4</v>
      </c>
      <c r="D167" s="188" t="s">
        <v>544</v>
      </c>
      <c r="E167" s="198">
        <v>8.2130164830722538E-2</v>
      </c>
      <c r="F167" s="199">
        <f>IF(D167="CO2",E167,IF(D167="CH4",E167*'State 2005 Data'!$J$16,IF(D167="N2O",'State 2005 Data'!$J$17,IF(D167="Other",E167))))</f>
        <v>9.1985784610409252E-2</v>
      </c>
      <c r="H167" s="197"/>
    </row>
    <row r="168" spans="1:8">
      <c r="A168" s="188" t="s">
        <v>1804</v>
      </c>
      <c r="B168" s="215" t="s">
        <v>1805</v>
      </c>
      <c r="C168" s="188" t="s">
        <v>4</v>
      </c>
      <c r="D168" s="188" t="s">
        <v>545</v>
      </c>
      <c r="E168" s="198">
        <v>1.0667549093099755</v>
      </c>
      <c r="F168" s="199">
        <f>IF(D168="CO2",E168,IF(D168="CH4",E168*'State 2005 Data'!$J$16,IF(D168="N2O",'State 2005 Data'!$J$17,IF(D168="Other",E168))))</f>
        <v>0.88926174496644295</v>
      </c>
      <c r="H168" s="197"/>
    </row>
    <row r="169" spans="1:8">
      <c r="A169" s="188" t="s">
        <v>1804</v>
      </c>
      <c r="B169" s="215" t="s">
        <v>1805</v>
      </c>
      <c r="C169" s="188" t="s">
        <v>4</v>
      </c>
      <c r="D169" s="200" t="s">
        <v>533</v>
      </c>
      <c r="E169" s="198"/>
      <c r="F169" s="199">
        <f>IF(D169="CO2",E169,IF(D169="CH4",E169*'State 2005 Data'!$J$16,IF(D169="N2O",'State 2005 Data'!$J$17,IF(D169="Other",E169))))</f>
        <v>0</v>
      </c>
      <c r="H169" s="197"/>
    </row>
    <row r="170" spans="1:8">
      <c r="A170" s="188" t="s">
        <v>1804</v>
      </c>
      <c r="B170" s="215" t="s">
        <v>1805</v>
      </c>
      <c r="C170" s="188" t="s">
        <v>9</v>
      </c>
      <c r="D170" s="188" t="s">
        <v>536</v>
      </c>
      <c r="E170" s="201">
        <v>6.4484197003645596</v>
      </c>
      <c r="F170" s="199">
        <f>IF(D170="CO2",E170,IF(D170="CH4",E170*'State 2005 Data'!$J$16,IF(D170="N2O",'State 2005 Data'!$J$17,IF(D170="Other",E170))))</f>
        <v>6.4484197003645596</v>
      </c>
      <c r="H170" s="197"/>
    </row>
    <row r="171" spans="1:8">
      <c r="A171" s="188" t="s">
        <v>1804</v>
      </c>
      <c r="B171" s="215" t="s">
        <v>1805</v>
      </c>
      <c r="C171" s="188" t="s">
        <v>9</v>
      </c>
      <c r="D171" s="188" t="s">
        <v>544</v>
      </c>
      <c r="E171" s="198">
        <v>1.3291550095109854</v>
      </c>
      <c r="F171" s="199">
        <f>IF(D171="CO2",E171,IF(D171="CH4",E171*'State 2005 Data'!$J$16,IF(D171="N2O",'State 2005 Data'!$J$17,IF(D171="Other",E171))))</f>
        <v>1.4886536106523038</v>
      </c>
      <c r="H171" s="197"/>
    </row>
    <row r="172" spans="1:8">
      <c r="A172" s="188" t="s">
        <v>1804</v>
      </c>
      <c r="B172" s="215" t="s">
        <v>1805</v>
      </c>
      <c r="C172" s="188" t="s">
        <v>9</v>
      </c>
      <c r="D172" s="188" t="s">
        <v>545</v>
      </c>
      <c r="E172" s="198">
        <v>1.4466876015225205E-2</v>
      </c>
      <c r="F172" s="199">
        <f>IF(D172="CO2",E172,IF(D172="CH4",E172*'State 2005 Data'!$J$16,IF(D172="N2O",'State 2005 Data'!$J$17,IF(D172="Other",E172))))</f>
        <v>0.88926174496644295</v>
      </c>
      <c r="H172" s="197"/>
    </row>
    <row r="173" spans="1:8">
      <c r="A173" s="188" t="s">
        <v>1804</v>
      </c>
      <c r="B173" s="215" t="s">
        <v>1805</v>
      </c>
      <c r="C173" s="188" t="s">
        <v>9</v>
      </c>
      <c r="D173" s="188" t="s">
        <v>533</v>
      </c>
      <c r="E173" s="198">
        <v>2.782833380710616</v>
      </c>
      <c r="F173" s="199">
        <f>IF(D173="CO2",E173,IF(D173="CH4",E173*'State 2005 Data'!$J$16,IF(D173="N2O",'State 2005 Data'!$J$17,IF(D173="Other",E173))))</f>
        <v>2.782833380710616</v>
      </c>
      <c r="H173" s="197"/>
    </row>
    <row r="174" spans="1:8">
      <c r="A174" s="188" t="s">
        <v>1772</v>
      </c>
      <c r="B174" s="215" t="s">
        <v>531</v>
      </c>
      <c r="C174" s="188" t="s">
        <v>100</v>
      </c>
      <c r="D174" s="188" t="s">
        <v>536</v>
      </c>
      <c r="E174" s="198">
        <v>40.107797868594993</v>
      </c>
      <c r="F174" s="199">
        <f>IF(D174="CO2",E174,IF(D174="CH4",E174*'State 2005 Data'!$J$16,IF(D174="N2O",'State 2005 Data'!$J$17,IF(D174="Other",E174))))</f>
        <v>40.107797868594993</v>
      </c>
      <c r="H174" s="197"/>
    </row>
    <row r="175" spans="1:8">
      <c r="A175" s="188" t="s">
        <v>1772</v>
      </c>
      <c r="B175" s="215" t="s">
        <v>531</v>
      </c>
      <c r="C175" s="188" t="s">
        <v>100</v>
      </c>
      <c r="D175" s="188" t="s">
        <v>544</v>
      </c>
      <c r="E175" s="198">
        <v>1.1720753249999999E-2</v>
      </c>
      <c r="F175" s="199">
        <f>IF(D175="CO2",E175,IF(D175="CH4",E175*'State 2005 Data'!$J$16,IF(D175="N2O",'State 2005 Data'!$J$17,IF(D175="Other",E175))))</f>
        <v>1.3127243639999999E-2</v>
      </c>
      <c r="H175" s="197"/>
    </row>
    <row r="176" spans="1:8">
      <c r="A176" s="188" t="s">
        <v>1772</v>
      </c>
      <c r="B176" s="215" t="s">
        <v>531</v>
      </c>
      <c r="C176" s="188" t="s">
        <v>100</v>
      </c>
      <c r="D176" s="188" t="s">
        <v>545</v>
      </c>
      <c r="E176" s="198">
        <v>0.17104304211999999</v>
      </c>
      <c r="F176" s="199">
        <f>IF(D176="CO2",E176,IF(D176="CH4",E176*'State 2005 Data'!$J$16,IF(D176="N2O",'State 2005 Data'!$J$17,IF(D176="Other",E176))))</f>
        <v>0.88926174496644295</v>
      </c>
      <c r="H176" s="197"/>
    </row>
    <row r="177" spans="1:8">
      <c r="A177" s="188" t="s">
        <v>1772</v>
      </c>
      <c r="B177" s="215" t="s">
        <v>531</v>
      </c>
      <c r="C177" s="188" t="s">
        <v>100</v>
      </c>
      <c r="D177" s="200" t="s">
        <v>533</v>
      </c>
      <c r="E177" s="198"/>
      <c r="F177" s="199">
        <f>IF(D177="CO2",E177,IF(D177="CH4",E177*'State 2005 Data'!$J$16,IF(D177="N2O",'State 2005 Data'!$J$17,IF(D177="Other",E177))))</f>
        <v>0</v>
      </c>
      <c r="H177" s="197"/>
    </row>
    <row r="178" spans="1:8">
      <c r="A178" s="188" t="s">
        <v>1772</v>
      </c>
      <c r="B178" s="215" t="s">
        <v>531</v>
      </c>
      <c r="C178" s="188" t="s">
        <v>889</v>
      </c>
      <c r="D178" s="188" t="s">
        <v>536</v>
      </c>
      <c r="E178" s="198">
        <v>11.706353540059519</v>
      </c>
      <c r="F178" s="199">
        <f>IF(D178="CO2",E178,IF(D178="CH4",E178*'State 2005 Data'!$J$16,IF(D178="N2O",'State 2005 Data'!$J$17,IF(D178="Other",E178))))</f>
        <v>11.706353540059519</v>
      </c>
      <c r="H178" s="197"/>
    </row>
    <row r="179" spans="1:8">
      <c r="A179" s="188" t="s">
        <v>1772</v>
      </c>
      <c r="B179" s="215" t="s">
        <v>531</v>
      </c>
      <c r="C179" s="188" t="s">
        <v>889</v>
      </c>
      <c r="D179" s="188" t="s">
        <v>544</v>
      </c>
      <c r="E179" s="198">
        <v>8.6610018750000003E-2</v>
      </c>
      <c r="F179" s="199">
        <f>IF(D179="CO2",E179,IF(D179="CH4",E179*'State 2005 Data'!$J$16,IF(D179="N2O",'State 2005 Data'!$J$17,IF(D179="Other",E179))))</f>
        <v>9.7003221000000014E-2</v>
      </c>
      <c r="H179" s="197"/>
    </row>
    <row r="180" spans="1:8">
      <c r="A180" s="188" t="s">
        <v>1772</v>
      </c>
      <c r="B180" s="215" t="s">
        <v>531</v>
      </c>
      <c r="C180" s="188" t="s">
        <v>889</v>
      </c>
      <c r="D180" s="188" t="s">
        <v>545</v>
      </c>
      <c r="E180" s="198">
        <v>1.8966043120000001E-2</v>
      </c>
      <c r="F180" s="199">
        <f>IF(D180="CO2",E180,IF(D180="CH4",E180*'State 2005 Data'!$J$16,IF(D180="N2O",'State 2005 Data'!$J$17,IF(D180="Other",E180))))</f>
        <v>0.88926174496644295</v>
      </c>
      <c r="H180" s="197"/>
    </row>
    <row r="181" spans="1:8">
      <c r="A181" s="188" t="s">
        <v>1772</v>
      </c>
      <c r="B181" s="215" t="s">
        <v>531</v>
      </c>
      <c r="C181" s="188" t="s">
        <v>889</v>
      </c>
      <c r="D181" s="200" t="s">
        <v>533</v>
      </c>
      <c r="E181" s="198"/>
      <c r="F181" s="199">
        <f>IF(D181="CO2",E181,IF(D181="CH4",E181*'State 2005 Data'!$J$16,IF(D181="N2O",'State 2005 Data'!$J$17,IF(D181="Other",E181))))</f>
        <v>0</v>
      </c>
      <c r="H181" s="197"/>
    </row>
    <row r="182" spans="1:8">
      <c r="A182" s="188" t="s">
        <v>1772</v>
      </c>
      <c r="B182" s="215" t="s">
        <v>531</v>
      </c>
      <c r="C182" s="188" t="s">
        <v>4</v>
      </c>
      <c r="D182" s="188" t="s">
        <v>536</v>
      </c>
      <c r="E182" s="198">
        <v>29.812638670788473</v>
      </c>
      <c r="F182" s="199">
        <f>IF(D182="CO2",E182,IF(D182="CH4",E182*'State 2005 Data'!$J$16,IF(D182="N2O",'State 2005 Data'!$J$17,IF(D182="Other",E182))))</f>
        <v>29.812638670788473</v>
      </c>
      <c r="H182" s="197"/>
    </row>
    <row r="183" spans="1:8">
      <c r="A183" s="188" t="s">
        <v>1772</v>
      </c>
      <c r="B183" s="215" t="s">
        <v>531</v>
      </c>
      <c r="C183" s="188" t="s">
        <v>4</v>
      </c>
      <c r="D183" s="188" t="s">
        <v>544</v>
      </c>
      <c r="E183" s="198">
        <v>8.2130164830722538E-2</v>
      </c>
      <c r="F183" s="199">
        <f>IF(D183="CO2",E183,IF(D183="CH4",E183*'State 2005 Data'!$J$16,IF(D183="N2O",'State 2005 Data'!$J$17,IF(D183="Other",E183))))</f>
        <v>9.1985784610409252E-2</v>
      </c>
      <c r="H183" s="197"/>
    </row>
    <row r="184" spans="1:8">
      <c r="A184" s="188" t="s">
        <v>1772</v>
      </c>
      <c r="B184" s="215" t="s">
        <v>531</v>
      </c>
      <c r="C184" s="188" t="s">
        <v>4</v>
      </c>
      <c r="D184" s="188" t="s">
        <v>545</v>
      </c>
      <c r="E184" s="198">
        <v>1.0667549093099755</v>
      </c>
      <c r="F184" s="199">
        <f>IF(D184="CO2",E184,IF(D184="CH4",E184*'State 2005 Data'!$J$16,IF(D184="N2O",'State 2005 Data'!$J$17,IF(D184="Other",E184))))</f>
        <v>0.88926174496644295</v>
      </c>
      <c r="H184" s="197"/>
    </row>
    <row r="185" spans="1:8">
      <c r="A185" s="188" t="s">
        <v>1772</v>
      </c>
      <c r="B185" s="215" t="s">
        <v>531</v>
      </c>
      <c r="C185" s="188" t="s">
        <v>4</v>
      </c>
      <c r="D185" s="200" t="s">
        <v>533</v>
      </c>
      <c r="E185" s="198"/>
      <c r="F185" s="199">
        <f>IF(D185="CO2",E185,IF(D185="CH4",E185*'State 2005 Data'!$J$16,IF(D185="N2O",'State 2005 Data'!$J$17,IF(D185="Other",E185))))</f>
        <v>0</v>
      </c>
      <c r="H185" s="197"/>
    </row>
    <row r="186" spans="1:8">
      <c r="A186" s="188" t="s">
        <v>1772</v>
      </c>
      <c r="B186" s="215" t="s">
        <v>531</v>
      </c>
      <c r="C186" s="188" t="s">
        <v>9</v>
      </c>
      <c r="D186" s="188" t="s">
        <v>536</v>
      </c>
      <c r="E186" s="201">
        <v>14.137695541094423</v>
      </c>
      <c r="F186" s="199">
        <f>IF(D186="CO2",E186,IF(D186="CH4",E186*'State 2005 Data'!$J$16,IF(D186="N2O",'State 2005 Data'!$J$17,IF(D186="Other",E186))))</f>
        <v>14.137695541094423</v>
      </c>
      <c r="H186" s="197"/>
    </row>
    <row r="187" spans="1:8">
      <c r="A187" s="188" t="s">
        <v>1772</v>
      </c>
      <c r="B187" s="215" t="s">
        <v>531</v>
      </c>
      <c r="C187" s="188" t="s">
        <v>9</v>
      </c>
      <c r="D187" s="188" t="s">
        <v>544</v>
      </c>
      <c r="E187" s="198">
        <v>14.130555994425798</v>
      </c>
      <c r="F187" s="199">
        <f>IF(D187="CO2",E187,IF(D187="CH4",E187*'State 2005 Data'!$J$16,IF(D187="N2O",'State 2005 Data'!$J$17,IF(D187="Other",E187))))</f>
        <v>15.826222713756895</v>
      </c>
      <c r="H187" s="197"/>
    </row>
    <row r="188" spans="1:8">
      <c r="A188" s="188" t="s">
        <v>1772</v>
      </c>
      <c r="B188" s="215" t="s">
        <v>531</v>
      </c>
      <c r="C188" s="188" t="s">
        <v>9</v>
      </c>
      <c r="D188" s="188" t="s">
        <v>545</v>
      </c>
      <c r="E188" s="198">
        <v>1.26924525690083E-2</v>
      </c>
      <c r="F188" s="199">
        <f>IF(D188="CO2",E188,IF(D188="CH4",E188*'State 2005 Data'!$J$16,IF(D188="N2O",'State 2005 Data'!$J$17,IF(D188="Other",E188))))</f>
        <v>0.88926174496644295</v>
      </c>
      <c r="H188" s="197"/>
    </row>
    <row r="189" spans="1:8">
      <c r="A189" s="188" t="s">
        <v>1772</v>
      </c>
      <c r="B189" s="215" t="s">
        <v>531</v>
      </c>
      <c r="C189" s="188" t="s">
        <v>9</v>
      </c>
      <c r="D189" s="188" t="s">
        <v>533</v>
      </c>
      <c r="E189" s="198">
        <v>1.8576129918061826</v>
      </c>
      <c r="F189" s="199">
        <f>IF(D189="CO2",E189,IF(D189="CH4",E189*'State 2005 Data'!$J$16,IF(D189="N2O",'State 2005 Data'!$J$17,IF(D189="Other",E189))))</f>
        <v>1.8576129918061826</v>
      </c>
      <c r="H189" s="197"/>
    </row>
    <row r="190" spans="1:8">
      <c r="A190" s="188" t="s">
        <v>1816</v>
      </c>
      <c r="B190" s="215" t="s">
        <v>1817</v>
      </c>
      <c r="C190" s="188" t="s">
        <v>100</v>
      </c>
      <c r="D190" s="188" t="s">
        <v>536</v>
      </c>
      <c r="E190" s="198">
        <v>124.34854050073351</v>
      </c>
      <c r="F190" s="199">
        <f>IF(D190="CO2",E190,IF(D190="CH4",E190*'State 2005 Data'!$J$16,IF(D190="N2O",'State 2005 Data'!$J$17,IF(D190="Other",E190))))</f>
        <v>124.34854050073351</v>
      </c>
      <c r="H190" s="197"/>
    </row>
    <row r="191" spans="1:8">
      <c r="A191" s="188" t="s">
        <v>1816</v>
      </c>
      <c r="B191" s="215" t="s">
        <v>1817</v>
      </c>
      <c r="C191" s="188" t="s">
        <v>100</v>
      </c>
      <c r="D191" s="188" t="s">
        <v>544</v>
      </c>
      <c r="E191" s="198">
        <v>6.7666522749999999E-2</v>
      </c>
      <c r="F191" s="199">
        <f>IF(D191="CO2",E191,IF(D191="CH4",E191*'State 2005 Data'!$J$16,IF(D191="N2O",'State 2005 Data'!$J$17,IF(D191="Other",E191))))</f>
        <v>7.5786505480000002E-2</v>
      </c>
      <c r="H191" s="197"/>
    </row>
    <row r="192" spans="1:8">
      <c r="A192" s="188" t="s">
        <v>1816</v>
      </c>
      <c r="B192" s="215" t="s">
        <v>1817</v>
      </c>
      <c r="C192" s="188" t="s">
        <v>100</v>
      </c>
      <c r="D192" s="188" t="s">
        <v>545</v>
      </c>
      <c r="E192" s="198">
        <v>0.38522212361999997</v>
      </c>
      <c r="F192" s="199">
        <f>IF(D192="CO2",E192,IF(D192="CH4",E192*'State 2005 Data'!$J$16,IF(D192="N2O",'State 2005 Data'!$J$17,IF(D192="Other",E192))))</f>
        <v>0.88926174496644295</v>
      </c>
      <c r="H192" s="197"/>
    </row>
    <row r="193" spans="1:8">
      <c r="A193" s="188" t="s">
        <v>1816</v>
      </c>
      <c r="B193" s="215" t="s">
        <v>1817</v>
      </c>
      <c r="C193" s="188" t="s">
        <v>100</v>
      </c>
      <c r="D193" s="200" t="s">
        <v>533</v>
      </c>
      <c r="E193" s="198"/>
      <c r="F193" s="199">
        <f>IF(D193="CO2",E193,IF(D193="CH4",E193*'State 2005 Data'!$J$16,IF(D193="N2O",'State 2005 Data'!$J$17,IF(D193="Other",E193))))</f>
        <v>0</v>
      </c>
      <c r="H193" s="197"/>
    </row>
    <row r="194" spans="1:8">
      <c r="A194" s="188" t="s">
        <v>1816</v>
      </c>
      <c r="B194" s="215" t="s">
        <v>1817</v>
      </c>
      <c r="C194" s="188" t="s">
        <v>889</v>
      </c>
      <c r="D194" s="188" t="s">
        <v>536</v>
      </c>
      <c r="E194" s="198">
        <v>7.1471620544010257</v>
      </c>
      <c r="F194" s="199">
        <f>IF(D194="CO2",E194,IF(D194="CH4",E194*'State 2005 Data'!$J$16,IF(D194="N2O",'State 2005 Data'!$J$17,IF(D194="Other",E194))))</f>
        <v>7.1471620544010257</v>
      </c>
      <c r="H194" s="197"/>
    </row>
    <row r="195" spans="1:8">
      <c r="A195" s="188" t="s">
        <v>1816</v>
      </c>
      <c r="B195" s="215" t="s">
        <v>1817</v>
      </c>
      <c r="C195" s="188" t="s">
        <v>889</v>
      </c>
      <c r="D195" s="188" t="s">
        <v>544</v>
      </c>
      <c r="E195" s="198">
        <v>3.8571613749999983E-2</v>
      </c>
      <c r="F195" s="199">
        <f>IF(D195="CO2",E195,IF(D195="CH4",E195*'State 2005 Data'!$J$16,IF(D195="N2O",'State 2005 Data'!$J$17,IF(D195="Other",E195))))</f>
        <v>4.3200207399999989E-2</v>
      </c>
      <c r="H195" s="197"/>
    </row>
    <row r="196" spans="1:8">
      <c r="A196" s="188" t="s">
        <v>1816</v>
      </c>
      <c r="B196" s="215" t="s">
        <v>1817</v>
      </c>
      <c r="C196" s="188" t="s">
        <v>889</v>
      </c>
      <c r="D196" s="188" t="s">
        <v>545</v>
      </c>
      <c r="E196" s="198">
        <v>1.2971853579999998E-2</v>
      </c>
      <c r="F196" s="199">
        <f>IF(D196="CO2",E196,IF(D196="CH4",E196*'State 2005 Data'!$J$16,IF(D196="N2O",'State 2005 Data'!$J$17,IF(D196="Other",E196))))</f>
        <v>0.88926174496644295</v>
      </c>
      <c r="H196" s="197"/>
    </row>
    <row r="197" spans="1:8">
      <c r="A197" s="188" t="s">
        <v>1816</v>
      </c>
      <c r="B197" s="215" t="s">
        <v>1817</v>
      </c>
      <c r="C197" s="188" t="s">
        <v>889</v>
      </c>
      <c r="D197" s="200" t="s">
        <v>533</v>
      </c>
      <c r="E197" s="198"/>
      <c r="F197" s="199">
        <f>IF(D197="CO2",E197,IF(D197="CH4",E197*'State 2005 Data'!$J$16,IF(D197="N2O",'State 2005 Data'!$J$17,IF(D197="Other",E197))))</f>
        <v>0</v>
      </c>
      <c r="H197" s="197"/>
    </row>
    <row r="198" spans="1:8">
      <c r="A198" s="188" t="s">
        <v>1816</v>
      </c>
      <c r="B198" s="215" t="s">
        <v>1817</v>
      </c>
      <c r="C198" s="188" t="s">
        <v>4</v>
      </c>
      <c r="D198" s="188" t="s">
        <v>536</v>
      </c>
      <c r="E198" s="198">
        <v>113.61701908194927</v>
      </c>
      <c r="F198" s="199">
        <f>IF(D198="CO2",E198,IF(D198="CH4",E198*'State 2005 Data'!$J$16,IF(D198="N2O",'State 2005 Data'!$J$17,IF(D198="Other",E198))))</f>
        <v>113.61701908194927</v>
      </c>
      <c r="H198" s="197"/>
    </row>
    <row r="199" spans="1:8">
      <c r="A199" s="188" t="s">
        <v>1816</v>
      </c>
      <c r="B199" s="215" t="s">
        <v>1817</v>
      </c>
      <c r="C199" s="188" t="s">
        <v>4</v>
      </c>
      <c r="D199" s="188" t="s">
        <v>544</v>
      </c>
      <c r="E199" s="198">
        <v>8.2130164830722538E-2</v>
      </c>
      <c r="F199" s="199">
        <f>IF(D199="CO2",E199,IF(D199="CH4",E199*'State 2005 Data'!$J$16,IF(D199="N2O",'State 2005 Data'!$J$17,IF(D199="Other",E199))))</f>
        <v>9.1985784610409252E-2</v>
      </c>
      <c r="H199" s="197"/>
    </row>
    <row r="200" spans="1:8">
      <c r="A200" s="188" t="s">
        <v>1816</v>
      </c>
      <c r="B200" s="215" t="s">
        <v>1817</v>
      </c>
      <c r="C200" s="188" t="s">
        <v>4</v>
      </c>
      <c r="D200" s="188" t="s">
        <v>545</v>
      </c>
      <c r="E200" s="198">
        <v>1.0667549093099755</v>
      </c>
      <c r="F200" s="199">
        <f>IF(D200="CO2",E200,IF(D200="CH4",E200*'State 2005 Data'!$J$16,IF(D200="N2O",'State 2005 Data'!$J$17,IF(D200="Other",E200))))</f>
        <v>0.88926174496644295</v>
      </c>
      <c r="H200" s="197"/>
    </row>
    <row r="201" spans="1:8">
      <c r="A201" s="188" t="s">
        <v>1816</v>
      </c>
      <c r="B201" s="215" t="s">
        <v>1817</v>
      </c>
      <c r="C201" s="188" t="s">
        <v>4</v>
      </c>
      <c r="D201" s="200" t="s">
        <v>533</v>
      </c>
      <c r="E201" s="198"/>
      <c r="F201" s="199">
        <f>IF(D201="CO2",E201,IF(D201="CH4",E201*'State 2005 Data'!$J$16,IF(D201="N2O",'State 2005 Data'!$J$17,IF(D201="Other",E201))))</f>
        <v>0</v>
      </c>
      <c r="H201" s="197"/>
    </row>
    <row r="202" spans="1:8">
      <c r="A202" s="188" t="s">
        <v>1816</v>
      </c>
      <c r="B202" s="215" t="s">
        <v>1817</v>
      </c>
      <c r="C202" s="188" t="s">
        <v>9</v>
      </c>
      <c r="D202" s="188" t="s">
        <v>536</v>
      </c>
      <c r="E202" s="201">
        <v>17.307304834425619</v>
      </c>
      <c r="F202" s="199">
        <f>IF(D202="CO2",E202,IF(D202="CH4",E202*'State 2005 Data'!$J$16,IF(D202="N2O",'State 2005 Data'!$J$17,IF(D202="Other",E202))))</f>
        <v>17.307304834425619</v>
      </c>
      <c r="H202" s="197"/>
    </row>
    <row r="203" spans="1:8">
      <c r="A203" s="188" t="s">
        <v>1816</v>
      </c>
      <c r="B203" s="215" t="s">
        <v>1817</v>
      </c>
      <c r="C203" s="188" t="s">
        <v>9</v>
      </c>
      <c r="D203" s="188" t="s">
        <v>544</v>
      </c>
      <c r="E203" s="198">
        <v>5.4055024195238595</v>
      </c>
      <c r="F203" s="199">
        <f>IF(D203="CO2",E203,IF(D203="CH4",E203*'State 2005 Data'!$J$16,IF(D203="N2O",'State 2005 Data'!$J$17,IF(D203="Other",E203))))</f>
        <v>6.0541627098667234</v>
      </c>
      <c r="H203" s="197"/>
    </row>
    <row r="204" spans="1:8">
      <c r="A204" s="188" t="s">
        <v>1816</v>
      </c>
      <c r="B204" s="215" t="s">
        <v>1817</v>
      </c>
      <c r="C204" s="188" t="s">
        <v>9</v>
      </c>
      <c r="D204" s="188" t="s">
        <v>545</v>
      </c>
      <c r="E204" s="198">
        <v>0.11919287496658588</v>
      </c>
      <c r="F204" s="199">
        <f>IF(D204="CO2",E204,IF(D204="CH4",E204*'State 2005 Data'!$J$16,IF(D204="N2O",'State 2005 Data'!$J$17,IF(D204="Other",E204))))</f>
        <v>0.88926174496644295</v>
      </c>
      <c r="H204" s="197"/>
    </row>
    <row r="205" spans="1:8">
      <c r="A205" s="188" t="s">
        <v>1816</v>
      </c>
      <c r="B205" s="215" t="s">
        <v>1817</v>
      </c>
      <c r="C205" s="188" t="s">
        <v>9</v>
      </c>
      <c r="D205" s="188" t="s">
        <v>533</v>
      </c>
      <c r="E205" s="198">
        <v>6.6549254490800127</v>
      </c>
      <c r="F205" s="199">
        <f>IF(D205="CO2",E205,IF(D205="CH4",E205*'State 2005 Data'!$J$16,IF(D205="N2O",'State 2005 Data'!$J$17,IF(D205="Other",E205))))</f>
        <v>6.6549254490800127</v>
      </c>
      <c r="H205" s="197"/>
    </row>
    <row r="206" spans="1:8">
      <c r="A206" s="188" t="s">
        <v>1829</v>
      </c>
      <c r="B206" s="215" t="s">
        <v>1830</v>
      </c>
      <c r="C206" s="188" t="s">
        <v>100</v>
      </c>
      <c r="D206" s="188" t="s">
        <v>536</v>
      </c>
      <c r="E206" s="198">
        <v>91.32605566711716</v>
      </c>
      <c r="F206" s="199">
        <f>IF(D206="CO2",E206,IF(D206="CH4",E206*'State 2005 Data'!$J$16,IF(D206="N2O",'State 2005 Data'!$J$17,IF(D206="Other",E206))))</f>
        <v>91.32605566711716</v>
      </c>
      <c r="H206" s="197"/>
    </row>
    <row r="207" spans="1:8">
      <c r="A207" s="188" t="s">
        <v>1829</v>
      </c>
      <c r="B207" s="215" t="s">
        <v>1830</v>
      </c>
      <c r="C207" s="188" t="s">
        <v>100</v>
      </c>
      <c r="D207" s="188" t="s">
        <v>544</v>
      </c>
      <c r="E207" s="198">
        <v>2.5502911999999999E-2</v>
      </c>
      <c r="F207" s="199">
        <f>IF(D207="CO2",E207,IF(D207="CH4",E207*'State 2005 Data'!$J$16,IF(D207="N2O",'State 2005 Data'!$J$17,IF(D207="Other",E207))))</f>
        <v>2.8563261440000001E-2</v>
      </c>
      <c r="H207" s="197"/>
    </row>
    <row r="208" spans="1:8">
      <c r="A208" s="188" t="s">
        <v>1829</v>
      </c>
      <c r="B208" s="215" t="s">
        <v>1830</v>
      </c>
      <c r="C208" s="188" t="s">
        <v>100</v>
      </c>
      <c r="D208" s="188" t="s">
        <v>545</v>
      </c>
      <c r="E208" s="198">
        <v>0.42768784775999996</v>
      </c>
      <c r="F208" s="199">
        <f>IF(D208="CO2",E208,IF(D208="CH4",E208*'State 2005 Data'!$J$16,IF(D208="N2O",'State 2005 Data'!$J$17,IF(D208="Other",E208))))</f>
        <v>0.88926174496644295</v>
      </c>
      <c r="H208" s="197"/>
    </row>
    <row r="209" spans="1:8">
      <c r="A209" s="188" t="s">
        <v>1829</v>
      </c>
      <c r="B209" s="215" t="s">
        <v>1830</v>
      </c>
      <c r="C209" s="188" t="s">
        <v>100</v>
      </c>
      <c r="D209" s="200" t="s">
        <v>533</v>
      </c>
      <c r="E209" s="198"/>
      <c r="F209" s="199">
        <f>IF(D209="CO2",E209,IF(D209="CH4",E209*'State 2005 Data'!$J$16,IF(D209="N2O",'State 2005 Data'!$J$17,IF(D209="Other",E209))))</f>
        <v>0</v>
      </c>
      <c r="H209" s="197"/>
    </row>
    <row r="210" spans="1:8">
      <c r="A210" s="188" t="s">
        <v>1829</v>
      </c>
      <c r="B210" s="215" t="s">
        <v>1830</v>
      </c>
      <c r="C210" s="188" t="s">
        <v>889</v>
      </c>
      <c r="D210" s="188" t="s">
        <v>536</v>
      </c>
      <c r="E210" s="198">
        <v>36.592351012463155</v>
      </c>
      <c r="F210" s="199">
        <f>IF(D210="CO2",E210,IF(D210="CH4",E210*'State 2005 Data'!$J$16,IF(D210="N2O",'State 2005 Data'!$J$17,IF(D210="Other",E210))))</f>
        <v>36.592351012463155</v>
      </c>
      <c r="H210" s="197"/>
    </row>
    <row r="211" spans="1:8">
      <c r="A211" s="188" t="s">
        <v>1829</v>
      </c>
      <c r="B211" s="215" t="s">
        <v>1830</v>
      </c>
      <c r="C211" s="188" t="s">
        <v>889</v>
      </c>
      <c r="D211" s="188" t="s">
        <v>544</v>
      </c>
      <c r="E211" s="198">
        <v>0.1392324305</v>
      </c>
      <c r="F211" s="199">
        <f>IF(D211="CO2",E211,IF(D211="CH4",E211*'State 2005 Data'!$J$16,IF(D211="N2O",'State 2005 Data'!$J$17,IF(D211="Other",E211))))</f>
        <v>0.15594032216000001</v>
      </c>
      <c r="H211" s="197"/>
    </row>
    <row r="212" spans="1:8">
      <c r="A212" s="188" t="s">
        <v>1829</v>
      </c>
      <c r="B212" s="215" t="s">
        <v>1830</v>
      </c>
      <c r="C212" s="188" t="s">
        <v>889</v>
      </c>
      <c r="D212" s="188" t="s">
        <v>545</v>
      </c>
      <c r="E212" s="198">
        <v>3.2298506499999997E-2</v>
      </c>
      <c r="F212" s="199">
        <f>IF(D212="CO2",E212,IF(D212="CH4",E212*'State 2005 Data'!$J$16,IF(D212="N2O",'State 2005 Data'!$J$17,IF(D212="Other",E212))))</f>
        <v>0.88926174496644295</v>
      </c>
      <c r="H212" s="197"/>
    </row>
    <row r="213" spans="1:8">
      <c r="A213" s="188" t="s">
        <v>1829</v>
      </c>
      <c r="B213" s="215" t="s">
        <v>1830</v>
      </c>
      <c r="C213" s="188" t="s">
        <v>889</v>
      </c>
      <c r="D213" s="200" t="s">
        <v>533</v>
      </c>
      <c r="E213" s="198"/>
      <c r="F213" s="199">
        <f>IF(D213="CO2",E213,IF(D213="CH4",E213*'State 2005 Data'!$J$16,IF(D213="N2O",'State 2005 Data'!$J$17,IF(D213="Other",E213))))</f>
        <v>0</v>
      </c>
      <c r="H213" s="197"/>
    </row>
    <row r="214" spans="1:8">
      <c r="A214" s="188" t="s">
        <v>1829</v>
      </c>
      <c r="B214" s="215" t="s">
        <v>1830</v>
      </c>
      <c r="C214" s="188" t="s">
        <v>4</v>
      </c>
      <c r="D214" s="188" t="s">
        <v>536</v>
      </c>
      <c r="E214" s="198">
        <v>76.820478528891528</v>
      </c>
      <c r="F214" s="199">
        <f>IF(D214="CO2",E214,IF(D214="CH4",E214*'State 2005 Data'!$J$16,IF(D214="N2O",'State 2005 Data'!$J$17,IF(D214="Other",E214))))</f>
        <v>76.820478528891528</v>
      </c>
      <c r="H214" s="197"/>
    </row>
    <row r="215" spans="1:8">
      <c r="A215" s="188" t="s">
        <v>1829</v>
      </c>
      <c r="B215" s="215" t="s">
        <v>1830</v>
      </c>
      <c r="C215" s="188" t="s">
        <v>4</v>
      </c>
      <c r="D215" s="188" t="s">
        <v>544</v>
      </c>
      <c r="E215" s="198">
        <v>8.2130164830722538E-2</v>
      </c>
      <c r="F215" s="199">
        <f>IF(D215="CO2",E215,IF(D215="CH4",E215*'State 2005 Data'!$J$16,IF(D215="N2O",'State 2005 Data'!$J$17,IF(D215="Other",E215))))</f>
        <v>9.1985784610409252E-2</v>
      </c>
      <c r="H215" s="197"/>
    </row>
    <row r="216" spans="1:8">
      <c r="A216" s="188" t="s">
        <v>1829</v>
      </c>
      <c r="B216" s="215" t="s">
        <v>1830</v>
      </c>
      <c r="C216" s="188" t="s">
        <v>4</v>
      </c>
      <c r="D216" s="188" t="s">
        <v>545</v>
      </c>
      <c r="E216" s="198">
        <v>1.0667549093099755</v>
      </c>
      <c r="F216" s="199">
        <f>IF(D216="CO2",E216,IF(D216="CH4",E216*'State 2005 Data'!$J$16,IF(D216="N2O",'State 2005 Data'!$J$17,IF(D216="Other",E216))))</f>
        <v>0.88926174496644295</v>
      </c>
      <c r="H216" s="197"/>
    </row>
    <row r="217" spans="1:8">
      <c r="A217" s="188" t="s">
        <v>1829</v>
      </c>
      <c r="B217" s="215" t="s">
        <v>1830</v>
      </c>
      <c r="C217" s="188" t="s">
        <v>4</v>
      </c>
      <c r="D217" s="200" t="s">
        <v>533</v>
      </c>
      <c r="E217" s="198"/>
      <c r="F217" s="199">
        <f>IF(D217="CO2",E217,IF(D217="CH4",E217*'State 2005 Data'!$J$16,IF(D217="N2O",'State 2005 Data'!$J$17,IF(D217="Other",E217))))</f>
        <v>0</v>
      </c>
      <c r="H217" s="197"/>
    </row>
    <row r="218" spans="1:8">
      <c r="A218" s="188" t="s">
        <v>1829</v>
      </c>
      <c r="B218" s="215" t="s">
        <v>1830</v>
      </c>
      <c r="C218" s="188" t="s">
        <v>9</v>
      </c>
      <c r="D218" s="188" t="s">
        <v>536</v>
      </c>
      <c r="E218" s="201">
        <v>44.346810454061938</v>
      </c>
      <c r="F218" s="199">
        <f>IF(D218="CO2",E218,IF(D218="CH4",E218*'State 2005 Data'!$J$16,IF(D218="N2O",'State 2005 Data'!$J$17,IF(D218="Other",E218))))</f>
        <v>44.346810454061938</v>
      </c>
      <c r="H218" s="197"/>
    </row>
    <row r="219" spans="1:8">
      <c r="A219" s="188" t="s">
        <v>1829</v>
      </c>
      <c r="B219" s="215" t="s">
        <v>1830</v>
      </c>
      <c r="C219" s="188" t="s">
        <v>9</v>
      </c>
      <c r="D219" s="188" t="s">
        <v>544</v>
      </c>
      <c r="E219" s="198">
        <v>7.3419556746771004</v>
      </c>
      <c r="F219" s="199">
        <f>IF(D219="CO2",E219,IF(D219="CH4",E219*'State 2005 Data'!$J$16,IF(D219="N2O",'State 2005 Data'!$J$17,IF(D219="Other",E219))))</f>
        <v>8.2229903556383537</v>
      </c>
      <c r="H219" s="197"/>
    </row>
    <row r="220" spans="1:8">
      <c r="A220" s="188" t="s">
        <v>1829</v>
      </c>
      <c r="B220" s="215" t="s">
        <v>1830</v>
      </c>
      <c r="C220" s="188" t="s">
        <v>9</v>
      </c>
      <c r="D220" s="188" t="s">
        <v>545</v>
      </c>
      <c r="E220" s="198">
        <v>7.3166243436791858E-2</v>
      </c>
      <c r="F220" s="199">
        <f>IF(D220="CO2",E220,IF(D220="CH4",E220*'State 2005 Data'!$J$16,IF(D220="N2O",'State 2005 Data'!$J$17,IF(D220="Other",E220))))</f>
        <v>0.88926174496644295</v>
      </c>
      <c r="H220" s="197"/>
    </row>
    <row r="221" spans="1:8">
      <c r="A221" s="188" t="s">
        <v>1829</v>
      </c>
      <c r="B221" s="215" t="s">
        <v>1830</v>
      </c>
      <c r="C221" s="188" t="s">
        <v>9</v>
      </c>
      <c r="D221" s="188" t="s">
        <v>533</v>
      </c>
      <c r="E221" s="198">
        <v>4.7202127697351726</v>
      </c>
      <c r="F221" s="199">
        <f>IF(D221="CO2",E221,IF(D221="CH4",E221*'State 2005 Data'!$J$16,IF(D221="N2O",'State 2005 Data'!$J$17,IF(D221="Other",E221))))</f>
        <v>4.7202127697351726</v>
      </c>
      <c r="H221" s="197"/>
    </row>
    <row r="222" spans="1:8">
      <c r="A222" s="188" t="s">
        <v>1831</v>
      </c>
      <c r="B222" s="215" t="s">
        <v>1832</v>
      </c>
      <c r="C222" s="188" t="s">
        <v>100</v>
      </c>
      <c r="D222" s="188" t="s">
        <v>536</v>
      </c>
      <c r="E222" s="198">
        <v>118.84179018991334</v>
      </c>
      <c r="F222" s="199">
        <f>IF(D222="CO2",E222,IF(D222="CH4",E222*'State 2005 Data'!$J$16,IF(D222="N2O",'State 2005 Data'!$J$17,IF(D222="Other",E222))))</f>
        <v>118.84179018991334</v>
      </c>
      <c r="H222" s="197"/>
    </row>
    <row r="223" spans="1:8">
      <c r="A223" s="188" t="s">
        <v>1831</v>
      </c>
      <c r="B223" s="215" t="s">
        <v>1832</v>
      </c>
      <c r="C223" s="188" t="s">
        <v>100</v>
      </c>
      <c r="D223" s="188" t="s">
        <v>544</v>
      </c>
      <c r="E223" s="198">
        <v>3.2869988000000003E-2</v>
      </c>
      <c r="F223" s="199">
        <f>IF(D223="CO2",E223,IF(D223="CH4",E223*'State 2005 Data'!$J$16,IF(D223="N2O",'State 2005 Data'!$J$17,IF(D223="Other",E223))))</f>
        <v>3.6814386560000009E-2</v>
      </c>
      <c r="H223" s="197"/>
    </row>
    <row r="224" spans="1:8">
      <c r="A224" s="188" t="s">
        <v>1831</v>
      </c>
      <c r="B224" s="215" t="s">
        <v>1832</v>
      </c>
      <c r="C224" s="188" t="s">
        <v>100</v>
      </c>
      <c r="D224" s="188" t="s">
        <v>545</v>
      </c>
      <c r="E224" s="198">
        <v>0.56993080206000002</v>
      </c>
      <c r="F224" s="199">
        <f>IF(D224="CO2",E224,IF(D224="CH4",E224*'State 2005 Data'!$J$16,IF(D224="N2O",'State 2005 Data'!$J$17,IF(D224="Other",E224))))</f>
        <v>0.88926174496644295</v>
      </c>
      <c r="H224" s="197"/>
    </row>
    <row r="225" spans="1:8">
      <c r="A225" s="188" t="s">
        <v>1831</v>
      </c>
      <c r="B225" s="215" t="s">
        <v>1832</v>
      </c>
      <c r="C225" s="188" t="s">
        <v>100</v>
      </c>
      <c r="D225" s="200" t="s">
        <v>533</v>
      </c>
      <c r="E225" s="198"/>
      <c r="F225" s="199">
        <f>IF(D225="CO2",E225,IF(D225="CH4",E225*'State 2005 Data'!$J$16,IF(D225="N2O",'State 2005 Data'!$J$17,IF(D225="Other",E225))))</f>
        <v>0</v>
      </c>
      <c r="H225" s="197"/>
    </row>
    <row r="226" spans="1:8">
      <c r="A226" s="188" t="s">
        <v>1831</v>
      </c>
      <c r="B226" s="215" t="s">
        <v>1832</v>
      </c>
      <c r="C226" s="188" t="s">
        <v>889</v>
      </c>
      <c r="D226" s="188" t="s">
        <v>536</v>
      </c>
      <c r="E226" s="198">
        <v>14.945147394013535</v>
      </c>
      <c r="F226" s="199">
        <f>IF(D226="CO2",E226,IF(D226="CH4",E226*'State 2005 Data'!$J$16,IF(D226="N2O",'State 2005 Data'!$J$17,IF(D226="Other",E226))))</f>
        <v>14.945147394013535</v>
      </c>
      <c r="H226" s="197"/>
    </row>
    <row r="227" spans="1:8">
      <c r="A227" s="188" t="s">
        <v>1831</v>
      </c>
      <c r="B227" s="215" t="s">
        <v>1832</v>
      </c>
      <c r="C227" s="188" t="s">
        <v>889</v>
      </c>
      <c r="D227" s="188" t="s">
        <v>544</v>
      </c>
      <c r="E227" s="198">
        <v>0.14570402825000001</v>
      </c>
      <c r="F227" s="199">
        <f>IF(D227="CO2",E227,IF(D227="CH4",E227*'State 2005 Data'!$J$16,IF(D227="N2O",'State 2005 Data'!$J$17,IF(D227="Other",E227))))</f>
        <v>0.16318851164000003</v>
      </c>
      <c r="H227" s="197"/>
    </row>
    <row r="228" spans="1:8">
      <c r="A228" s="188" t="s">
        <v>1831</v>
      </c>
      <c r="B228" s="215" t="s">
        <v>1832</v>
      </c>
      <c r="C228" s="188" t="s">
        <v>889</v>
      </c>
      <c r="D228" s="188" t="s">
        <v>545</v>
      </c>
      <c r="E228" s="198">
        <v>3.1460560300000003E-2</v>
      </c>
      <c r="F228" s="199">
        <f>IF(D228="CO2",E228,IF(D228="CH4",E228*'State 2005 Data'!$J$16,IF(D228="N2O",'State 2005 Data'!$J$17,IF(D228="Other",E228))))</f>
        <v>0.88926174496644295</v>
      </c>
      <c r="H228" s="197"/>
    </row>
    <row r="229" spans="1:8">
      <c r="A229" s="188" t="s">
        <v>1831</v>
      </c>
      <c r="B229" s="215" t="s">
        <v>1832</v>
      </c>
      <c r="C229" s="188" t="s">
        <v>889</v>
      </c>
      <c r="D229" s="200" t="s">
        <v>533</v>
      </c>
      <c r="E229" s="198"/>
      <c r="F229" s="199">
        <f>IF(D229="CO2",E229,IF(D229="CH4",E229*'State 2005 Data'!$J$16,IF(D229="N2O",'State 2005 Data'!$J$17,IF(D229="Other",E229))))</f>
        <v>0</v>
      </c>
      <c r="H229" s="197"/>
    </row>
    <row r="230" spans="1:8">
      <c r="A230" s="188" t="s">
        <v>1831</v>
      </c>
      <c r="B230" s="215" t="s">
        <v>1832</v>
      </c>
      <c r="C230" s="188" t="s">
        <v>4</v>
      </c>
      <c r="D230" s="188" t="s">
        <v>536</v>
      </c>
      <c r="E230" s="198">
        <v>45.307164047810055</v>
      </c>
      <c r="F230" s="199">
        <f>IF(D230="CO2",E230,IF(D230="CH4",E230*'State 2005 Data'!$J$16,IF(D230="N2O",'State 2005 Data'!$J$17,IF(D230="Other",E230))))</f>
        <v>45.307164047810055</v>
      </c>
      <c r="H230" s="197"/>
    </row>
    <row r="231" spans="1:8">
      <c r="A231" s="188" t="s">
        <v>1831</v>
      </c>
      <c r="B231" s="215" t="s">
        <v>1832</v>
      </c>
      <c r="C231" s="188" t="s">
        <v>4</v>
      </c>
      <c r="D231" s="188" t="s">
        <v>544</v>
      </c>
      <c r="E231" s="198">
        <v>8.2130164830722538E-2</v>
      </c>
      <c r="F231" s="199">
        <f>IF(D231="CO2",E231,IF(D231="CH4",E231*'State 2005 Data'!$J$16,IF(D231="N2O",'State 2005 Data'!$J$17,IF(D231="Other",E231))))</f>
        <v>9.1985784610409252E-2</v>
      </c>
      <c r="H231" s="197"/>
    </row>
    <row r="232" spans="1:8">
      <c r="A232" s="188" t="s">
        <v>1831</v>
      </c>
      <c r="B232" s="215" t="s">
        <v>1832</v>
      </c>
      <c r="C232" s="188" t="s">
        <v>4</v>
      </c>
      <c r="D232" s="188" t="s">
        <v>545</v>
      </c>
      <c r="E232" s="198">
        <v>1.0667549093099755</v>
      </c>
      <c r="F232" s="199">
        <f>IF(D232="CO2",E232,IF(D232="CH4",E232*'State 2005 Data'!$J$16,IF(D232="N2O",'State 2005 Data'!$J$17,IF(D232="Other",E232))))</f>
        <v>0.88926174496644295</v>
      </c>
      <c r="H232" s="197"/>
    </row>
    <row r="233" spans="1:8">
      <c r="A233" s="188" t="s">
        <v>1831</v>
      </c>
      <c r="B233" s="215" t="s">
        <v>1832</v>
      </c>
      <c r="C233" s="188" t="s">
        <v>4</v>
      </c>
      <c r="D233" s="200" t="s">
        <v>533</v>
      </c>
      <c r="E233" s="198"/>
      <c r="F233" s="199">
        <f>IF(D233="CO2",E233,IF(D233="CH4",E233*'State 2005 Data'!$J$16,IF(D233="N2O",'State 2005 Data'!$J$17,IF(D233="Other",E233))))</f>
        <v>0</v>
      </c>
      <c r="H233" s="197"/>
    </row>
    <row r="234" spans="1:8">
      <c r="A234" s="188" t="s">
        <v>1831</v>
      </c>
      <c r="B234" s="215" t="s">
        <v>1832</v>
      </c>
      <c r="C234" s="188" t="s">
        <v>9</v>
      </c>
      <c r="D234" s="188" t="s">
        <v>536</v>
      </c>
      <c r="E234" s="201">
        <v>73.835147937354691</v>
      </c>
      <c r="F234" s="199">
        <f>IF(D234="CO2",E234,IF(D234="CH4",E234*'State 2005 Data'!$J$16,IF(D234="N2O",'State 2005 Data'!$J$17,IF(D234="Other",E234))))</f>
        <v>73.835147937354691</v>
      </c>
      <c r="H234" s="197"/>
    </row>
    <row r="235" spans="1:8">
      <c r="A235" s="188" t="s">
        <v>1831</v>
      </c>
      <c r="B235" s="215" t="s">
        <v>1832</v>
      </c>
      <c r="C235" s="188" t="s">
        <v>9</v>
      </c>
      <c r="D235" s="188" t="s">
        <v>544</v>
      </c>
      <c r="E235" s="198">
        <v>4.5960954520579351</v>
      </c>
      <c r="F235" s="199">
        <f>IF(D235="CO2",E235,IF(D235="CH4",E235*'State 2005 Data'!$J$16,IF(D235="N2O",'State 2005 Data'!$J$17,IF(D235="Other",E235))))</f>
        <v>5.1476269063048878</v>
      </c>
      <c r="H235" s="197"/>
    </row>
    <row r="236" spans="1:8">
      <c r="A236" s="188" t="s">
        <v>1831</v>
      </c>
      <c r="B236" s="215" t="s">
        <v>1832</v>
      </c>
      <c r="C236" s="188" t="s">
        <v>9</v>
      </c>
      <c r="D236" s="188" t="s">
        <v>545</v>
      </c>
      <c r="E236" s="198">
        <v>8.6851378995289677E-2</v>
      </c>
      <c r="F236" s="199">
        <f>IF(D236="CO2",E236,IF(D236="CH4",E236*'State 2005 Data'!$J$16,IF(D236="N2O",'State 2005 Data'!$J$17,IF(D236="Other",E236))))</f>
        <v>0.88926174496644295</v>
      </c>
      <c r="H236" s="197"/>
    </row>
    <row r="237" spans="1:8">
      <c r="A237" s="188" t="s">
        <v>1831</v>
      </c>
      <c r="B237" s="215" t="s">
        <v>1832</v>
      </c>
      <c r="C237" s="188" t="s">
        <v>9</v>
      </c>
      <c r="D237" s="188" t="s">
        <v>533</v>
      </c>
      <c r="E237" s="198">
        <v>2.7295367168902973</v>
      </c>
      <c r="F237" s="199">
        <f>IF(D237="CO2",E237,IF(D237="CH4",E237*'State 2005 Data'!$J$16,IF(D237="N2O",'State 2005 Data'!$J$17,IF(D237="Other",E237))))</f>
        <v>2.7295367168902973</v>
      </c>
      <c r="H237" s="197"/>
    </row>
    <row r="238" spans="1:8">
      <c r="A238" s="216" t="s">
        <v>1834</v>
      </c>
      <c r="B238" s="215" t="s">
        <v>1835</v>
      </c>
      <c r="C238" s="188" t="s">
        <v>100</v>
      </c>
      <c r="D238" s="188" t="s">
        <v>536</v>
      </c>
      <c r="E238" s="198">
        <v>35.197852706175141</v>
      </c>
      <c r="F238" s="199">
        <f>IF(D238="CO2",E238,IF(D238="CH4",E238*'State 2005 Data'!$J$16,IF(D238="N2O",'State 2005 Data'!$J$17,IF(D238="Other",E238))))</f>
        <v>35.197852706175141</v>
      </c>
      <c r="H238" s="197"/>
    </row>
    <row r="239" spans="1:8">
      <c r="A239" s="216" t="s">
        <v>1834</v>
      </c>
      <c r="B239" s="215" t="s">
        <v>1835</v>
      </c>
      <c r="C239" s="188" t="s">
        <v>100</v>
      </c>
      <c r="D239" s="188" t="s">
        <v>544</v>
      </c>
      <c r="E239" s="198">
        <v>9.7670457499999998E-3</v>
      </c>
      <c r="F239" s="199">
        <f>IF(D239="CO2",E239,IF(D239="CH4",E239*'State 2005 Data'!$J$16,IF(D239="N2O",'State 2005 Data'!$J$17,IF(D239="Other",E239))))</f>
        <v>1.0939091240000001E-2</v>
      </c>
      <c r="H239" s="197"/>
    </row>
    <row r="240" spans="1:8">
      <c r="A240" s="216" t="s">
        <v>1834</v>
      </c>
      <c r="B240" s="215" t="s">
        <v>1835</v>
      </c>
      <c r="C240" s="188" t="s">
        <v>100</v>
      </c>
      <c r="D240" s="188" t="s">
        <v>545</v>
      </c>
      <c r="E240" s="198">
        <v>0.16373188032</v>
      </c>
      <c r="F240" s="199">
        <f>IF(D240="CO2",E240,IF(D240="CH4",E240*'State 2005 Data'!$J$16,IF(D240="N2O",'State 2005 Data'!$J$17,IF(D240="Other",E240))))</f>
        <v>0.88926174496644295</v>
      </c>
      <c r="H240" s="197"/>
    </row>
    <row r="241" spans="1:8">
      <c r="A241" s="216" t="s">
        <v>1834</v>
      </c>
      <c r="B241" s="215" t="s">
        <v>1835</v>
      </c>
      <c r="C241" s="188" t="s">
        <v>100</v>
      </c>
      <c r="D241" s="200" t="s">
        <v>533</v>
      </c>
      <c r="E241" s="198"/>
      <c r="F241" s="199">
        <f>IF(D241="CO2",E241,IF(D241="CH4",E241*'State 2005 Data'!$J$16,IF(D241="N2O",'State 2005 Data'!$J$17,IF(D241="Other",E241))))</f>
        <v>0</v>
      </c>
      <c r="H241" s="197"/>
    </row>
    <row r="242" spans="1:8">
      <c r="A242" s="216" t="s">
        <v>1834</v>
      </c>
      <c r="B242" s="215" t="s">
        <v>1835</v>
      </c>
      <c r="C242" s="188" t="s">
        <v>889</v>
      </c>
      <c r="D242" s="188" t="s">
        <v>536</v>
      </c>
      <c r="E242" s="198">
        <v>8.3074301404111939</v>
      </c>
      <c r="F242" s="199">
        <f>IF(D242="CO2",E242,IF(D242="CH4",E242*'State 2005 Data'!$J$16,IF(D242="N2O",'State 2005 Data'!$J$17,IF(D242="Other",E242))))</f>
        <v>8.3074301404111939</v>
      </c>
      <c r="H242" s="197"/>
    </row>
    <row r="243" spans="1:8">
      <c r="A243" s="216" t="s">
        <v>1834</v>
      </c>
      <c r="B243" s="215" t="s">
        <v>1835</v>
      </c>
      <c r="C243" s="188" t="s">
        <v>889</v>
      </c>
      <c r="D243" s="188" t="s">
        <v>544</v>
      </c>
      <c r="E243" s="198">
        <v>6.1174107499999991E-2</v>
      </c>
      <c r="F243" s="199">
        <f>IF(D243="CO2",E243,IF(D243="CH4",E243*'State 2005 Data'!$J$16,IF(D243="N2O",'State 2005 Data'!$J$17,IF(D243="Other",E243))))</f>
        <v>6.8515000399999998E-2</v>
      </c>
      <c r="H243" s="197"/>
    </row>
    <row r="244" spans="1:8">
      <c r="A244" s="216" t="s">
        <v>1834</v>
      </c>
      <c r="B244" s="215" t="s">
        <v>1835</v>
      </c>
      <c r="C244" s="188" t="s">
        <v>889</v>
      </c>
      <c r="D244" s="188" t="s">
        <v>545</v>
      </c>
      <c r="E244" s="198">
        <v>1.6326922340000001E-2</v>
      </c>
      <c r="F244" s="199">
        <f>IF(D244="CO2",E244,IF(D244="CH4",E244*'State 2005 Data'!$J$16,IF(D244="N2O",'State 2005 Data'!$J$17,IF(D244="Other",E244))))</f>
        <v>0.88926174496644295</v>
      </c>
      <c r="H244" s="197"/>
    </row>
    <row r="245" spans="1:8">
      <c r="A245" s="216" t="s">
        <v>1834</v>
      </c>
      <c r="B245" s="215" t="s">
        <v>1835</v>
      </c>
      <c r="C245" s="188" t="s">
        <v>889</v>
      </c>
      <c r="D245" s="200" t="s">
        <v>533</v>
      </c>
      <c r="E245" s="198"/>
      <c r="F245" s="199">
        <f>IF(D245="CO2",E245,IF(D245="CH4",E245*'State 2005 Data'!$J$16,IF(D245="N2O",'State 2005 Data'!$J$17,IF(D245="Other",E245))))</f>
        <v>0</v>
      </c>
      <c r="H245" s="197"/>
    </row>
    <row r="246" spans="1:8">
      <c r="A246" s="216" t="s">
        <v>1834</v>
      </c>
      <c r="B246" s="215" t="s">
        <v>1835</v>
      </c>
      <c r="C246" s="188" t="s">
        <v>4</v>
      </c>
      <c r="D246" s="188" t="s">
        <v>536</v>
      </c>
      <c r="E246" s="198">
        <v>21.191823288749038</v>
      </c>
      <c r="F246" s="199">
        <f>IF(D246="CO2",E246,IF(D246="CH4",E246*'State 2005 Data'!$J$16,IF(D246="N2O",'State 2005 Data'!$J$17,IF(D246="Other",E246))))</f>
        <v>21.191823288749038</v>
      </c>
      <c r="H246" s="197"/>
    </row>
    <row r="247" spans="1:8">
      <c r="A247" s="216" t="s">
        <v>1834</v>
      </c>
      <c r="B247" s="215" t="s">
        <v>1835</v>
      </c>
      <c r="C247" s="188" t="s">
        <v>4</v>
      </c>
      <c r="D247" s="188" t="s">
        <v>544</v>
      </c>
      <c r="E247" s="198">
        <v>8.2130164830722538E-2</v>
      </c>
      <c r="F247" s="199">
        <f>IF(D247="CO2",E247,IF(D247="CH4",E247*'State 2005 Data'!$J$16,IF(D247="N2O",'State 2005 Data'!$J$17,IF(D247="Other",E247))))</f>
        <v>9.1985784610409252E-2</v>
      </c>
      <c r="H247" s="197"/>
    </row>
    <row r="248" spans="1:8">
      <c r="A248" s="216" t="s">
        <v>1834</v>
      </c>
      <c r="B248" s="215" t="s">
        <v>1835</v>
      </c>
      <c r="C248" s="188" t="s">
        <v>4</v>
      </c>
      <c r="D248" s="188" t="s">
        <v>545</v>
      </c>
      <c r="E248" s="198">
        <v>1.0667549093099755</v>
      </c>
      <c r="F248" s="199">
        <f>IF(D248="CO2",E248,IF(D248="CH4",E248*'State 2005 Data'!$J$16,IF(D248="N2O",'State 2005 Data'!$J$17,IF(D248="Other",E248))))</f>
        <v>0.88926174496644295</v>
      </c>
      <c r="H248" s="197"/>
    </row>
    <row r="249" spans="1:8">
      <c r="A249" s="216" t="s">
        <v>1834</v>
      </c>
      <c r="B249" s="215" t="s">
        <v>1835</v>
      </c>
      <c r="C249" s="188" t="s">
        <v>4</v>
      </c>
      <c r="D249" s="200" t="s">
        <v>533</v>
      </c>
      <c r="E249" s="198"/>
      <c r="F249" s="199">
        <f>IF(D249="CO2",E249,IF(D249="CH4",E249*'State 2005 Data'!$J$16,IF(D249="N2O",'State 2005 Data'!$J$17,IF(D249="Other",E249))))</f>
        <v>0</v>
      </c>
      <c r="H249" s="197"/>
    </row>
    <row r="250" spans="1:8">
      <c r="A250" s="216" t="s">
        <v>1834</v>
      </c>
      <c r="B250" s="215" t="s">
        <v>1835</v>
      </c>
      <c r="C250" s="188" t="s">
        <v>9</v>
      </c>
      <c r="D250" s="188" t="s">
        <v>536</v>
      </c>
      <c r="E250" s="201">
        <v>17.013229871744368</v>
      </c>
      <c r="F250" s="199">
        <f>IF(D250="CO2",E250,IF(D250="CH4",E250*'State 2005 Data'!$J$16,IF(D250="N2O",'State 2005 Data'!$J$17,IF(D250="Other",E250))))</f>
        <v>17.013229871744368</v>
      </c>
      <c r="H250" s="197"/>
    </row>
    <row r="251" spans="1:8">
      <c r="A251" s="216" t="s">
        <v>1834</v>
      </c>
      <c r="B251" s="215" t="s">
        <v>1835</v>
      </c>
      <c r="C251" s="188" t="s">
        <v>9</v>
      </c>
      <c r="D251" s="188" t="s">
        <v>544</v>
      </c>
      <c r="E251" s="198">
        <v>1.5032823171326355</v>
      </c>
      <c r="F251" s="199">
        <f>IF(D251="CO2",E251,IF(D251="CH4",E251*'State 2005 Data'!$J$16,IF(D251="N2O",'State 2005 Data'!$J$17,IF(D251="Other",E251))))</f>
        <v>1.6836761951885519</v>
      </c>
      <c r="H251" s="197"/>
    </row>
    <row r="252" spans="1:8">
      <c r="A252" s="216" t="s">
        <v>1834</v>
      </c>
      <c r="B252" s="215" t="s">
        <v>1835</v>
      </c>
      <c r="C252" s="188" t="s">
        <v>9</v>
      </c>
      <c r="D252" s="188" t="s">
        <v>545</v>
      </c>
      <c r="E252" s="198">
        <v>3.7586866480623066E-2</v>
      </c>
      <c r="F252" s="199">
        <f>IF(D252="CO2",E252,IF(D252="CH4",E252*'State 2005 Data'!$J$16,IF(D252="N2O",'State 2005 Data'!$J$17,IF(D252="Other",E252))))</f>
        <v>0.88926174496644295</v>
      </c>
      <c r="H252" s="197"/>
    </row>
    <row r="253" spans="1:8">
      <c r="A253" s="216" t="s">
        <v>1834</v>
      </c>
      <c r="B253" s="215" t="s">
        <v>1835</v>
      </c>
      <c r="C253" s="188" t="s">
        <v>9</v>
      </c>
      <c r="D253" s="188" t="s">
        <v>533</v>
      </c>
      <c r="E253" s="198">
        <v>1.1169514849478956</v>
      </c>
      <c r="F253" s="199">
        <f>IF(D253="CO2",E253,IF(D253="CH4",E253*'State 2005 Data'!$J$16,IF(D253="N2O",'State 2005 Data'!$J$17,IF(D253="Other",E253))))</f>
        <v>1.1169514849478956</v>
      </c>
      <c r="H253" s="197"/>
    </row>
    <row r="254" spans="1:8">
      <c r="A254" s="188" t="s">
        <v>1843</v>
      </c>
      <c r="B254" s="215" t="s">
        <v>1844</v>
      </c>
      <c r="C254" s="188" t="s">
        <v>100</v>
      </c>
      <c r="D254" s="188" t="s">
        <v>536</v>
      </c>
      <c r="E254" s="198">
        <v>3.7935504518224383</v>
      </c>
      <c r="F254" s="199">
        <f>IF(D254="CO2",E254,IF(D254="CH4",E254*'State 2005 Data'!$J$16,IF(D254="N2O",'State 2005 Data'!$J$17,IF(D254="Other",E254))))</f>
        <v>3.7935504518224383</v>
      </c>
      <c r="H254" s="197"/>
    </row>
    <row r="255" spans="1:8">
      <c r="A255" s="188" t="s">
        <v>1843</v>
      </c>
      <c r="B255" s="215" t="s">
        <v>1844</v>
      </c>
      <c r="C255" s="188" t="s">
        <v>100</v>
      </c>
      <c r="D255" s="188" t="s">
        <v>544</v>
      </c>
      <c r="E255" s="198">
        <v>3.030358524999999E-2</v>
      </c>
      <c r="F255" s="199">
        <f>IF(D255="CO2",E255,IF(D255="CH4",E255*'State 2005 Data'!$J$16,IF(D255="N2O",'State 2005 Data'!$J$17,IF(D255="Other",E255))))</f>
        <v>3.3940015479999995E-2</v>
      </c>
      <c r="H255" s="197"/>
    </row>
    <row r="256" spans="1:8">
      <c r="A256" s="188" t="s">
        <v>1843</v>
      </c>
      <c r="B256" s="215" t="s">
        <v>1844</v>
      </c>
      <c r="C256" s="188" t="s">
        <v>100</v>
      </c>
      <c r="D256" s="188" t="s">
        <v>545</v>
      </c>
      <c r="E256" s="198">
        <v>4.9726762340000001E-2</v>
      </c>
      <c r="F256" s="199">
        <f>IF(D256="CO2",E256,IF(D256="CH4",E256*'State 2005 Data'!$J$16,IF(D256="N2O",'State 2005 Data'!$J$17,IF(D256="Other",E256))))</f>
        <v>0.88926174496644295</v>
      </c>
      <c r="H256" s="197"/>
    </row>
    <row r="257" spans="1:8">
      <c r="A257" s="188" t="s">
        <v>1843</v>
      </c>
      <c r="B257" s="215" t="s">
        <v>1844</v>
      </c>
      <c r="C257" s="188" t="s">
        <v>100</v>
      </c>
      <c r="D257" s="200" t="s">
        <v>533</v>
      </c>
      <c r="E257" s="198"/>
      <c r="F257" s="199">
        <f>IF(D257="CO2",E257,IF(D257="CH4",E257*'State 2005 Data'!$J$16,IF(D257="N2O",'State 2005 Data'!$J$17,IF(D257="Other",E257))))</f>
        <v>0</v>
      </c>
      <c r="H257" s="197"/>
    </row>
    <row r="258" spans="1:8">
      <c r="A258" s="188" t="s">
        <v>1843</v>
      </c>
      <c r="B258" s="215" t="s">
        <v>1844</v>
      </c>
      <c r="C258" s="188" t="s">
        <v>889</v>
      </c>
      <c r="D258" s="188" t="s">
        <v>536</v>
      </c>
      <c r="E258" s="198">
        <v>6.7272215642933535</v>
      </c>
      <c r="F258" s="199">
        <f>IF(D258="CO2",E258,IF(D258="CH4",E258*'State 2005 Data'!$J$16,IF(D258="N2O",'State 2005 Data'!$J$17,IF(D258="Other",E258))))</f>
        <v>6.7272215642933535</v>
      </c>
      <c r="H258" s="197"/>
    </row>
    <row r="259" spans="1:8">
      <c r="A259" s="188" t="s">
        <v>1843</v>
      </c>
      <c r="B259" s="215" t="s">
        <v>1844</v>
      </c>
      <c r="C259" s="188" t="s">
        <v>889</v>
      </c>
      <c r="D259" s="188" t="s">
        <v>544</v>
      </c>
      <c r="E259" s="198">
        <v>7.2678225749999992E-2</v>
      </c>
      <c r="F259" s="199">
        <f>IF(D259="CO2",E259,IF(D259="CH4",E259*'State 2005 Data'!$J$16,IF(D259="N2O",'State 2005 Data'!$J$17,IF(D259="Other",E259))))</f>
        <v>8.1399612839999996E-2</v>
      </c>
      <c r="H259" s="197"/>
    </row>
    <row r="260" spans="1:8">
      <c r="A260" s="188" t="s">
        <v>1843</v>
      </c>
      <c r="B260" s="215" t="s">
        <v>1844</v>
      </c>
      <c r="C260" s="188" t="s">
        <v>889</v>
      </c>
      <c r="D260" s="188" t="s">
        <v>545</v>
      </c>
      <c r="E260" s="198">
        <v>2.3824346059999998E-2</v>
      </c>
      <c r="F260" s="199">
        <f>IF(D260="CO2",E260,IF(D260="CH4",E260*'State 2005 Data'!$J$16,IF(D260="N2O",'State 2005 Data'!$J$17,IF(D260="Other",E260))))</f>
        <v>0.88926174496644295</v>
      </c>
      <c r="H260" s="197"/>
    </row>
    <row r="261" spans="1:8">
      <c r="A261" s="188" t="s">
        <v>1843</v>
      </c>
      <c r="B261" s="215" t="s">
        <v>1844</v>
      </c>
      <c r="C261" s="188" t="s">
        <v>889</v>
      </c>
      <c r="D261" s="200" t="s">
        <v>533</v>
      </c>
      <c r="E261" s="198"/>
      <c r="F261" s="199">
        <f>IF(D261="CO2",E261,IF(D261="CH4",E261*'State 2005 Data'!$J$16,IF(D261="N2O",'State 2005 Data'!$J$17,IF(D261="Other",E261))))</f>
        <v>0</v>
      </c>
      <c r="H261" s="197"/>
    </row>
    <row r="262" spans="1:8">
      <c r="A262" s="188" t="s">
        <v>1843</v>
      </c>
      <c r="B262" s="215" t="s">
        <v>1844</v>
      </c>
      <c r="C262" s="188" t="s">
        <v>4</v>
      </c>
      <c r="D262" s="188" t="s">
        <v>536</v>
      </c>
      <c r="E262" s="198">
        <v>9.3515418329207129</v>
      </c>
      <c r="F262" s="199">
        <f>IF(D262="CO2",E262,IF(D262="CH4",E262*'State 2005 Data'!$J$16,IF(D262="N2O",'State 2005 Data'!$J$17,IF(D262="Other",E262))))</f>
        <v>9.3515418329207129</v>
      </c>
      <c r="H262" s="197"/>
    </row>
    <row r="263" spans="1:8">
      <c r="A263" s="188" t="s">
        <v>1843</v>
      </c>
      <c r="B263" s="215" t="s">
        <v>1844</v>
      </c>
      <c r="C263" s="188" t="s">
        <v>4</v>
      </c>
      <c r="D263" s="188" t="s">
        <v>544</v>
      </c>
      <c r="E263" s="198">
        <v>8.2130164830722538E-2</v>
      </c>
      <c r="F263" s="199">
        <f>IF(D263="CO2",E263,IF(D263="CH4",E263*'State 2005 Data'!$J$16,IF(D263="N2O",'State 2005 Data'!$J$17,IF(D263="Other",E263))))</f>
        <v>9.1985784610409252E-2</v>
      </c>
      <c r="H263" s="197"/>
    </row>
    <row r="264" spans="1:8">
      <c r="A264" s="188" t="s">
        <v>1843</v>
      </c>
      <c r="B264" s="215" t="s">
        <v>1844</v>
      </c>
      <c r="C264" s="188" t="s">
        <v>4</v>
      </c>
      <c r="D264" s="188" t="s">
        <v>545</v>
      </c>
      <c r="E264" s="198">
        <v>1.0667549093099755</v>
      </c>
      <c r="F264" s="199">
        <f>IF(D264="CO2",E264,IF(D264="CH4",E264*'State 2005 Data'!$J$16,IF(D264="N2O",'State 2005 Data'!$J$17,IF(D264="Other",E264))))</f>
        <v>0.88926174496644295</v>
      </c>
      <c r="H264" s="197"/>
    </row>
    <row r="265" spans="1:8">
      <c r="A265" s="188" t="s">
        <v>1843</v>
      </c>
      <c r="B265" s="215" t="s">
        <v>1844</v>
      </c>
      <c r="C265" s="188" t="s">
        <v>4</v>
      </c>
      <c r="D265" s="200" t="s">
        <v>533</v>
      </c>
      <c r="E265" s="198"/>
      <c r="F265" s="199">
        <f>IF(D265="CO2",E265,IF(D265="CH4",E265*'State 2005 Data'!$J$16,IF(D265="N2O",'State 2005 Data'!$J$17,IF(D265="Other",E265))))</f>
        <v>0</v>
      </c>
      <c r="H265" s="197"/>
    </row>
    <row r="266" spans="1:8">
      <c r="A266" s="188" t="s">
        <v>1843</v>
      </c>
      <c r="B266" s="215" t="s">
        <v>1844</v>
      </c>
      <c r="C266" s="188" t="s">
        <v>9</v>
      </c>
      <c r="D266" s="188" t="s">
        <v>536</v>
      </c>
      <c r="E266" s="201">
        <v>3.934310155889575</v>
      </c>
      <c r="F266" s="199">
        <f>IF(D266="CO2",E266,IF(D266="CH4",E266*'State 2005 Data'!$J$16,IF(D266="N2O",'State 2005 Data'!$J$17,IF(D266="Other",E266))))</f>
        <v>3.934310155889575</v>
      </c>
      <c r="H266" s="197"/>
    </row>
    <row r="267" spans="1:8">
      <c r="A267" s="188" t="s">
        <v>1843</v>
      </c>
      <c r="B267" s="215" t="s">
        <v>1844</v>
      </c>
      <c r="C267" s="188" t="s">
        <v>9</v>
      </c>
      <c r="D267" s="188" t="s">
        <v>544</v>
      </c>
      <c r="E267" s="198">
        <v>0.23767575650850534</v>
      </c>
      <c r="F267" s="199">
        <f>IF(D267="CO2",E267,IF(D267="CH4",E267*'State 2005 Data'!$J$16,IF(D267="N2O",'State 2005 Data'!$J$17,IF(D267="Other",E267))))</f>
        <v>0.26619684728952603</v>
      </c>
      <c r="H267" s="197"/>
    </row>
    <row r="268" spans="1:8">
      <c r="A268" s="188" t="s">
        <v>1843</v>
      </c>
      <c r="B268" s="215" t="s">
        <v>1844</v>
      </c>
      <c r="C268" s="188" t="s">
        <v>9</v>
      </c>
      <c r="D268" s="188" t="s">
        <v>545</v>
      </c>
      <c r="E268" s="198">
        <v>8.2453086900261194E-2</v>
      </c>
      <c r="F268" s="199">
        <f>IF(D268="CO2",E268,IF(D268="CH4",E268*'State 2005 Data'!$J$16,IF(D268="N2O",'State 2005 Data'!$J$17,IF(D268="Other",E268))))</f>
        <v>0.88926174496644295</v>
      </c>
      <c r="H268" s="197"/>
    </row>
    <row r="269" spans="1:8">
      <c r="A269" s="188" t="s">
        <v>1843</v>
      </c>
      <c r="B269" s="215" t="s">
        <v>1844</v>
      </c>
      <c r="C269" s="188" t="s">
        <v>9</v>
      </c>
      <c r="D269" s="188" t="s">
        <v>533</v>
      </c>
      <c r="E269" s="198">
        <v>0.48102752916835578</v>
      </c>
      <c r="F269" s="199">
        <f>IF(D269="CO2",E269,IF(D269="CH4",E269*'State 2005 Data'!$J$16,IF(D269="N2O",'State 2005 Data'!$J$17,IF(D269="Other",E269))))</f>
        <v>0.48102752916835578</v>
      </c>
      <c r="H269" s="197"/>
    </row>
    <row r="270" spans="1:8">
      <c r="A270" s="188" t="s">
        <v>1845</v>
      </c>
      <c r="B270" s="215" t="s">
        <v>1846</v>
      </c>
      <c r="C270" s="188" t="s">
        <v>100</v>
      </c>
      <c r="D270" s="188" t="s">
        <v>536</v>
      </c>
      <c r="E270" s="198">
        <v>31.597643531999747</v>
      </c>
      <c r="F270" s="199">
        <f>IF(D270="CO2",E270,IF(D270="CH4",E270*'State 2005 Data'!$J$16,IF(D270="N2O",'State 2005 Data'!$J$17,IF(D270="Other",E270))))</f>
        <v>31.597643531999747</v>
      </c>
      <c r="H270" s="197"/>
    </row>
    <row r="271" spans="1:8">
      <c r="A271" s="188" t="s">
        <v>1845</v>
      </c>
      <c r="B271" s="215" t="s">
        <v>1846</v>
      </c>
      <c r="C271" s="188" t="s">
        <v>100</v>
      </c>
      <c r="D271" s="188" t="s">
        <v>544</v>
      </c>
      <c r="E271" s="198">
        <v>1.0942924E-2</v>
      </c>
      <c r="F271" s="199">
        <f>IF(D271="CO2",E271,IF(D271="CH4",E271*'State 2005 Data'!$J$16,IF(D271="N2O",'State 2005 Data'!$J$17,IF(D271="Other",E271))))</f>
        <v>1.225607488E-2</v>
      </c>
      <c r="H271" s="197"/>
    </row>
    <row r="272" spans="1:8">
      <c r="A272" s="188" t="s">
        <v>1845</v>
      </c>
      <c r="B272" s="215" t="s">
        <v>1846</v>
      </c>
      <c r="C272" s="188" t="s">
        <v>100</v>
      </c>
      <c r="D272" s="188" t="s">
        <v>545</v>
      </c>
      <c r="E272" s="198">
        <v>0.13991847384</v>
      </c>
      <c r="F272" s="199">
        <f>IF(D272="CO2",E272,IF(D272="CH4",E272*'State 2005 Data'!$J$16,IF(D272="N2O",'State 2005 Data'!$J$17,IF(D272="Other",E272))))</f>
        <v>0.88926174496644295</v>
      </c>
      <c r="H272" s="197"/>
    </row>
    <row r="273" spans="1:8">
      <c r="A273" s="188" t="s">
        <v>1845</v>
      </c>
      <c r="B273" s="215" t="s">
        <v>1846</v>
      </c>
      <c r="C273" s="188" t="s">
        <v>100</v>
      </c>
      <c r="D273" s="200" t="s">
        <v>533</v>
      </c>
      <c r="E273" s="198"/>
      <c r="F273" s="199">
        <f>IF(D273="CO2",E273,IF(D273="CH4",E273*'State 2005 Data'!$J$16,IF(D273="N2O",'State 2005 Data'!$J$17,IF(D273="Other",E273))))</f>
        <v>0</v>
      </c>
      <c r="H273" s="197"/>
    </row>
    <row r="274" spans="1:8">
      <c r="A274" s="188" t="s">
        <v>1845</v>
      </c>
      <c r="B274" s="215" t="s">
        <v>1846</v>
      </c>
      <c r="C274" s="188" t="s">
        <v>889</v>
      </c>
      <c r="D274" s="188" t="s">
        <v>536</v>
      </c>
      <c r="E274" s="198">
        <v>12.174163438091993</v>
      </c>
      <c r="F274" s="199">
        <f>IF(D274="CO2",E274,IF(D274="CH4",E274*'State 2005 Data'!$J$16,IF(D274="N2O",'State 2005 Data'!$J$17,IF(D274="Other",E274))))</f>
        <v>12.174163438091993</v>
      </c>
      <c r="H274" s="197"/>
    </row>
    <row r="275" spans="1:8">
      <c r="A275" s="188" t="s">
        <v>1845</v>
      </c>
      <c r="B275" s="215" t="s">
        <v>1846</v>
      </c>
      <c r="C275" s="188" t="s">
        <v>889</v>
      </c>
      <c r="D275" s="188" t="s">
        <v>544</v>
      </c>
      <c r="E275" s="198">
        <v>7.5854208499999992E-2</v>
      </c>
      <c r="F275" s="199">
        <f>IF(D275="CO2",E275,IF(D275="CH4",E275*'State 2005 Data'!$J$16,IF(D275="N2O",'State 2005 Data'!$J$17,IF(D275="Other",E275))))</f>
        <v>8.4956713520000005E-2</v>
      </c>
      <c r="H275" s="197"/>
    </row>
    <row r="276" spans="1:8">
      <c r="A276" s="188" t="s">
        <v>1845</v>
      </c>
      <c r="B276" s="215" t="s">
        <v>1846</v>
      </c>
      <c r="C276" s="188" t="s">
        <v>889</v>
      </c>
      <c r="D276" s="188" t="s">
        <v>545</v>
      </c>
      <c r="E276" s="198">
        <v>2.0307150399999998E-2</v>
      </c>
      <c r="F276" s="199">
        <f>IF(D276="CO2",E276,IF(D276="CH4",E276*'State 2005 Data'!$J$16,IF(D276="N2O",'State 2005 Data'!$J$17,IF(D276="Other",E276))))</f>
        <v>0.88926174496644295</v>
      </c>
      <c r="H276" s="197"/>
    </row>
    <row r="277" spans="1:8">
      <c r="A277" s="188" t="s">
        <v>1845</v>
      </c>
      <c r="B277" s="215" t="s">
        <v>1846</v>
      </c>
      <c r="C277" s="188" t="s">
        <v>889</v>
      </c>
      <c r="D277" s="200" t="s">
        <v>533</v>
      </c>
      <c r="E277" s="198"/>
      <c r="F277" s="199">
        <f>IF(D277="CO2",E277,IF(D277="CH4",E277*'State 2005 Data'!$J$16,IF(D277="N2O",'State 2005 Data'!$J$17,IF(D277="Other",E277))))</f>
        <v>0</v>
      </c>
      <c r="H277" s="197"/>
    </row>
    <row r="278" spans="1:8">
      <c r="A278" s="188" t="s">
        <v>1845</v>
      </c>
      <c r="B278" s="215" t="s">
        <v>1846</v>
      </c>
      <c r="C278" s="188" t="s">
        <v>4</v>
      </c>
      <c r="D278" s="188" t="s">
        <v>536</v>
      </c>
      <c r="E278" s="198">
        <v>31.984353590306291</v>
      </c>
      <c r="F278" s="199">
        <f>IF(D278="CO2",E278,IF(D278="CH4",E278*'State 2005 Data'!$J$16,IF(D278="N2O",'State 2005 Data'!$J$17,IF(D278="Other",E278))))</f>
        <v>31.984353590306291</v>
      </c>
      <c r="H278" s="197"/>
    </row>
    <row r="279" spans="1:8">
      <c r="A279" s="188" t="s">
        <v>1845</v>
      </c>
      <c r="B279" s="215" t="s">
        <v>1846</v>
      </c>
      <c r="C279" s="188" t="s">
        <v>4</v>
      </c>
      <c r="D279" s="188" t="s">
        <v>544</v>
      </c>
      <c r="E279" s="198">
        <v>8.2130164830722538E-2</v>
      </c>
      <c r="F279" s="199">
        <f>IF(D279="CO2",E279,IF(D279="CH4",E279*'State 2005 Data'!$J$16,IF(D279="N2O",'State 2005 Data'!$J$17,IF(D279="Other",E279))))</f>
        <v>9.1985784610409252E-2</v>
      </c>
      <c r="H279" s="197"/>
    </row>
    <row r="280" spans="1:8">
      <c r="A280" s="188" t="s">
        <v>1845</v>
      </c>
      <c r="B280" s="215" t="s">
        <v>1846</v>
      </c>
      <c r="C280" s="188" t="s">
        <v>4</v>
      </c>
      <c r="D280" s="188" t="s">
        <v>545</v>
      </c>
      <c r="E280" s="198">
        <v>1.0667549093099755</v>
      </c>
      <c r="F280" s="199">
        <f>IF(D280="CO2",E280,IF(D280="CH4",E280*'State 2005 Data'!$J$16,IF(D280="N2O",'State 2005 Data'!$J$17,IF(D280="Other",E280))))</f>
        <v>0.88926174496644295</v>
      </c>
      <c r="H280" s="197"/>
    </row>
    <row r="281" spans="1:8">
      <c r="A281" s="188" t="s">
        <v>1845</v>
      </c>
      <c r="B281" s="215" t="s">
        <v>1846</v>
      </c>
      <c r="C281" s="188" t="s">
        <v>4</v>
      </c>
      <c r="D281" s="200" t="s">
        <v>533</v>
      </c>
      <c r="E281" s="198"/>
      <c r="F281" s="199">
        <f>IF(D281="CO2",E281,IF(D281="CH4",E281*'State 2005 Data'!$J$16,IF(D281="N2O",'State 2005 Data'!$J$17,IF(D281="Other",E281))))</f>
        <v>0</v>
      </c>
      <c r="H281" s="197"/>
    </row>
    <row r="282" spans="1:8">
      <c r="A282" s="188" t="s">
        <v>1845</v>
      </c>
      <c r="B282" s="215" t="s">
        <v>1846</v>
      </c>
      <c r="C282" s="188" t="s">
        <v>9</v>
      </c>
      <c r="D282" s="188" t="s">
        <v>536</v>
      </c>
      <c r="E282" s="201">
        <v>10.720007384219727</v>
      </c>
      <c r="F282" s="199">
        <f>IF(D282="CO2",E282,IF(D282="CH4",E282*'State 2005 Data'!$J$16,IF(D282="N2O",'State 2005 Data'!$J$17,IF(D282="Other",E282))))</f>
        <v>10.720007384219727</v>
      </c>
      <c r="H282" s="197"/>
    </row>
    <row r="283" spans="1:8">
      <c r="A283" s="188" t="s">
        <v>1845</v>
      </c>
      <c r="B283" s="215" t="s">
        <v>1846</v>
      </c>
      <c r="C283" s="188" t="s">
        <v>9</v>
      </c>
      <c r="D283" s="188" t="s">
        <v>544</v>
      </c>
      <c r="E283" s="198">
        <v>1.0689291825199037</v>
      </c>
      <c r="F283" s="199">
        <f>IF(D283="CO2",E283,IF(D283="CH4",E283*'State 2005 Data'!$J$16,IF(D283="N2O",'State 2005 Data'!$J$17,IF(D283="Other",E283))))</f>
        <v>1.1972006844222922</v>
      </c>
      <c r="H283" s="197"/>
    </row>
    <row r="284" spans="1:8">
      <c r="A284" s="188" t="s">
        <v>1845</v>
      </c>
      <c r="B284" s="215" t="s">
        <v>1846</v>
      </c>
      <c r="C284" s="188" t="s">
        <v>9</v>
      </c>
      <c r="D284" s="188" t="s">
        <v>545</v>
      </c>
      <c r="E284" s="198">
        <v>3.526156079221298E-2</v>
      </c>
      <c r="F284" s="199">
        <f>IF(D284="CO2",E284,IF(D284="CH4",E284*'State 2005 Data'!$J$16,IF(D284="N2O",'State 2005 Data'!$J$17,IF(D284="Other",E284))))</f>
        <v>0.88926174496644295</v>
      </c>
      <c r="H284" s="197"/>
    </row>
    <row r="285" spans="1:8">
      <c r="A285" s="188" t="s">
        <v>1845</v>
      </c>
      <c r="B285" s="215" t="s">
        <v>1846</v>
      </c>
      <c r="C285" s="188" t="s">
        <v>9</v>
      </c>
      <c r="D285" s="188" t="s">
        <v>533</v>
      </c>
      <c r="E285" s="198">
        <v>2.288636497563771</v>
      </c>
      <c r="F285" s="199">
        <f>IF(D285="CO2",E285,IF(D285="CH4",E285*'State 2005 Data'!$J$16,IF(D285="N2O",'State 2005 Data'!$J$17,IF(D285="Other",E285))))</f>
        <v>2.288636497563771</v>
      </c>
      <c r="H285" s="197"/>
    </row>
    <row r="286" spans="1:8">
      <c r="A286" s="188" t="s">
        <v>1849</v>
      </c>
      <c r="B286" s="215" t="s">
        <v>1850</v>
      </c>
      <c r="C286" s="188" t="s">
        <v>100</v>
      </c>
      <c r="D286" s="188" t="s">
        <v>536</v>
      </c>
      <c r="E286" s="202">
        <v>74.302446823678565</v>
      </c>
      <c r="F286" s="199">
        <f>IF(D286="CO2",E286,IF(D286="CH4",E286*'State 2005 Data'!$J$16,IF(D286="N2O",'State 2005 Data'!$J$17,IF(D286="Other",E286))))</f>
        <v>74.302446823678565</v>
      </c>
      <c r="H286" s="197"/>
    </row>
    <row r="287" spans="1:8">
      <c r="A287" s="188" t="s">
        <v>1849</v>
      </c>
      <c r="B287" s="215" t="s">
        <v>1850</v>
      </c>
      <c r="C287" s="188" t="s">
        <v>100</v>
      </c>
      <c r="D287" s="188" t="s">
        <v>544</v>
      </c>
      <c r="E287" s="202">
        <v>3.3007092749999994E-2</v>
      </c>
      <c r="F287" s="199">
        <f>IF(D287="CO2",E287,IF(D287="CH4",E287*'State 2005 Data'!$J$16,IF(D287="N2O",'State 2005 Data'!$J$17,IF(D287="Other",E287))))</f>
        <v>3.696794388E-2</v>
      </c>
      <c r="H287" s="197"/>
    </row>
    <row r="288" spans="1:8">
      <c r="A288" s="188" t="s">
        <v>1849</v>
      </c>
      <c r="B288" s="215" t="s">
        <v>1850</v>
      </c>
      <c r="C288" s="188" t="s">
        <v>100</v>
      </c>
      <c r="D288" s="188" t="s">
        <v>545</v>
      </c>
      <c r="E288" s="202">
        <v>0.34412862689999996</v>
      </c>
      <c r="F288" s="199">
        <f>IF(D288="CO2",E288,IF(D288="CH4",E288*'State 2005 Data'!$J$16,IF(D288="N2O",'State 2005 Data'!$J$17,IF(D288="Other",E288))))</f>
        <v>0.88926174496644295</v>
      </c>
      <c r="H288" s="197"/>
    </row>
    <row r="289" spans="1:8">
      <c r="A289" s="188" t="s">
        <v>1849</v>
      </c>
      <c r="B289" s="215" t="s">
        <v>1850</v>
      </c>
      <c r="C289" s="188" t="s">
        <v>100</v>
      </c>
      <c r="D289" s="200" t="s">
        <v>533</v>
      </c>
      <c r="E289" s="198"/>
      <c r="F289" s="199">
        <f>IF(D289="CO2",E289,IF(D289="CH4",E289*'State 2005 Data'!$J$16,IF(D289="N2O",'State 2005 Data'!$J$17,IF(D289="Other",E289))))</f>
        <v>0</v>
      </c>
      <c r="H289" s="197"/>
    </row>
    <row r="290" spans="1:8">
      <c r="A290" s="188" t="s">
        <v>1849</v>
      </c>
      <c r="B290" s="215" t="s">
        <v>1850</v>
      </c>
      <c r="C290" s="188" t="s">
        <v>889</v>
      </c>
      <c r="D290" s="188" t="s">
        <v>536</v>
      </c>
      <c r="E290" s="202">
        <v>34.50504557231578</v>
      </c>
      <c r="F290" s="199">
        <f>IF(D290="CO2",E290,IF(D290="CH4",E290*'State 2005 Data'!$J$16,IF(D290="N2O",'State 2005 Data'!$J$17,IF(D290="Other",E290))))</f>
        <v>34.50504557231578</v>
      </c>
      <c r="H290" s="197"/>
    </row>
    <row r="291" spans="1:8">
      <c r="A291" s="188" t="s">
        <v>1849</v>
      </c>
      <c r="B291" s="215" t="s">
        <v>1850</v>
      </c>
      <c r="C291" s="188" t="s">
        <v>889</v>
      </c>
      <c r="D291" s="188" t="s">
        <v>544</v>
      </c>
      <c r="E291" s="202">
        <v>0.30018533824999999</v>
      </c>
      <c r="F291" s="199">
        <f>IF(D291="CO2",E291,IF(D291="CH4",E291*'State 2005 Data'!$J$16,IF(D291="N2O",'State 2005 Data'!$J$17,IF(D291="Other",E291))))</f>
        <v>0.33620757884000002</v>
      </c>
      <c r="H291" s="197"/>
    </row>
    <row r="292" spans="1:8">
      <c r="A292" s="188" t="s">
        <v>1849</v>
      </c>
      <c r="B292" s="215" t="s">
        <v>1850</v>
      </c>
      <c r="C292" s="188" t="s">
        <v>889</v>
      </c>
      <c r="D292" s="188" t="s">
        <v>545</v>
      </c>
      <c r="E292" s="202">
        <v>6.4880577879999998E-2</v>
      </c>
      <c r="F292" s="199">
        <f>IF(D292="CO2",E292,IF(D292="CH4",E292*'State 2005 Data'!$J$16,IF(D292="N2O",'State 2005 Data'!$J$17,IF(D292="Other",E292))))</f>
        <v>0.88926174496644295</v>
      </c>
      <c r="H292" s="197"/>
    </row>
    <row r="293" spans="1:8">
      <c r="A293" s="188" t="s">
        <v>1849</v>
      </c>
      <c r="B293" s="215" t="s">
        <v>1850</v>
      </c>
      <c r="C293" s="188" t="s">
        <v>889</v>
      </c>
      <c r="D293" s="200" t="s">
        <v>533</v>
      </c>
      <c r="E293" s="198"/>
      <c r="F293" s="199">
        <f>IF(D293="CO2",E293,IF(D293="CH4",E293*'State 2005 Data'!$J$16,IF(D293="N2O",'State 2005 Data'!$J$17,IF(D293="Other",E293))))</f>
        <v>0</v>
      </c>
      <c r="H293" s="197"/>
    </row>
    <row r="294" spans="1:8">
      <c r="A294" s="188" t="s">
        <v>1849</v>
      </c>
      <c r="B294" s="215" t="s">
        <v>1850</v>
      </c>
      <c r="C294" s="188" t="s">
        <v>4</v>
      </c>
      <c r="D294" s="188" t="s">
        <v>536</v>
      </c>
      <c r="E294" s="202">
        <v>55.646309218508286</v>
      </c>
      <c r="F294" s="199">
        <f>IF(D294="CO2",E294,IF(D294="CH4",E294*'State 2005 Data'!$J$16,IF(D294="N2O",'State 2005 Data'!$J$17,IF(D294="Other",E294))))</f>
        <v>55.646309218508286</v>
      </c>
      <c r="H294" s="197"/>
    </row>
    <row r="295" spans="1:8">
      <c r="A295" s="188" t="s">
        <v>1849</v>
      </c>
      <c r="B295" s="215" t="s">
        <v>1850</v>
      </c>
      <c r="C295" s="188" t="s">
        <v>4</v>
      </c>
      <c r="D295" s="188" t="s">
        <v>544</v>
      </c>
      <c r="E295" s="202">
        <v>8.2130164830722538E-2</v>
      </c>
      <c r="F295" s="199">
        <f>IF(D295="CO2",E295,IF(D295="CH4",E295*'State 2005 Data'!$J$16,IF(D295="N2O",'State 2005 Data'!$J$17,IF(D295="Other",E295))))</f>
        <v>9.1985784610409252E-2</v>
      </c>
      <c r="H295" s="197"/>
    </row>
    <row r="296" spans="1:8">
      <c r="A296" s="188" t="s">
        <v>1849</v>
      </c>
      <c r="B296" s="215" t="s">
        <v>1850</v>
      </c>
      <c r="C296" s="188" t="s">
        <v>4</v>
      </c>
      <c r="D296" s="188" t="s">
        <v>545</v>
      </c>
      <c r="E296" s="202">
        <v>1.0667549093099755</v>
      </c>
      <c r="F296" s="199">
        <f>IF(D296="CO2",E296,IF(D296="CH4",E296*'State 2005 Data'!$J$16,IF(D296="N2O",'State 2005 Data'!$J$17,IF(D296="Other",E296))))</f>
        <v>0.88926174496644295</v>
      </c>
      <c r="H296" s="197"/>
    </row>
    <row r="297" spans="1:8">
      <c r="A297" s="188" t="s">
        <v>1849</v>
      </c>
      <c r="B297" s="215" t="s">
        <v>1850</v>
      </c>
      <c r="C297" s="188" t="s">
        <v>4</v>
      </c>
      <c r="D297" s="200" t="s">
        <v>533</v>
      </c>
      <c r="E297" s="198"/>
      <c r="F297" s="199">
        <f>IF(D297="CO2",E297,IF(D297="CH4",E297*'State 2005 Data'!$J$16,IF(D297="N2O",'State 2005 Data'!$J$17,IF(D297="Other",E297))))</f>
        <v>0</v>
      </c>
      <c r="H297" s="197"/>
    </row>
    <row r="298" spans="1:8">
      <c r="A298" s="188" t="s">
        <v>1849</v>
      </c>
      <c r="B298" s="215" t="s">
        <v>1850</v>
      </c>
      <c r="C298" s="188" t="s">
        <v>9</v>
      </c>
      <c r="D298" s="188" t="s">
        <v>536</v>
      </c>
      <c r="E298" s="203">
        <v>31.141583318786438</v>
      </c>
      <c r="F298" s="199">
        <f>IF(D298="CO2",E298,IF(D298="CH4",E298*'State 2005 Data'!$J$16,IF(D298="N2O",'State 2005 Data'!$J$17,IF(D298="Other",E298))))</f>
        <v>31.141583318786438</v>
      </c>
      <c r="H298" s="197"/>
    </row>
    <row r="299" spans="1:8">
      <c r="A299" s="188" t="s">
        <v>1849</v>
      </c>
      <c r="B299" s="215" t="s">
        <v>1850</v>
      </c>
      <c r="C299" s="188" t="s">
        <v>9</v>
      </c>
      <c r="D299" s="188" t="s">
        <v>544</v>
      </c>
      <c r="E299" s="202">
        <v>3.6813153683274562</v>
      </c>
      <c r="F299" s="199">
        <f>IF(D299="CO2",E299,IF(D299="CH4",E299*'State 2005 Data'!$J$16,IF(D299="N2O",'State 2005 Data'!$J$17,IF(D299="Other",E299))))</f>
        <v>4.1230732125267515</v>
      </c>
      <c r="H299" s="197"/>
    </row>
    <row r="300" spans="1:8">
      <c r="A300" s="188" t="s">
        <v>1849</v>
      </c>
      <c r="B300" s="215" t="s">
        <v>1850</v>
      </c>
      <c r="C300" s="188" t="s">
        <v>9</v>
      </c>
      <c r="D300" s="188" t="s">
        <v>545</v>
      </c>
      <c r="E300" s="202">
        <v>7.4628588714381883E-2</v>
      </c>
      <c r="F300" s="199">
        <f>IF(D300="CO2",E300,IF(D300="CH4",E300*'State 2005 Data'!$J$16,IF(D300="N2O",'State 2005 Data'!$J$17,IF(D300="Other",E300))))</f>
        <v>0.88926174496644295</v>
      </c>
      <c r="H300" s="197"/>
    </row>
    <row r="301" spans="1:8">
      <c r="A301" s="188" t="s">
        <v>1849</v>
      </c>
      <c r="B301" s="215" t="s">
        <v>1850</v>
      </c>
      <c r="C301" s="188" t="s">
        <v>9</v>
      </c>
      <c r="D301" s="188" t="s">
        <v>533</v>
      </c>
      <c r="E301" s="202">
        <v>3.739649195133214</v>
      </c>
      <c r="F301" s="199">
        <f>IF(D301="CO2",E301,IF(D301="CH4",E301*'State 2005 Data'!$J$16,IF(D301="N2O",'State 2005 Data'!$J$17,IF(D301="Other",E301))))</f>
        <v>3.739649195133214</v>
      </c>
      <c r="H301" s="197"/>
    </row>
    <row r="302" spans="1:8">
      <c r="A302" s="188" t="s">
        <v>1851</v>
      </c>
      <c r="B302" s="215" t="s">
        <v>1852</v>
      </c>
      <c r="C302" s="188" t="s">
        <v>100</v>
      </c>
      <c r="D302" s="188" t="s">
        <v>536</v>
      </c>
      <c r="E302" s="202">
        <v>35.160137607274301</v>
      </c>
      <c r="F302" s="199">
        <f>IF(D302="CO2",E302,IF(D302="CH4",E302*'State 2005 Data'!$J$16,IF(D302="N2O",'State 2005 Data'!$J$17,IF(D302="Other",E302))))</f>
        <v>35.160137607274301</v>
      </c>
      <c r="H302" s="197"/>
    </row>
    <row r="303" spans="1:8">
      <c r="A303" s="188" t="s">
        <v>1851</v>
      </c>
      <c r="B303" s="215" t="s">
        <v>1852</v>
      </c>
      <c r="C303" s="188" t="s">
        <v>100</v>
      </c>
      <c r="D303" s="188" t="s">
        <v>544</v>
      </c>
      <c r="E303" s="202">
        <v>1.1656097749999999E-2</v>
      </c>
      <c r="F303" s="199">
        <f>IF(D303="CO2",E303,IF(D303="CH4",E303*'State 2005 Data'!$J$16,IF(D303="N2O",'State 2005 Data'!$J$17,IF(D303="Other",E303))))</f>
        <v>1.305482948E-2</v>
      </c>
      <c r="H303" s="197"/>
    </row>
    <row r="304" spans="1:8">
      <c r="A304" s="188" t="s">
        <v>1851</v>
      </c>
      <c r="B304" s="215" t="s">
        <v>1852</v>
      </c>
      <c r="C304" s="188" t="s">
        <v>100</v>
      </c>
      <c r="D304" s="188" t="s">
        <v>545</v>
      </c>
      <c r="E304" s="202">
        <v>0.16249772523999997</v>
      </c>
      <c r="F304" s="199">
        <f>IF(D304="CO2",E304,IF(D304="CH4",E304*'State 2005 Data'!$J$16,IF(D304="N2O",'State 2005 Data'!$J$17,IF(D304="Other",E304))))</f>
        <v>0.88926174496644295</v>
      </c>
      <c r="H304" s="197"/>
    </row>
    <row r="305" spans="1:8">
      <c r="A305" s="188" t="s">
        <v>1851</v>
      </c>
      <c r="B305" s="215" t="s">
        <v>1852</v>
      </c>
      <c r="C305" s="188" t="s">
        <v>100</v>
      </c>
      <c r="D305" s="200" t="s">
        <v>533</v>
      </c>
      <c r="E305" s="198"/>
      <c r="F305" s="199">
        <f>IF(D305="CO2",E305,IF(D305="CH4",E305*'State 2005 Data'!$J$16,IF(D305="N2O",'State 2005 Data'!$J$17,IF(D305="Other",E305))))</f>
        <v>0</v>
      </c>
      <c r="H305" s="197"/>
    </row>
    <row r="306" spans="1:8">
      <c r="A306" s="188" t="s">
        <v>1851</v>
      </c>
      <c r="B306" s="215" t="s">
        <v>1852</v>
      </c>
      <c r="C306" s="188" t="s">
        <v>889</v>
      </c>
      <c r="D306" s="188" t="s">
        <v>536</v>
      </c>
      <c r="E306" s="202">
        <v>15.045440852904015</v>
      </c>
      <c r="F306" s="199">
        <f>IF(D306="CO2",E306,IF(D306="CH4",E306*'State 2005 Data'!$J$16,IF(D306="N2O",'State 2005 Data'!$J$17,IF(D306="Other",E306))))</f>
        <v>15.045440852904015</v>
      </c>
      <c r="H306" s="197"/>
    </row>
    <row r="307" spans="1:8">
      <c r="A307" s="188" t="s">
        <v>1851</v>
      </c>
      <c r="B307" s="215" t="s">
        <v>1852</v>
      </c>
      <c r="C307" s="188" t="s">
        <v>889</v>
      </c>
      <c r="D307" s="188" t="s">
        <v>544</v>
      </c>
      <c r="E307" s="202">
        <v>0.12688159099999999</v>
      </c>
      <c r="F307" s="199">
        <f>IF(D307="CO2",E307,IF(D307="CH4",E307*'State 2005 Data'!$J$16,IF(D307="N2O",'State 2005 Data'!$J$17,IF(D307="Other",E307))))</f>
        <v>0.14210738192</v>
      </c>
      <c r="H307" s="197"/>
    </row>
    <row r="308" spans="1:8">
      <c r="A308" s="188" t="s">
        <v>1851</v>
      </c>
      <c r="B308" s="215" t="s">
        <v>1852</v>
      </c>
      <c r="C308" s="188" t="s">
        <v>889</v>
      </c>
      <c r="D308" s="188" t="s">
        <v>545</v>
      </c>
      <c r="E308" s="202">
        <v>2.8302097039999995E-2</v>
      </c>
      <c r="F308" s="199">
        <f>IF(D308="CO2",E308,IF(D308="CH4",E308*'State 2005 Data'!$J$16,IF(D308="N2O",'State 2005 Data'!$J$17,IF(D308="Other",E308))))</f>
        <v>0.88926174496644295</v>
      </c>
      <c r="H308" s="197"/>
    </row>
    <row r="309" spans="1:8">
      <c r="A309" s="188" t="s">
        <v>1851</v>
      </c>
      <c r="B309" s="215" t="s">
        <v>1852</v>
      </c>
      <c r="C309" s="188" t="s">
        <v>889</v>
      </c>
      <c r="D309" s="200" t="s">
        <v>533</v>
      </c>
      <c r="E309" s="198"/>
      <c r="F309" s="199">
        <f>IF(D309="CO2",E309,IF(D309="CH4",E309*'State 2005 Data'!$J$16,IF(D309="N2O",'State 2005 Data'!$J$17,IF(D309="Other",E309))))</f>
        <v>0</v>
      </c>
      <c r="H309" s="197"/>
    </row>
    <row r="310" spans="1:8">
      <c r="A310" s="188" t="s">
        <v>1851</v>
      </c>
      <c r="B310" s="215" t="s">
        <v>1852</v>
      </c>
      <c r="C310" s="188" t="s">
        <v>4</v>
      </c>
      <c r="D310" s="188" t="s">
        <v>536</v>
      </c>
      <c r="E310" s="202">
        <v>36.514380807319171</v>
      </c>
      <c r="F310" s="199">
        <f>IF(D310="CO2",E310,IF(D310="CH4",E310*'State 2005 Data'!$J$16,IF(D310="N2O",'State 2005 Data'!$J$17,IF(D310="Other",E310))))</f>
        <v>36.514380807319171</v>
      </c>
      <c r="H310" s="197"/>
    </row>
    <row r="311" spans="1:8">
      <c r="A311" s="188" t="s">
        <v>1851</v>
      </c>
      <c r="B311" s="215" t="s">
        <v>1852</v>
      </c>
      <c r="C311" s="188" t="s">
        <v>4</v>
      </c>
      <c r="D311" s="188" t="s">
        <v>544</v>
      </c>
      <c r="E311" s="202">
        <v>8.2130164830722538E-2</v>
      </c>
      <c r="F311" s="199">
        <f>IF(D311="CO2",E311,IF(D311="CH4",E311*'State 2005 Data'!$J$16,IF(D311="N2O",'State 2005 Data'!$J$17,IF(D311="Other",E311))))</f>
        <v>9.1985784610409252E-2</v>
      </c>
      <c r="H311" s="197"/>
    </row>
    <row r="312" spans="1:8">
      <c r="A312" s="188" t="s">
        <v>1851</v>
      </c>
      <c r="B312" s="215" t="s">
        <v>1852</v>
      </c>
      <c r="C312" s="188" t="s">
        <v>4</v>
      </c>
      <c r="D312" s="188" t="s">
        <v>545</v>
      </c>
      <c r="E312" s="202">
        <v>1.0667549093099755</v>
      </c>
      <c r="F312" s="199">
        <f>IF(D312="CO2",E312,IF(D312="CH4",E312*'State 2005 Data'!$J$16,IF(D312="N2O",'State 2005 Data'!$J$17,IF(D312="Other",E312))))</f>
        <v>0.88926174496644295</v>
      </c>
      <c r="H312" s="197"/>
    </row>
    <row r="313" spans="1:8">
      <c r="A313" s="188" t="s">
        <v>1851</v>
      </c>
      <c r="B313" s="215" t="s">
        <v>1852</v>
      </c>
      <c r="C313" s="188" t="s">
        <v>4</v>
      </c>
      <c r="D313" s="200" t="s">
        <v>533</v>
      </c>
      <c r="E313" s="198"/>
      <c r="F313" s="199">
        <f>IF(D313="CO2",E313,IF(D313="CH4",E313*'State 2005 Data'!$J$16,IF(D313="N2O",'State 2005 Data'!$J$17,IF(D313="Other",E313))))</f>
        <v>0</v>
      </c>
      <c r="H313" s="197"/>
    </row>
    <row r="314" spans="1:8">
      <c r="A314" s="188" t="s">
        <v>1851</v>
      </c>
      <c r="B314" s="215" t="s">
        <v>1852</v>
      </c>
      <c r="C314" s="188" t="s">
        <v>9</v>
      </c>
      <c r="D314" s="188" t="s">
        <v>536</v>
      </c>
      <c r="E314" s="203">
        <v>15.028759977351619</v>
      </c>
      <c r="F314" s="199">
        <f>IF(D314="CO2",E314,IF(D314="CH4",E314*'State 2005 Data'!$J$16,IF(D314="N2O",'State 2005 Data'!$J$17,IF(D314="Other",E314))))</f>
        <v>15.028759977351619</v>
      </c>
      <c r="H314" s="197"/>
    </row>
    <row r="315" spans="1:8">
      <c r="A315" s="188" t="s">
        <v>1851</v>
      </c>
      <c r="B315" s="215" t="s">
        <v>1852</v>
      </c>
      <c r="C315" s="188" t="s">
        <v>9</v>
      </c>
      <c r="D315" s="188" t="s">
        <v>544</v>
      </c>
      <c r="E315" s="202">
        <v>1.7935344935747464</v>
      </c>
      <c r="F315" s="199">
        <f>IF(D315="CO2",E315,IF(D315="CH4",E315*'State 2005 Data'!$J$16,IF(D315="N2O",'State 2005 Data'!$J$17,IF(D315="Other",E315))))</f>
        <v>2.0087586328037159</v>
      </c>
      <c r="H315" s="197"/>
    </row>
    <row r="316" spans="1:8">
      <c r="A316" s="188" t="s">
        <v>1851</v>
      </c>
      <c r="B316" s="215" t="s">
        <v>1852</v>
      </c>
      <c r="C316" s="188" t="s">
        <v>9</v>
      </c>
      <c r="D316" s="188" t="s">
        <v>545</v>
      </c>
      <c r="E316" s="202">
        <v>6.4795824067013799E-2</v>
      </c>
      <c r="F316" s="199">
        <f>IF(D316="CO2",E316,IF(D316="CH4",E316*'State 2005 Data'!$J$16,IF(D316="N2O",'State 2005 Data'!$J$17,IF(D316="Other",E316))))</f>
        <v>0.88926174496644295</v>
      </c>
      <c r="H316" s="197"/>
    </row>
    <row r="317" spans="1:8">
      <c r="A317" s="188" t="s">
        <v>1851</v>
      </c>
      <c r="B317" s="215" t="s">
        <v>1852</v>
      </c>
      <c r="C317" s="188" t="s">
        <v>9</v>
      </c>
      <c r="D317" s="188" t="s">
        <v>533</v>
      </c>
      <c r="E317" s="202">
        <v>1.9438149569357062</v>
      </c>
      <c r="F317" s="199">
        <f>IF(D317="CO2",E317,IF(D317="CH4",E317*'State 2005 Data'!$J$16,IF(D317="N2O",'State 2005 Data'!$J$17,IF(D317="Other",E317))))</f>
        <v>1.9438149569357062</v>
      </c>
      <c r="H317" s="197"/>
    </row>
    <row r="318" spans="1:8">
      <c r="A318" s="188" t="s">
        <v>1860</v>
      </c>
      <c r="B318" s="215" t="s">
        <v>1861</v>
      </c>
      <c r="C318" s="188" t="s">
        <v>100</v>
      </c>
      <c r="D318" s="188" t="s">
        <v>536</v>
      </c>
      <c r="E318" s="202">
        <v>26.121217160085248</v>
      </c>
      <c r="F318" s="199">
        <f>IF(D318="CO2",E318,IF(D318="CH4",E318*'State 2005 Data'!$J$16,IF(D318="N2O",'State 2005 Data'!$J$17,IF(D318="Other",E318))))</f>
        <v>26.121217160085248</v>
      </c>
      <c r="H318" s="197"/>
    </row>
    <row r="319" spans="1:8">
      <c r="A319" s="188" t="s">
        <v>1860</v>
      </c>
      <c r="B319" s="215" t="s">
        <v>1861</v>
      </c>
      <c r="C319" s="188" t="s">
        <v>100</v>
      </c>
      <c r="D319" s="188" t="s">
        <v>544</v>
      </c>
      <c r="E319" s="202">
        <v>8.4860812500000011E-3</v>
      </c>
      <c r="F319" s="199">
        <f>IF(D319="CO2",E319,IF(D319="CH4",E319*'State 2005 Data'!$J$16,IF(D319="N2O",'State 2005 Data'!$J$17,IF(D319="Other",E319))))</f>
        <v>9.5044110000000025E-3</v>
      </c>
      <c r="H319" s="197"/>
    </row>
    <row r="320" spans="1:8">
      <c r="A320" s="188" t="s">
        <v>1860</v>
      </c>
      <c r="B320" s="215" t="s">
        <v>1861</v>
      </c>
      <c r="C320" s="188" t="s">
        <v>100</v>
      </c>
      <c r="D320" s="188" t="s">
        <v>545</v>
      </c>
      <c r="E320" s="202">
        <v>9.0507558719999992E-2</v>
      </c>
      <c r="F320" s="199">
        <f>IF(D320="CO2",E320,IF(D320="CH4",E320*'State 2005 Data'!$J$16,IF(D320="N2O",'State 2005 Data'!$J$17,IF(D320="Other",E320))))</f>
        <v>0.88926174496644295</v>
      </c>
      <c r="H320" s="197"/>
    </row>
    <row r="321" spans="1:8">
      <c r="A321" s="188" t="s">
        <v>1860</v>
      </c>
      <c r="B321" s="215" t="s">
        <v>1861</v>
      </c>
      <c r="C321" s="188" t="s">
        <v>100</v>
      </c>
      <c r="D321" s="200" t="s">
        <v>533</v>
      </c>
      <c r="E321" s="198"/>
      <c r="F321" s="199">
        <f>IF(D321="CO2",E321,IF(D321="CH4",E321*'State 2005 Data'!$J$16,IF(D321="N2O",'State 2005 Data'!$J$17,IF(D321="Other",E321))))</f>
        <v>0</v>
      </c>
      <c r="H321" s="197"/>
    </row>
    <row r="322" spans="1:8">
      <c r="A322" s="188" t="s">
        <v>1860</v>
      </c>
      <c r="B322" s="215" t="s">
        <v>1861</v>
      </c>
      <c r="C322" s="188" t="s">
        <v>889</v>
      </c>
      <c r="D322" s="188" t="s">
        <v>536</v>
      </c>
      <c r="E322" s="202">
        <v>3.9809726960932164</v>
      </c>
      <c r="F322" s="199">
        <f>IF(D322="CO2",E322,IF(D322="CH4",E322*'State 2005 Data'!$J$16,IF(D322="N2O",'State 2005 Data'!$J$17,IF(D322="Other",E322))))</f>
        <v>3.9809726960932164</v>
      </c>
      <c r="H322" s="197"/>
    </row>
    <row r="323" spans="1:8">
      <c r="A323" s="188" t="s">
        <v>1860</v>
      </c>
      <c r="B323" s="215" t="s">
        <v>1861</v>
      </c>
      <c r="C323" s="188" t="s">
        <v>889</v>
      </c>
      <c r="D323" s="188" t="s">
        <v>544</v>
      </c>
      <c r="E323" s="202">
        <v>2.5710086499999996E-2</v>
      </c>
      <c r="F323" s="199">
        <f>IF(D323="CO2",E323,IF(D323="CH4",E323*'State 2005 Data'!$J$16,IF(D323="N2O",'State 2005 Data'!$J$17,IF(D323="Other",E323))))</f>
        <v>2.8795296879999998E-2</v>
      </c>
      <c r="H323" s="197"/>
    </row>
    <row r="324" spans="1:8">
      <c r="A324" s="188" t="s">
        <v>1860</v>
      </c>
      <c r="B324" s="215" t="s">
        <v>1861</v>
      </c>
      <c r="C324" s="188" t="s">
        <v>889</v>
      </c>
      <c r="D324" s="188" t="s">
        <v>545</v>
      </c>
      <c r="E324" s="202">
        <v>5.6117929599999988E-3</v>
      </c>
      <c r="F324" s="199">
        <f>IF(D324="CO2",E324,IF(D324="CH4",E324*'State 2005 Data'!$J$16,IF(D324="N2O",'State 2005 Data'!$J$17,IF(D324="Other",E324))))</f>
        <v>0.88926174496644295</v>
      </c>
      <c r="H324" s="197"/>
    </row>
    <row r="325" spans="1:8">
      <c r="A325" s="188" t="s">
        <v>1860</v>
      </c>
      <c r="B325" s="215" t="s">
        <v>1861</v>
      </c>
      <c r="C325" s="188" t="s">
        <v>889</v>
      </c>
      <c r="D325" s="200" t="s">
        <v>533</v>
      </c>
      <c r="E325" s="198"/>
      <c r="F325" s="199">
        <f>IF(D325="CO2",E325,IF(D325="CH4",E325*'State 2005 Data'!$J$16,IF(D325="N2O",'State 2005 Data'!$J$17,IF(D325="Other",E325))))</f>
        <v>0</v>
      </c>
      <c r="H325" s="197"/>
    </row>
    <row r="326" spans="1:8">
      <c r="A326" s="188" t="s">
        <v>1860</v>
      </c>
      <c r="B326" s="215" t="s">
        <v>1861</v>
      </c>
      <c r="C326" s="188" t="s">
        <v>4</v>
      </c>
      <c r="D326" s="188" t="s">
        <v>536</v>
      </c>
      <c r="E326" s="202">
        <v>16.784247192510229</v>
      </c>
      <c r="F326" s="199">
        <f>IF(D326="CO2",E326,IF(D326="CH4",E326*'State 2005 Data'!$J$16,IF(D326="N2O",'State 2005 Data'!$J$17,IF(D326="Other",E326))))</f>
        <v>16.784247192510229</v>
      </c>
      <c r="H326" s="197"/>
    </row>
    <row r="327" spans="1:8">
      <c r="A327" s="188" t="s">
        <v>1860</v>
      </c>
      <c r="B327" s="215" t="s">
        <v>1861</v>
      </c>
      <c r="C327" s="188" t="s">
        <v>4</v>
      </c>
      <c r="D327" s="188" t="s">
        <v>544</v>
      </c>
      <c r="E327" s="202">
        <v>8.2130164830722538E-2</v>
      </c>
      <c r="F327" s="199">
        <f>IF(D327="CO2",E327,IF(D327="CH4",E327*'State 2005 Data'!$J$16,IF(D327="N2O",'State 2005 Data'!$J$17,IF(D327="Other",E327))))</f>
        <v>9.1985784610409252E-2</v>
      </c>
      <c r="H327" s="197"/>
    </row>
    <row r="328" spans="1:8">
      <c r="A328" s="188" t="s">
        <v>1860</v>
      </c>
      <c r="B328" s="215" t="s">
        <v>1861</v>
      </c>
      <c r="C328" s="188" t="s">
        <v>4</v>
      </c>
      <c r="D328" s="188" t="s">
        <v>545</v>
      </c>
      <c r="E328" s="202">
        <v>1.0667549093099755</v>
      </c>
      <c r="F328" s="199">
        <f>IF(D328="CO2",E328,IF(D328="CH4",E328*'State 2005 Data'!$J$16,IF(D328="N2O",'State 2005 Data'!$J$17,IF(D328="Other",E328))))</f>
        <v>0.88926174496644295</v>
      </c>
      <c r="H328" s="197"/>
    </row>
    <row r="329" spans="1:8">
      <c r="A329" s="188" t="s">
        <v>1860</v>
      </c>
      <c r="B329" s="215" t="s">
        <v>1861</v>
      </c>
      <c r="C329" s="188" t="s">
        <v>4</v>
      </c>
      <c r="D329" s="200" t="s">
        <v>533</v>
      </c>
      <c r="E329" s="198"/>
      <c r="F329" s="199">
        <f>IF(D329="CO2",E329,IF(D329="CH4",E329*'State 2005 Data'!$J$16,IF(D329="N2O",'State 2005 Data'!$J$17,IF(D329="Other",E329))))</f>
        <v>0</v>
      </c>
      <c r="H329" s="197"/>
    </row>
    <row r="330" spans="1:8">
      <c r="A330" s="188" t="s">
        <v>1860</v>
      </c>
      <c r="B330" s="215" t="s">
        <v>1861</v>
      </c>
      <c r="C330" s="188" t="s">
        <v>9</v>
      </c>
      <c r="D330" s="188" t="s">
        <v>536</v>
      </c>
      <c r="E330" s="203">
        <v>3.5286096234909947</v>
      </c>
      <c r="F330" s="199">
        <f>IF(D330="CO2",E330,IF(D330="CH4",E330*'State 2005 Data'!$J$16,IF(D330="N2O",'State 2005 Data'!$J$17,IF(D330="Other",E330))))</f>
        <v>3.5286096234909947</v>
      </c>
      <c r="H330" s="197"/>
    </row>
    <row r="331" spans="1:8">
      <c r="A331" s="188" t="s">
        <v>1860</v>
      </c>
      <c r="B331" s="215" t="s">
        <v>1861</v>
      </c>
      <c r="C331" s="188" t="s">
        <v>9</v>
      </c>
      <c r="D331" s="188" t="s">
        <v>544</v>
      </c>
      <c r="E331" s="202">
        <v>1.1301796988561517</v>
      </c>
      <c r="F331" s="199">
        <f>IF(D331="CO2",E331,IF(D331="CH4",E331*'State 2005 Data'!$J$16,IF(D331="N2O",'State 2005 Data'!$J$17,IF(D331="Other",E331))))</f>
        <v>1.2658012627188899</v>
      </c>
      <c r="H331" s="197"/>
    </row>
    <row r="332" spans="1:8">
      <c r="A332" s="188" t="s">
        <v>1860</v>
      </c>
      <c r="B332" s="215" t="s">
        <v>1861</v>
      </c>
      <c r="C332" s="188" t="s">
        <v>9</v>
      </c>
      <c r="D332" s="188" t="s">
        <v>545</v>
      </c>
      <c r="E332" s="202">
        <v>6.9108538810215871E-3</v>
      </c>
      <c r="F332" s="199">
        <f>IF(D332="CO2",E332,IF(D332="CH4",E332*'State 2005 Data'!$J$16,IF(D332="N2O",'State 2005 Data'!$J$17,IF(D332="Other",E332))))</f>
        <v>0.88926174496644295</v>
      </c>
      <c r="H332" s="197"/>
    </row>
    <row r="333" spans="1:8">
      <c r="A333" s="188" t="s">
        <v>1860</v>
      </c>
      <c r="B333" s="215" t="s">
        <v>1861</v>
      </c>
      <c r="C333" s="188" t="s">
        <v>9</v>
      </c>
      <c r="D333" s="188" t="s">
        <v>533</v>
      </c>
      <c r="E333" s="202">
        <v>0.90402756149910923</v>
      </c>
      <c r="F333" s="199">
        <f>IF(D333="CO2",E333,IF(D333="CH4",E333*'State 2005 Data'!$J$16,IF(D333="N2O",'State 2005 Data'!$J$17,IF(D333="Other",E333))))</f>
        <v>0.90402756149910923</v>
      </c>
      <c r="H333" s="197"/>
    </row>
    <row r="334" spans="1:8">
      <c r="A334" s="188" t="s">
        <v>1864</v>
      </c>
      <c r="B334" s="215" t="s">
        <v>1865</v>
      </c>
      <c r="C334" s="188" t="s">
        <v>100</v>
      </c>
      <c r="D334" s="188" t="s">
        <v>536</v>
      </c>
      <c r="E334" s="202">
        <v>19.073403286742497</v>
      </c>
      <c r="F334" s="199">
        <f>IF(D334="CO2",E334,IF(D334="CH4",E334*'State 2005 Data'!$J$16,IF(D334="N2O",'State 2005 Data'!$J$17,IF(D334="Other",E334))))</f>
        <v>19.073403286742497</v>
      </c>
      <c r="H334" s="197"/>
    </row>
    <row r="335" spans="1:8">
      <c r="A335" s="188" t="s">
        <v>1864</v>
      </c>
      <c r="B335" s="215" t="s">
        <v>1865</v>
      </c>
      <c r="C335" s="188" t="s">
        <v>100</v>
      </c>
      <c r="D335" s="188" t="s">
        <v>544</v>
      </c>
      <c r="E335" s="202">
        <v>6.8025587499999998E-3</v>
      </c>
      <c r="F335" s="199">
        <f>IF(D335="CO2",E335,IF(D335="CH4",E335*'State 2005 Data'!$J$16,IF(D335="N2O",'State 2005 Data'!$J$17,IF(D335="Other",E335))))</f>
        <v>7.6188658000000001E-3</v>
      </c>
      <c r="H335" s="197"/>
    </row>
    <row r="336" spans="1:8">
      <c r="A336" s="188" t="s">
        <v>1864</v>
      </c>
      <c r="B336" s="215" t="s">
        <v>1865</v>
      </c>
      <c r="C336" s="188" t="s">
        <v>100</v>
      </c>
      <c r="D336" s="188" t="s">
        <v>545</v>
      </c>
      <c r="E336" s="202">
        <v>6.0822753599999994E-2</v>
      </c>
      <c r="F336" s="199">
        <f>IF(D336="CO2",E336,IF(D336="CH4",E336*'State 2005 Data'!$J$16,IF(D336="N2O",'State 2005 Data'!$J$17,IF(D336="Other",E336))))</f>
        <v>0.88926174496644295</v>
      </c>
      <c r="H336" s="197"/>
    </row>
    <row r="337" spans="1:8">
      <c r="A337" s="188" t="s">
        <v>1864</v>
      </c>
      <c r="B337" s="215" t="s">
        <v>1865</v>
      </c>
      <c r="C337" s="188" t="s">
        <v>100</v>
      </c>
      <c r="D337" s="200" t="s">
        <v>533</v>
      </c>
      <c r="E337" s="198"/>
      <c r="F337" s="199">
        <f>IF(D337="CO2",E337,IF(D337="CH4",E337*'State 2005 Data'!$J$16,IF(D337="N2O",'State 2005 Data'!$J$17,IF(D337="Other",E337))))</f>
        <v>0</v>
      </c>
      <c r="H337" s="197"/>
    </row>
    <row r="338" spans="1:8">
      <c r="A338" s="188" t="s">
        <v>1864</v>
      </c>
      <c r="B338" s="215" t="s">
        <v>1865</v>
      </c>
      <c r="C338" s="188" t="s">
        <v>889</v>
      </c>
      <c r="D338" s="188" t="s">
        <v>536</v>
      </c>
      <c r="E338" s="202">
        <v>28.19990849989653</v>
      </c>
      <c r="F338" s="199">
        <f>IF(D338="CO2",E338,IF(D338="CH4",E338*'State 2005 Data'!$J$16,IF(D338="N2O",'State 2005 Data'!$J$17,IF(D338="Other",E338))))</f>
        <v>28.19990849989653</v>
      </c>
      <c r="H338" s="197"/>
    </row>
    <row r="339" spans="1:8">
      <c r="A339" s="188" t="s">
        <v>1864</v>
      </c>
      <c r="B339" s="215" t="s">
        <v>1865</v>
      </c>
      <c r="C339" s="188" t="s">
        <v>889</v>
      </c>
      <c r="D339" s="188" t="s">
        <v>544</v>
      </c>
      <c r="E339" s="202">
        <v>8.2088608249999986E-2</v>
      </c>
      <c r="F339" s="199">
        <f>IF(D339="CO2",E339,IF(D339="CH4",E339*'State 2005 Data'!$J$16,IF(D339="N2O",'State 2005 Data'!$J$17,IF(D339="Other",E339))))</f>
        <v>9.1939241239999997E-2</v>
      </c>
      <c r="H339" s="197"/>
    </row>
    <row r="340" spans="1:8">
      <c r="A340" s="188" t="s">
        <v>1864</v>
      </c>
      <c r="B340" s="215" t="s">
        <v>1865</v>
      </c>
      <c r="C340" s="188" t="s">
        <v>889</v>
      </c>
      <c r="D340" s="188" t="s">
        <v>545</v>
      </c>
      <c r="E340" s="202">
        <v>2.7936069599999998E-2</v>
      </c>
      <c r="F340" s="199">
        <f>IF(D340="CO2",E340,IF(D340="CH4",E340*'State 2005 Data'!$J$16,IF(D340="N2O",'State 2005 Data'!$J$17,IF(D340="Other",E340))))</f>
        <v>0.88926174496644295</v>
      </c>
      <c r="H340" s="197"/>
    </row>
    <row r="341" spans="1:8">
      <c r="A341" s="188" t="s">
        <v>1864</v>
      </c>
      <c r="B341" s="215" t="s">
        <v>1865</v>
      </c>
      <c r="C341" s="188" t="s">
        <v>889</v>
      </c>
      <c r="D341" s="200" t="s">
        <v>533</v>
      </c>
      <c r="E341" s="198"/>
      <c r="F341" s="199">
        <f>IF(D341="CO2",E341,IF(D341="CH4",E341*'State 2005 Data'!$J$16,IF(D341="N2O",'State 2005 Data'!$J$17,IF(D341="Other",E341))))</f>
        <v>0</v>
      </c>
      <c r="H341" s="197"/>
    </row>
    <row r="342" spans="1:8">
      <c r="A342" s="188" t="s">
        <v>1864</v>
      </c>
      <c r="B342" s="215" t="s">
        <v>1865</v>
      </c>
      <c r="C342" s="188" t="s">
        <v>4</v>
      </c>
      <c r="D342" s="188" t="s">
        <v>536</v>
      </c>
      <c r="E342" s="202">
        <v>69.307166089333677</v>
      </c>
      <c r="F342" s="199">
        <f>IF(D342="CO2",E342,IF(D342="CH4",E342*'State 2005 Data'!$J$16,IF(D342="N2O",'State 2005 Data'!$J$17,IF(D342="Other",E342))))</f>
        <v>69.307166089333677</v>
      </c>
      <c r="H342" s="197"/>
    </row>
    <row r="343" spans="1:8">
      <c r="A343" s="188" t="s">
        <v>1864</v>
      </c>
      <c r="B343" s="215" t="s">
        <v>1865</v>
      </c>
      <c r="C343" s="188" t="s">
        <v>4</v>
      </c>
      <c r="D343" s="188" t="s">
        <v>544</v>
      </c>
      <c r="E343" s="202">
        <v>8.2130164830722538E-2</v>
      </c>
      <c r="F343" s="199">
        <f>IF(D343="CO2",E343,IF(D343="CH4",E343*'State 2005 Data'!$J$16,IF(D343="N2O",'State 2005 Data'!$J$17,IF(D343="Other",E343))))</f>
        <v>9.1985784610409252E-2</v>
      </c>
      <c r="H343" s="197"/>
    </row>
    <row r="344" spans="1:8">
      <c r="A344" s="188" t="s">
        <v>1864</v>
      </c>
      <c r="B344" s="215" t="s">
        <v>1865</v>
      </c>
      <c r="C344" s="188" t="s">
        <v>4</v>
      </c>
      <c r="D344" s="188" t="s">
        <v>545</v>
      </c>
      <c r="E344" s="202">
        <v>1.0667549093099755</v>
      </c>
      <c r="F344" s="199">
        <f>IF(D344="CO2",E344,IF(D344="CH4",E344*'State 2005 Data'!$J$16,IF(D344="N2O",'State 2005 Data'!$J$17,IF(D344="Other",E344))))</f>
        <v>0.88926174496644295</v>
      </c>
      <c r="H344" s="197"/>
    </row>
    <row r="345" spans="1:8">
      <c r="A345" s="188" t="s">
        <v>1864</v>
      </c>
      <c r="B345" s="215" t="s">
        <v>1865</v>
      </c>
      <c r="C345" s="188" t="s">
        <v>4</v>
      </c>
      <c r="D345" s="200" t="s">
        <v>533</v>
      </c>
      <c r="E345" s="198"/>
      <c r="F345" s="199">
        <f>IF(D345="CO2",E345,IF(D345="CH4",E345*'State 2005 Data'!$J$16,IF(D345="N2O",'State 2005 Data'!$J$17,IF(D345="Other",E345))))</f>
        <v>0</v>
      </c>
      <c r="H345" s="197"/>
    </row>
    <row r="346" spans="1:8">
      <c r="A346" s="188" t="s">
        <v>1864</v>
      </c>
      <c r="B346" s="215" t="s">
        <v>1865</v>
      </c>
      <c r="C346" s="188" t="s">
        <v>9</v>
      </c>
      <c r="D346" s="188" t="s">
        <v>536</v>
      </c>
      <c r="E346" s="203">
        <v>15.15651317275506</v>
      </c>
      <c r="F346" s="199">
        <f>IF(D346="CO2",E346,IF(D346="CH4",E346*'State 2005 Data'!$J$16,IF(D346="N2O",'State 2005 Data'!$J$17,IF(D346="Other",E346))))</f>
        <v>15.15651317275506</v>
      </c>
      <c r="H346" s="197"/>
    </row>
    <row r="347" spans="1:8">
      <c r="A347" s="188" t="s">
        <v>1864</v>
      </c>
      <c r="B347" s="215" t="s">
        <v>1865</v>
      </c>
      <c r="C347" s="188" t="s">
        <v>9</v>
      </c>
      <c r="D347" s="188" t="s">
        <v>544</v>
      </c>
      <c r="E347" s="202">
        <v>2.7113333638268453</v>
      </c>
      <c r="F347" s="199">
        <f>IF(D347="CO2",E347,IF(D347="CH4",E347*'State 2005 Data'!$J$16,IF(D347="N2O",'State 2005 Data'!$J$17,IF(D347="Other",E347))))</f>
        <v>3.036693367486067</v>
      </c>
      <c r="H347" s="197"/>
    </row>
    <row r="348" spans="1:8">
      <c r="A348" s="188" t="s">
        <v>1864</v>
      </c>
      <c r="B348" s="215" t="s">
        <v>1865</v>
      </c>
      <c r="C348" s="188" t="s">
        <v>9</v>
      </c>
      <c r="D348" s="188" t="s">
        <v>545</v>
      </c>
      <c r="E348" s="202">
        <v>2.4609400845117535E-2</v>
      </c>
      <c r="F348" s="199">
        <f>IF(D348="CO2",E348,IF(D348="CH4",E348*'State 2005 Data'!$J$16,IF(D348="N2O",'State 2005 Data'!$J$17,IF(D348="Other",E348))))</f>
        <v>0.88926174496644295</v>
      </c>
      <c r="H348" s="197"/>
    </row>
    <row r="349" spans="1:8">
      <c r="A349" s="188" t="s">
        <v>1864</v>
      </c>
      <c r="B349" s="215" t="s">
        <v>1865</v>
      </c>
      <c r="C349" s="188" t="s">
        <v>9</v>
      </c>
      <c r="D349" s="188" t="s">
        <v>533</v>
      </c>
      <c r="E349" s="202">
        <v>3.2070629886555779</v>
      </c>
      <c r="F349" s="199">
        <f>IF(D349="CO2",E349,IF(D349="CH4",E349*'State 2005 Data'!$J$16,IF(D349="N2O",'State 2005 Data'!$J$17,IF(D349="Other",E349))))</f>
        <v>3.2070629886555779</v>
      </c>
      <c r="H349" s="197"/>
    </row>
    <row r="350" spans="1:8">
      <c r="A350" s="188" t="s">
        <v>1866</v>
      </c>
      <c r="B350" s="215" t="s">
        <v>1867</v>
      </c>
      <c r="C350" s="188" t="s">
        <v>100</v>
      </c>
      <c r="D350" s="188" t="s">
        <v>536</v>
      </c>
      <c r="E350" s="202">
        <v>31.761746660017359</v>
      </c>
      <c r="F350" s="199">
        <f>IF(D350="CO2",E350,IF(D350="CH4",E350*'State 2005 Data'!$J$16,IF(D350="N2O",'State 2005 Data'!$J$17,IF(D350="Other",E350))))</f>
        <v>31.761746660017359</v>
      </c>
      <c r="H350" s="197"/>
    </row>
    <row r="351" spans="1:8">
      <c r="A351" s="188" t="s">
        <v>1866</v>
      </c>
      <c r="B351" s="215" t="s">
        <v>1867</v>
      </c>
      <c r="C351" s="188" t="s">
        <v>100</v>
      </c>
      <c r="D351" s="188" t="s">
        <v>544</v>
      </c>
      <c r="E351" s="202">
        <v>8.9100522499999998E-3</v>
      </c>
      <c r="F351" s="199">
        <f>IF(D351="CO2",E351,IF(D351="CH4",E351*'State 2005 Data'!$J$16,IF(D351="N2O",'State 2005 Data'!$J$17,IF(D351="Other",E351))))</f>
        <v>9.9792585200000009E-3</v>
      </c>
      <c r="H351" s="197"/>
    </row>
    <row r="352" spans="1:8">
      <c r="A352" s="188" t="s">
        <v>1866</v>
      </c>
      <c r="B352" s="215" t="s">
        <v>1867</v>
      </c>
      <c r="C352" s="188" t="s">
        <v>100</v>
      </c>
      <c r="D352" s="188" t="s">
        <v>545</v>
      </c>
      <c r="E352" s="202">
        <v>0.14239210925999998</v>
      </c>
      <c r="F352" s="199">
        <f>IF(D352="CO2",E352,IF(D352="CH4",E352*'State 2005 Data'!$J$16,IF(D352="N2O",'State 2005 Data'!$J$17,IF(D352="Other",E352))))</f>
        <v>0.88926174496644295</v>
      </c>
      <c r="H352" s="197"/>
    </row>
    <row r="353" spans="1:8">
      <c r="A353" s="188" t="s">
        <v>1866</v>
      </c>
      <c r="B353" s="215" t="s">
        <v>1867</v>
      </c>
      <c r="C353" s="188" t="s">
        <v>100</v>
      </c>
      <c r="D353" s="200" t="s">
        <v>533</v>
      </c>
      <c r="E353" s="198"/>
      <c r="F353" s="199">
        <f>IF(D353="CO2",E353,IF(D353="CH4",E353*'State 2005 Data'!$J$16,IF(D353="N2O",'State 2005 Data'!$J$17,IF(D353="Other",E353))))</f>
        <v>0</v>
      </c>
      <c r="H353" s="197"/>
    </row>
    <row r="354" spans="1:8">
      <c r="A354" s="188" t="s">
        <v>1866</v>
      </c>
      <c r="B354" s="215" t="s">
        <v>1867</v>
      </c>
      <c r="C354" s="188" t="s">
        <v>889</v>
      </c>
      <c r="D354" s="188" t="s">
        <v>536</v>
      </c>
      <c r="E354" s="202">
        <v>3.969007653422536</v>
      </c>
      <c r="F354" s="199">
        <f>IF(D354="CO2",E354,IF(D354="CH4",E354*'State 2005 Data'!$J$16,IF(D354="N2O",'State 2005 Data'!$J$17,IF(D354="Other",E354))))</f>
        <v>3.969007653422536</v>
      </c>
      <c r="H354" s="197"/>
    </row>
    <row r="355" spans="1:8">
      <c r="A355" s="188" t="s">
        <v>1866</v>
      </c>
      <c r="B355" s="215" t="s">
        <v>1867</v>
      </c>
      <c r="C355" s="188" t="s">
        <v>889</v>
      </c>
      <c r="D355" s="188" t="s">
        <v>544</v>
      </c>
      <c r="E355" s="202">
        <v>8.4685363499999999E-2</v>
      </c>
      <c r="F355" s="199">
        <f>IF(D355="CO2",E355,IF(D355="CH4",E355*'State 2005 Data'!$J$16,IF(D355="N2O",'State 2005 Data'!$J$17,IF(D355="Other",E355))))</f>
        <v>9.484760712000001E-2</v>
      </c>
      <c r="H355" s="197"/>
    </row>
    <row r="356" spans="1:8">
      <c r="A356" s="188" t="s">
        <v>1866</v>
      </c>
      <c r="B356" s="215" t="s">
        <v>1867</v>
      </c>
      <c r="C356" s="188" t="s">
        <v>889</v>
      </c>
      <c r="D356" s="188" t="s">
        <v>545</v>
      </c>
      <c r="E356" s="202">
        <v>1.5742866180000002E-2</v>
      </c>
      <c r="F356" s="199">
        <f>IF(D356="CO2",E356,IF(D356="CH4",E356*'State 2005 Data'!$J$16,IF(D356="N2O",'State 2005 Data'!$J$17,IF(D356="Other",E356))))</f>
        <v>0.88926174496644295</v>
      </c>
      <c r="H356" s="197"/>
    </row>
    <row r="357" spans="1:8">
      <c r="A357" s="188" t="s">
        <v>1866</v>
      </c>
      <c r="B357" s="215" t="s">
        <v>1867</v>
      </c>
      <c r="C357" s="188" t="s">
        <v>889</v>
      </c>
      <c r="D357" s="200" t="s">
        <v>533</v>
      </c>
      <c r="E357" s="198"/>
      <c r="F357" s="199">
        <f>IF(D357="CO2",E357,IF(D357="CH4",E357*'State 2005 Data'!$J$16,IF(D357="N2O",'State 2005 Data'!$J$17,IF(D357="Other",E357))))</f>
        <v>0</v>
      </c>
      <c r="H357" s="197"/>
    </row>
    <row r="358" spans="1:8">
      <c r="A358" s="188" t="s">
        <v>1866</v>
      </c>
      <c r="B358" s="215" t="s">
        <v>1867</v>
      </c>
      <c r="C358" s="188" t="s">
        <v>4</v>
      </c>
      <c r="D358" s="188" t="s">
        <v>536</v>
      </c>
      <c r="E358" s="202">
        <v>15.326639430366592</v>
      </c>
      <c r="F358" s="199">
        <f>IF(D358="CO2",E358,IF(D358="CH4",E358*'State 2005 Data'!$J$16,IF(D358="N2O",'State 2005 Data'!$J$17,IF(D358="Other",E358))))</f>
        <v>15.326639430366592</v>
      </c>
      <c r="H358" s="197"/>
    </row>
    <row r="359" spans="1:8">
      <c r="A359" s="188" t="s">
        <v>1866</v>
      </c>
      <c r="B359" s="215" t="s">
        <v>1867</v>
      </c>
      <c r="C359" s="188" t="s">
        <v>4</v>
      </c>
      <c r="D359" s="188" t="s">
        <v>544</v>
      </c>
      <c r="E359" s="202">
        <v>8.2130164830722538E-2</v>
      </c>
      <c r="F359" s="199">
        <f>IF(D359="CO2",E359,IF(D359="CH4",E359*'State 2005 Data'!$J$16,IF(D359="N2O",'State 2005 Data'!$J$17,IF(D359="Other",E359))))</f>
        <v>9.1985784610409252E-2</v>
      </c>
      <c r="H359" s="197"/>
    </row>
    <row r="360" spans="1:8">
      <c r="A360" s="188" t="s">
        <v>1866</v>
      </c>
      <c r="B360" s="215" t="s">
        <v>1867</v>
      </c>
      <c r="C360" s="188" t="s">
        <v>4</v>
      </c>
      <c r="D360" s="188" t="s">
        <v>545</v>
      </c>
      <c r="E360" s="202">
        <v>1.0667549093099755</v>
      </c>
      <c r="F360" s="199">
        <f>IF(D360="CO2",E360,IF(D360="CH4",E360*'State 2005 Data'!$J$16,IF(D360="N2O",'State 2005 Data'!$J$17,IF(D360="Other",E360))))</f>
        <v>0.88926174496644295</v>
      </c>
      <c r="H360" s="197"/>
    </row>
    <row r="361" spans="1:8">
      <c r="A361" s="188" t="s">
        <v>1866</v>
      </c>
      <c r="B361" s="215" t="s">
        <v>1867</v>
      </c>
      <c r="C361" s="188" t="s">
        <v>4</v>
      </c>
      <c r="D361" s="200" t="s">
        <v>533</v>
      </c>
      <c r="E361" s="198"/>
      <c r="F361" s="199">
        <f>IF(D361="CO2",E361,IF(D361="CH4",E361*'State 2005 Data'!$J$16,IF(D361="N2O",'State 2005 Data'!$J$17,IF(D361="Other",E361))))</f>
        <v>0</v>
      </c>
      <c r="H361" s="197"/>
    </row>
    <row r="362" spans="1:8">
      <c r="A362" s="188" t="s">
        <v>1866</v>
      </c>
      <c r="B362" s="215" t="s">
        <v>1867</v>
      </c>
      <c r="C362" s="188" t="s">
        <v>9</v>
      </c>
      <c r="D362" s="188" t="s">
        <v>536</v>
      </c>
      <c r="E362" s="203">
        <v>8.8772343023822344</v>
      </c>
      <c r="F362" s="199">
        <f>IF(D362="CO2",E362,IF(D362="CH4",E362*'State 2005 Data'!$J$16,IF(D362="N2O",'State 2005 Data'!$J$17,IF(D362="Other",E362))))</f>
        <v>8.8772343023822344</v>
      </c>
      <c r="H362" s="197"/>
    </row>
    <row r="363" spans="1:8">
      <c r="A363" s="188" t="s">
        <v>1866</v>
      </c>
      <c r="B363" s="215" t="s">
        <v>1867</v>
      </c>
      <c r="C363" s="188" t="s">
        <v>9</v>
      </c>
      <c r="D363" s="188" t="s">
        <v>544</v>
      </c>
      <c r="E363" s="202">
        <v>7.7228623531720197</v>
      </c>
      <c r="F363" s="199">
        <f>IF(D363="CO2",E363,IF(D363="CH4",E363*'State 2005 Data'!$J$16,IF(D363="N2O",'State 2005 Data'!$J$17,IF(D363="Other",E363))))</f>
        <v>8.6496058355526628</v>
      </c>
      <c r="H363" s="197"/>
    </row>
    <row r="364" spans="1:8">
      <c r="A364" s="188" t="s">
        <v>1866</v>
      </c>
      <c r="B364" s="215" t="s">
        <v>1867</v>
      </c>
      <c r="C364" s="188" t="s">
        <v>9</v>
      </c>
      <c r="D364" s="188" t="s">
        <v>545</v>
      </c>
      <c r="E364" s="202">
        <v>8.9553741906309957E-3</v>
      </c>
      <c r="F364" s="199">
        <f>IF(D364="CO2",E364,IF(D364="CH4",E364*'State 2005 Data'!$J$16,IF(D364="N2O",'State 2005 Data'!$J$17,IF(D364="Other",E364))))</f>
        <v>0.88926174496644295</v>
      </c>
      <c r="H364" s="197"/>
    </row>
    <row r="365" spans="1:8">
      <c r="A365" s="188" t="s">
        <v>1866</v>
      </c>
      <c r="B365" s="215" t="s">
        <v>1867</v>
      </c>
      <c r="C365" s="188" t="s">
        <v>9</v>
      </c>
      <c r="D365" s="188" t="s">
        <v>533</v>
      </c>
      <c r="E365" s="202">
        <v>0.70775943837997424</v>
      </c>
      <c r="F365" s="199">
        <f>IF(D365="CO2",E365,IF(D365="CH4",E365*'State 2005 Data'!$J$16,IF(D365="N2O",'State 2005 Data'!$J$17,IF(D365="Other",E365))))</f>
        <v>0.70775943837997424</v>
      </c>
      <c r="H365" s="197"/>
    </row>
    <row r="366" spans="1:8">
      <c r="A366" s="188" t="s">
        <v>1870</v>
      </c>
      <c r="B366" s="215" t="s">
        <v>1871</v>
      </c>
      <c r="C366" s="188" t="s">
        <v>100</v>
      </c>
      <c r="D366" s="188" t="s">
        <v>536</v>
      </c>
      <c r="E366" s="198">
        <v>72.897286892707726</v>
      </c>
      <c r="F366" s="199">
        <f>IF(D366="CO2",E366,IF(D366="CH4",E366*'State 2005 Data'!$J$16,IF(D366="N2O",'State 2005 Data'!$J$17,IF(D366="Other",E366))))</f>
        <v>72.897286892707726</v>
      </c>
      <c r="H366" s="197"/>
    </row>
    <row r="367" spans="1:8">
      <c r="A367" s="188" t="s">
        <v>1870</v>
      </c>
      <c r="B367" s="215" t="s">
        <v>1871</v>
      </c>
      <c r="C367" s="188" t="s">
        <v>100</v>
      </c>
      <c r="D367" s="188" t="s">
        <v>544</v>
      </c>
      <c r="E367" s="198">
        <v>2.4073302000000005E-2</v>
      </c>
      <c r="F367" s="199">
        <f>IF(D367="CO2",E367,IF(D367="CH4",E367*'State 2005 Data'!$J$16,IF(D367="N2O",'State 2005 Data'!$J$17,IF(D367="Other",E367))))</f>
        <v>2.6962098240000006E-2</v>
      </c>
      <c r="H367" s="197"/>
    </row>
    <row r="368" spans="1:8">
      <c r="A368" s="188" t="s">
        <v>1870</v>
      </c>
      <c r="B368" s="215" t="s">
        <v>1871</v>
      </c>
      <c r="C368" s="188" t="s">
        <v>100</v>
      </c>
      <c r="D368" s="188" t="s">
        <v>545</v>
      </c>
      <c r="E368" s="198">
        <v>0.35225560541999995</v>
      </c>
      <c r="F368" s="199">
        <f>IF(D368="CO2",E368,IF(D368="CH4",E368*'State 2005 Data'!$J$16,IF(D368="N2O",'State 2005 Data'!$J$17,IF(D368="Other",E368))))</f>
        <v>0.88926174496644295</v>
      </c>
      <c r="H368" s="197"/>
    </row>
    <row r="369" spans="1:8">
      <c r="A369" s="188" t="s">
        <v>1870</v>
      </c>
      <c r="B369" s="215" t="s">
        <v>1871</v>
      </c>
      <c r="C369" s="188" t="s">
        <v>100</v>
      </c>
      <c r="D369" s="200" t="s">
        <v>533</v>
      </c>
      <c r="E369" s="198"/>
      <c r="F369" s="199">
        <f>IF(D369="CO2",E369,IF(D369="CH4",E369*'State 2005 Data'!$J$16,IF(D369="N2O",'State 2005 Data'!$J$17,IF(D369="Other",E369))))</f>
        <v>0</v>
      </c>
      <c r="H369" s="197"/>
    </row>
    <row r="370" spans="1:8">
      <c r="A370" s="188" t="s">
        <v>1870</v>
      </c>
      <c r="B370" s="215" t="s">
        <v>1871</v>
      </c>
      <c r="C370" s="188" t="s">
        <v>889</v>
      </c>
      <c r="D370" s="188" t="s">
        <v>536</v>
      </c>
      <c r="E370" s="198">
        <v>11.60344041878637</v>
      </c>
      <c r="F370" s="199">
        <f>IF(D370="CO2",E370,IF(D370="CH4",E370*'State 2005 Data'!$J$16,IF(D370="N2O",'State 2005 Data'!$J$17,IF(D370="Other",E370))))</f>
        <v>11.60344041878637</v>
      </c>
      <c r="H370" s="197"/>
    </row>
    <row r="371" spans="1:8">
      <c r="A371" s="188" t="s">
        <v>1870</v>
      </c>
      <c r="B371" s="215" t="s">
        <v>1871</v>
      </c>
      <c r="C371" s="188" t="s">
        <v>889</v>
      </c>
      <c r="D371" s="188" t="s">
        <v>544</v>
      </c>
      <c r="E371" s="198">
        <v>0.16278580774999998</v>
      </c>
      <c r="F371" s="199">
        <f>IF(D371="CO2",E371,IF(D371="CH4",E371*'State 2005 Data'!$J$16,IF(D371="N2O",'State 2005 Data'!$J$17,IF(D371="Other",E371))))</f>
        <v>0.18232010468000001</v>
      </c>
      <c r="H371" s="197"/>
    </row>
    <row r="372" spans="1:8">
      <c r="A372" s="188" t="s">
        <v>1870</v>
      </c>
      <c r="B372" s="215" t="s">
        <v>1871</v>
      </c>
      <c r="C372" s="188" t="s">
        <v>889</v>
      </c>
      <c r="D372" s="188" t="s">
        <v>545</v>
      </c>
      <c r="E372" s="198">
        <v>3.8347456519999989E-2</v>
      </c>
      <c r="F372" s="199">
        <f>IF(D372="CO2",E372,IF(D372="CH4",E372*'State 2005 Data'!$J$16,IF(D372="N2O",'State 2005 Data'!$J$17,IF(D372="Other",E372))))</f>
        <v>0.88926174496644295</v>
      </c>
      <c r="H372" s="197"/>
    </row>
    <row r="373" spans="1:8">
      <c r="A373" s="188" t="s">
        <v>1870</v>
      </c>
      <c r="B373" s="215" t="s">
        <v>1871</v>
      </c>
      <c r="C373" s="188" t="s">
        <v>889</v>
      </c>
      <c r="D373" s="200" t="s">
        <v>533</v>
      </c>
      <c r="E373" s="198"/>
      <c r="F373" s="199">
        <f>IF(D373="CO2",E373,IF(D373="CH4",E373*'State 2005 Data'!$J$16,IF(D373="N2O",'State 2005 Data'!$J$17,IF(D373="Other",E373))))</f>
        <v>0</v>
      </c>
      <c r="H373" s="197"/>
    </row>
    <row r="374" spans="1:8">
      <c r="A374" s="188" t="s">
        <v>1870</v>
      </c>
      <c r="B374" s="215" t="s">
        <v>1871</v>
      </c>
      <c r="C374" s="188" t="s">
        <v>4</v>
      </c>
      <c r="D374" s="188" t="s">
        <v>536</v>
      </c>
      <c r="E374" s="198">
        <v>53.421232397023452</v>
      </c>
      <c r="F374" s="199">
        <f>IF(D374="CO2",E374,IF(D374="CH4",E374*'State 2005 Data'!$J$16,IF(D374="N2O",'State 2005 Data'!$J$17,IF(D374="Other",E374))))</f>
        <v>53.421232397023452</v>
      </c>
      <c r="H374" s="197"/>
    </row>
    <row r="375" spans="1:8">
      <c r="A375" s="188" t="s">
        <v>1870</v>
      </c>
      <c r="B375" s="215" t="s">
        <v>1871</v>
      </c>
      <c r="C375" s="188" t="s">
        <v>4</v>
      </c>
      <c r="D375" s="188" t="s">
        <v>544</v>
      </c>
      <c r="E375" s="198">
        <v>8.2130164830722538E-2</v>
      </c>
      <c r="F375" s="199">
        <f>IF(D375="CO2",E375,IF(D375="CH4",E375*'State 2005 Data'!$J$16,IF(D375="N2O",'State 2005 Data'!$J$17,IF(D375="Other",E375))))</f>
        <v>9.1985784610409252E-2</v>
      </c>
      <c r="H375" s="197"/>
    </row>
    <row r="376" spans="1:8">
      <c r="A376" s="188" t="s">
        <v>1870</v>
      </c>
      <c r="B376" s="215" t="s">
        <v>1871</v>
      </c>
      <c r="C376" s="188" t="s">
        <v>4</v>
      </c>
      <c r="D376" s="188" t="s">
        <v>545</v>
      </c>
      <c r="E376" s="198">
        <v>1.0667549093099755</v>
      </c>
      <c r="F376" s="199">
        <f>IF(D376="CO2",E376,IF(D376="CH4",E376*'State 2005 Data'!$J$16,IF(D376="N2O",'State 2005 Data'!$J$17,IF(D376="Other",E376))))</f>
        <v>0.88926174496644295</v>
      </c>
      <c r="H376" s="197"/>
    </row>
    <row r="377" spans="1:8">
      <c r="A377" s="188" t="s">
        <v>1870</v>
      </c>
      <c r="B377" s="215" t="s">
        <v>1871</v>
      </c>
      <c r="C377" s="188" t="s">
        <v>4</v>
      </c>
      <c r="D377" s="200" t="s">
        <v>533</v>
      </c>
      <c r="E377" s="198"/>
      <c r="F377" s="199">
        <f>IF(D377="CO2",E377,IF(D377="CH4",E377*'State 2005 Data'!$J$16,IF(D377="N2O",'State 2005 Data'!$J$17,IF(D377="Other",E377))))</f>
        <v>0</v>
      </c>
      <c r="H377" s="197"/>
    </row>
    <row r="378" spans="1:8">
      <c r="A378" s="188" t="s">
        <v>1870</v>
      </c>
      <c r="B378" s="215" t="s">
        <v>1871</v>
      </c>
      <c r="C378" s="188" t="s">
        <v>9</v>
      </c>
      <c r="D378" s="188" t="s">
        <v>536</v>
      </c>
      <c r="E378" s="201">
        <v>15.25533332270239</v>
      </c>
      <c r="F378" s="199">
        <f>IF(D378="CO2",E378,IF(D378="CH4",E378*'State 2005 Data'!$J$16,IF(D378="N2O",'State 2005 Data'!$J$17,IF(D378="Other",E378))))</f>
        <v>15.25533332270239</v>
      </c>
      <c r="H378" s="197"/>
    </row>
    <row r="379" spans="1:8">
      <c r="A379" s="188" t="s">
        <v>1870</v>
      </c>
      <c r="B379" s="215" t="s">
        <v>1871</v>
      </c>
      <c r="C379" s="188" t="s">
        <v>9</v>
      </c>
      <c r="D379" s="188" t="s">
        <v>544</v>
      </c>
      <c r="E379" s="198">
        <v>2.0012774032605485</v>
      </c>
      <c r="F379" s="199">
        <f>IF(D379="CO2",E379,IF(D379="CH4",E379*'State 2005 Data'!$J$16,IF(D379="N2O",'State 2005 Data'!$J$17,IF(D379="Other",E379))))</f>
        <v>2.2414306916518143</v>
      </c>
      <c r="H379" s="197"/>
    </row>
    <row r="380" spans="1:8">
      <c r="A380" s="188" t="s">
        <v>1870</v>
      </c>
      <c r="B380" s="215" t="s">
        <v>1871</v>
      </c>
      <c r="C380" s="188" t="s">
        <v>9</v>
      </c>
      <c r="D380" s="188" t="s">
        <v>545</v>
      </c>
      <c r="E380" s="198">
        <v>0.10349967517168784</v>
      </c>
      <c r="F380" s="199">
        <f>IF(D380="CO2",E380,IF(D380="CH4",E380*'State 2005 Data'!$J$16,IF(D380="N2O",'State 2005 Data'!$J$17,IF(D380="Other",E380))))</f>
        <v>0.88926174496644295</v>
      </c>
      <c r="H380" s="197"/>
    </row>
    <row r="381" spans="1:8">
      <c r="A381" s="188" t="s">
        <v>1870</v>
      </c>
      <c r="B381" s="215" t="s">
        <v>1871</v>
      </c>
      <c r="C381" s="188" t="s">
        <v>9</v>
      </c>
      <c r="D381" s="188" t="s">
        <v>533</v>
      </c>
      <c r="E381" s="198">
        <v>3.5053523724717981</v>
      </c>
      <c r="F381" s="199">
        <f>IF(D381="CO2",E381,IF(D381="CH4",E381*'State 2005 Data'!$J$16,IF(D381="N2O",'State 2005 Data'!$J$17,IF(D381="Other",E381))))</f>
        <v>3.5053523724717981</v>
      </c>
      <c r="H381" s="197"/>
    </row>
    <row r="382" spans="1:8">
      <c r="A382" s="188" t="s">
        <v>1874</v>
      </c>
      <c r="B382" s="215" t="s">
        <v>1875</v>
      </c>
      <c r="C382" s="188" t="s">
        <v>100</v>
      </c>
      <c r="D382" s="188" t="s">
        <v>536</v>
      </c>
      <c r="E382" s="198">
        <v>129.25485853389347</v>
      </c>
      <c r="F382" s="199">
        <f>IF(D382="CO2",E382,IF(D382="CH4",E382*'State 2005 Data'!$J$16,IF(D382="N2O",'State 2005 Data'!$J$17,IF(D382="Other",E382))))</f>
        <v>129.25485853389347</v>
      </c>
      <c r="H382" s="197"/>
    </row>
    <row r="383" spans="1:8">
      <c r="A383" s="188" t="s">
        <v>1874</v>
      </c>
      <c r="B383" s="215" t="s">
        <v>1875</v>
      </c>
      <c r="C383" s="188" t="s">
        <v>100</v>
      </c>
      <c r="D383" s="188" t="s">
        <v>544</v>
      </c>
      <c r="E383" s="198">
        <v>3.6717777000000007E-2</v>
      </c>
      <c r="F383" s="199">
        <f>IF(D383="CO2",E383,IF(D383="CH4",E383*'State 2005 Data'!$J$16,IF(D383="N2O",'State 2005 Data'!$J$17,IF(D383="Other",E383))))</f>
        <v>4.1123910240000013E-2</v>
      </c>
      <c r="H383" s="197"/>
    </row>
    <row r="384" spans="1:8">
      <c r="A384" s="188" t="s">
        <v>1874</v>
      </c>
      <c r="B384" s="215" t="s">
        <v>1875</v>
      </c>
      <c r="C384" s="188" t="s">
        <v>100</v>
      </c>
      <c r="D384" s="188" t="s">
        <v>545</v>
      </c>
      <c r="E384" s="198">
        <v>0.61809251906000007</v>
      </c>
      <c r="F384" s="199">
        <f>IF(D384="CO2",E384,IF(D384="CH4",E384*'State 2005 Data'!$J$16,IF(D384="N2O",'State 2005 Data'!$J$17,IF(D384="Other",E384))))</f>
        <v>0.88926174496644295</v>
      </c>
      <c r="H384" s="197"/>
    </row>
    <row r="385" spans="1:8">
      <c r="A385" s="188" t="s">
        <v>1874</v>
      </c>
      <c r="B385" s="215" t="s">
        <v>1875</v>
      </c>
      <c r="C385" s="188" t="s">
        <v>100</v>
      </c>
      <c r="D385" s="200" t="s">
        <v>533</v>
      </c>
      <c r="E385" s="198"/>
      <c r="F385" s="199">
        <f>IF(D385="CO2",E385,IF(D385="CH4",E385*'State 2005 Data'!$J$16,IF(D385="N2O",'State 2005 Data'!$J$17,IF(D385="Other",E385))))</f>
        <v>0</v>
      </c>
      <c r="H385" s="197"/>
    </row>
    <row r="386" spans="1:8">
      <c r="A386" s="188" t="s">
        <v>1874</v>
      </c>
      <c r="B386" s="215" t="s">
        <v>1875</v>
      </c>
      <c r="C386" s="188" t="s">
        <v>889</v>
      </c>
      <c r="D386" s="188" t="s">
        <v>536</v>
      </c>
      <c r="E386" s="198">
        <v>31.447512837947954</v>
      </c>
      <c r="F386" s="199">
        <f>IF(D386="CO2",E386,IF(D386="CH4",E386*'State 2005 Data'!$J$16,IF(D386="N2O",'State 2005 Data'!$J$17,IF(D386="Other",E386))))</f>
        <v>31.447512837947954</v>
      </c>
      <c r="H386" s="197"/>
    </row>
    <row r="387" spans="1:8">
      <c r="A387" s="188" t="s">
        <v>1874</v>
      </c>
      <c r="B387" s="215" t="s">
        <v>1875</v>
      </c>
      <c r="C387" s="188" t="s">
        <v>889</v>
      </c>
      <c r="D387" s="188" t="s">
        <v>544</v>
      </c>
      <c r="E387" s="198">
        <v>0.25428930149999995</v>
      </c>
      <c r="F387" s="199">
        <f>IF(D387="CO2",E387,IF(D387="CH4",E387*'State 2005 Data'!$J$16,IF(D387="N2O",'State 2005 Data'!$J$17,IF(D387="Other",E387))))</f>
        <v>0.28480401767999997</v>
      </c>
      <c r="H387" s="197"/>
    </row>
    <row r="388" spans="1:8">
      <c r="A388" s="188" t="s">
        <v>1874</v>
      </c>
      <c r="B388" s="215" t="s">
        <v>1875</v>
      </c>
      <c r="C388" s="188" t="s">
        <v>889</v>
      </c>
      <c r="D388" s="188" t="s">
        <v>545</v>
      </c>
      <c r="E388" s="198">
        <v>5.4327000260000001E-2</v>
      </c>
      <c r="F388" s="199">
        <f>IF(D388="CO2",E388,IF(D388="CH4",E388*'State 2005 Data'!$J$16,IF(D388="N2O",'State 2005 Data'!$J$17,IF(D388="Other",E388))))</f>
        <v>0.88926174496644295</v>
      </c>
      <c r="H388" s="197"/>
    </row>
    <row r="389" spans="1:8">
      <c r="A389" s="188" t="s">
        <v>1874</v>
      </c>
      <c r="B389" s="215" t="s">
        <v>1875</v>
      </c>
      <c r="C389" s="188" t="s">
        <v>889</v>
      </c>
      <c r="D389" s="200" t="s">
        <v>533</v>
      </c>
      <c r="E389" s="198"/>
      <c r="F389" s="199">
        <f>IF(D389="CO2",E389,IF(D389="CH4",E389*'State 2005 Data'!$J$16,IF(D389="N2O",'State 2005 Data'!$J$17,IF(D389="Other",E389))))</f>
        <v>0</v>
      </c>
      <c r="H389" s="197"/>
    </row>
    <row r="390" spans="1:8">
      <c r="A390" s="188" t="s">
        <v>1874</v>
      </c>
      <c r="B390" s="215" t="s">
        <v>1875</v>
      </c>
      <c r="C390" s="188" t="s">
        <v>4</v>
      </c>
      <c r="D390" s="188" t="s">
        <v>536</v>
      </c>
      <c r="E390" s="198">
        <v>71.077371138019117</v>
      </c>
      <c r="F390" s="199">
        <f>IF(D390="CO2",E390,IF(D390="CH4",E390*'State 2005 Data'!$J$16,IF(D390="N2O",'State 2005 Data'!$J$17,IF(D390="Other",E390))))</f>
        <v>71.077371138019117</v>
      </c>
      <c r="H390" s="197"/>
    </row>
    <row r="391" spans="1:8">
      <c r="A391" s="188" t="s">
        <v>1874</v>
      </c>
      <c r="B391" s="215" t="s">
        <v>1875</v>
      </c>
      <c r="C391" s="188" t="s">
        <v>4</v>
      </c>
      <c r="D391" s="188" t="s">
        <v>544</v>
      </c>
      <c r="E391" s="198">
        <v>8.2130164830722538E-2</v>
      </c>
      <c r="F391" s="199">
        <f>IF(D391="CO2",E391,IF(D391="CH4",E391*'State 2005 Data'!$J$16,IF(D391="N2O",'State 2005 Data'!$J$17,IF(D391="Other",E391))))</f>
        <v>9.1985784610409252E-2</v>
      </c>
      <c r="H391" s="197"/>
    </row>
    <row r="392" spans="1:8">
      <c r="A392" s="188" t="s">
        <v>1874</v>
      </c>
      <c r="B392" s="215" t="s">
        <v>1875</v>
      </c>
      <c r="C392" s="188" t="s">
        <v>4</v>
      </c>
      <c r="D392" s="188" t="s">
        <v>545</v>
      </c>
      <c r="E392" s="198">
        <v>1.0667549093099755</v>
      </c>
      <c r="F392" s="199">
        <f>IF(D392="CO2",E392,IF(D392="CH4",E392*'State 2005 Data'!$J$16,IF(D392="N2O",'State 2005 Data'!$J$17,IF(D392="Other",E392))))</f>
        <v>0.88926174496644295</v>
      </c>
      <c r="H392" s="197"/>
    </row>
    <row r="393" spans="1:8">
      <c r="A393" s="188" t="s">
        <v>1874</v>
      </c>
      <c r="B393" s="215" t="s">
        <v>1875</v>
      </c>
      <c r="C393" s="188" t="s">
        <v>4</v>
      </c>
      <c r="D393" s="200" t="s">
        <v>533</v>
      </c>
      <c r="E393" s="198"/>
      <c r="F393" s="199">
        <f>IF(D393="CO2",E393,IF(D393="CH4",E393*'State 2005 Data'!$J$16,IF(D393="N2O",'State 2005 Data'!$J$17,IF(D393="Other",E393))))</f>
        <v>0</v>
      </c>
      <c r="H393" s="197"/>
    </row>
    <row r="394" spans="1:8">
      <c r="A394" s="188" t="s">
        <v>1874</v>
      </c>
      <c r="B394" s="215" t="s">
        <v>1875</v>
      </c>
      <c r="C394" s="188" t="s">
        <v>9</v>
      </c>
      <c r="D394" s="188" t="s">
        <v>536</v>
      </c>
      <c r="E394" s="201">
        <v>50.382944286617096</v>
      </c>
      <c r="F394" s="199">
        <f>IF(D394="CO2",E394,IF(D394="CH4",E394*'State 2005 Data'!$J$16,IF(D394="N2O",'State 2005 Data'!$J$17,IF(D394="Other",E394))))</f>
        <v>50.382944286617096</v>
      </c>
      <c r="H394" s="197"/>
    </row>
    <row r="395" spans="1:8">
      <c r="A395" s="188" t="s">
        <v>1874</v>
      </c>
      <c r="B395" s="215" t="s">
        <v>1875</v>
      </c>
      <c r="C395" s="188" t="s">
        <v>9</v>
      </c>
      <c r="D395" s="188" t="s">
        <v>544</v>
      </c>
      <c r="E395" s="198">
        <v>9.9920505138324156</v>
      </c>
      <c r="F395" s="199">
        <f>IF(D395="CO2",E395,IF(D395="CH4",E395*'State 2005 Data'!$J$16,IF(D395="N2O",'State 2005 Data'!$J$17,IF(D395="Other",E395))))</f>
        <v>11.191096575492306</v>
      </c>
      <c r="H395" s="197"/>
    </row>
    <row r="396" spans="1:8">
      <c r="A396" s="188" t="s">
        <v>1874</v>
      </c>
      <c r="B396" s="215" t="s">
        <v>1875</v>
      </c>
      <c r="C396" s="188" t="s">
        <v>9</v>
      </c>
      <c r="D396" s="188" t="s">
        <v>545</v>
      </c>
      <c r="E396" s="198">
        <v>7.2958946098916899E-2</v>
      </c>
      <c r="F396" s="199">
        <f>IF(D396="CO2",E396,IF(D396="CH4",E396*'State 2005 Data'!$J$16,IF(D396="N2O",'State 2005 Data'!$J$17,IF(D396="Other",E396))))</f>
        <v>0.88926174496644295</v>
      </c>
      <c r="H396" s="197"/>
    </row>
    <row r="397" spans="1:8">
      <c r="A397" s="188" t="s">
        <v>1874</v>
      </c>
      <c r="B397" s="215" t="s">
        <v>1875</v>
      </c>
      <c r="C397" s="188" t="s">
        <v>9</v>
      </c>
      <c r="D397" s="188" t="s">
        <v>533</v>
      </c>
      <c r="E397" s="198">
        <v>4.6265515030714139</v>
      </c>
      <c r="F397" s="199">
        <f>IF(D397="CO2",E397,IF(D397="CH4",E397*'State 2005 Data'!$J$16,IF(D397="N2O",'State 2005 Data'!$J$17,IF(D397="Other",E397))))</f>
        <v>4.6265515030714139</v>
      </c>
      <c r="H397" s="197"/>
    </row>
    <row r="398" spans="1:8">
      <c r="A398" s="188" t="s">
        <v>1878</v>
      </c>
      <c r="B398" s="215" t="s">
        <v>1879</v>
      </c>
      <c r="C398" s="188" t="s">
        <v>100</v>
      </c>
      <c r="D398" s="188" t="s">
        <v>536</v>
      </c>
      <c r="E398" s="198">
        <v>8.0496207506359134</v>
      </c>
      <c r="F398" s="199">
        <f>IF(D398="CO2",E398,IF(D398="CH4",E398*'State 2005 Data'!$J$16,IF(D398="N2O",'State 2005 Data'!$J$17,IF(D398="Other",E398))))</f>
        <v>8.0496207506359134</v>
      </c>
      <c r="H398" s="197"/>
    </row>
    <row r="399" spans="1:8">
      <c r="A399" s="188" t="s">
        <v>1878</v>
      </c>
      <c r="B399" s="215" t="s">
        <v>1879</v>
      </c>
      <c r="C399" s="188" t="s">
        <v>100</v>
      </c>
      <c r="D399" s="188" t="s">
        <v>544</v>
      </c>
      <c r="E399" s="198">
        <v>7.5452594999999983E-3</v>
      </c>
      <c r="F399" s="199">
        <f>IF(D399="CO2",E399,IF(D399="CH4",E399*'State 2005 Data'!$J$16,IF(D399="N2O",'State 2005 Data'!$J$17,IF(D399="Other",E399))))</f>
        <v>8.4506906399999995E-3</v>
      </c>
      <c r="H399" s="197"/>
    </row>
    <row r="400" spans="1:8">
      <c r="A400" s="188" t="s">
        <v>1878</v>
      </c>
      <c r="B400" s="215" t="s">
        <v>1879</v>
      </c>
      <c r="C400" s="188" t="s">
        <v>100</v>
      </c>
      <c r="D400" s="188" t="s">
        <v>545</v>
      </c>
      <c r="E400" s="198">
        <v>2.5469550420000001E-2</v>
      </c>
      <c r="F400" s="199">
        <f>IF(D400="CO2",E400,IF(D400="CH4",E400*'State 2005 Data'!$J$16,IF(D400="N2O",'State 2005 Data'!$J$17,IF(D400="Other",E400))))</f>
        <v>0.88926174496644295</v>
      </c>
      <c r="H400" s="197"/>
    </row>
    <row r="401" spans="1:8">
      <c r="A401" s="188" t="s">
        <v>1878</v>
      </c>
      <c r="B401" s="215" t="s">
        <v>1879</v>
      </c>
      <c r="C401" s="188" t="s">
        <v>100</v>
      </c>
      <c r="D401" s="200" t="s">
        <v>533</v>
      </c>
      <c r="E401" s="198"/>
      <c r="F401" s="199">
        <f>IF(D401="CO2",E401,IF(D401="CH4",E401*'State 2005 Data'!$J$16,IF(D401="N2O",'State 2005 Data'!$J$17,IF(D401="Other",E401))))</f>
        <v>0</v>
      </c>
      <c r="H401" s="197"/>
    </row>
    <row r="402" spans="1:8">
      <c r="A402" s="188" t="s">
        <v>1878</v>
      </c>
      <c r="B402" s="215" t="s">
        <v>1879</v>
      </c>
      <c r="C402" s="188" t="s">
        <v>889</v>
      </c>
      <c r="D402" s="188" t="s">
        <v>536</v>
      </c>
      <c r="E402" s="198">
        <v>4.5119796063237256</v>
      </c>
      <c r="F402" s="199">
        <f>IF(D402="CO2",E402,IF(D402="CH4",E402*'State 2005 Data'!$J$16,IF(D402="N2O",'State 2005 Data'!$J$17,IF(D402="Other",E402))))</f>
        <v>4.5119796063237256</v>
      </c>
      <c r="H402" s="197"/>
    </row>
    <row r="403" spans="1:8">
      <c r="A403" s="188" t="s">
        <v>1878</v>
      </c>
      <c r="B403" s="215" t="s">
        <v>1879</v>
      </c>
      <c r="C403" s="188" t="s">
        <v>889</v>
      </c>
      <c r="D403" s="188" t="s">
        <v>544</v>
      </c>
      <c r="E403" s="198">
        <v>9.3047960499999999E-2</v>
      </c>
      <c r="F403" s="199">
        <f>IF(D403="CO2",E403,IF(D403="CH4",E403*'State 2005 Data'!$J$16,IF(D403="N2O",'State 2005 Data'!$J$17,IF(D403="Other",E403))))</f>
        <v>0.10421371576000001</v>
      </c>
      <c r="H403" s="197"/>
    </row>
    <row r="404" spans="1:8">
      <c r="A404" s="188" t="s">
        <v>1878</v>
      </c>
      <c r="B404" s="215" t="s">
        <v>1879</v>
      </c>
      <c r="C404" s="188" t="s">
        <v>889</v>
      </c>
      <c r="D404" s="188" t="s">
        <v>545</v>
      </c>
      <c r="E404" s="198">
        <v>1.694723616E-2</v>
      </c>
      <c r="F404" s="199">
        <f>IF(D404="CO2",E404,IF(D404="CH4",E404*'State 2005 Data'!$J$16,IF(D404="N2O",'State 2005 Data'!$J$17,IF(D404="Other",E404))))</f>
        <v>0.88926174496644295</v>
      </c>
      <c r="H404" s="197"/>
    </row>
    <row r="405" spans="1:8">
      <c r="A405" s="188" t="s">
        <v>1878</v>
      </c>
      <c r="B405" s="215" t="s">
        <v>1879</v>
      </c>
      <c r="C405" s="188" t="s">
        <v>889</v>
      </c>
      <c r="D405" s="200" t="s">
        <v>533</v>
      </c>
      <c r="E405" s="198"/>
      <c r="F405" s="199">
        <f>IF(D405="CO2",E405,IF(D405="CH4",E405*'State 2005 Data'!$J$16,IF(D405="N2O",'State 2005 Data'!$J$17,IF(D405="Other",E405))))</f>
        <v>0</v>
      </c>
      <c r="H405" s="197"/>
    </row>
    <row r="406" spans="1:8">
      <c r="A406" s="188" t="s">
        <v>1878</v>
      </c>
      <c r="B406" s="215" t="s">
        <v>1879</v>
      </c>
      <c r="C406" s="188" t="s">
        <v>4</v>
      </c>
      <c r="D406" s="188" t="s">
        <v>536</v>
      </c>
      <c r="E406" s="198">
        <v>23.319662382119294</v>
      </c>
      <c r="F406" s="199">
        <f>IF(D406="CO2",E406,IF(D406="CH4",E406*'State 2005 Data'!$J$16,IF(D406="N2O",'State 2005 Data'!$J$17,IF(D406="Other",E406))))</f>
        <v>23.319662382119294</v>
      </c>
      <c r="H406" s="197"/>
    </row>
    <row r="407" spans="1:8">
      <c r="A407" s="188" t="s">
        <v>1878</v>
      </c>
      <c r="B407" s="215" t="s">
        <v>1879</v>
      </c>
      <c r="C407" s="188" t="s">
        <v>4</v>
      </c>
      <c r="D407" s="188" t="s">
        <v>544</v>
      </c>
      <c r="E407" s="198">
        <v>8.2130164830722538E-2</v>
      </c>
      <c r="F407" s="199">
        <f>IF(D407="CO2",E407,IF(D407="CH4",E407*'State 2005 Data'!$J$16,IF(D407="N2O",'State 2005 Data'!$J$17,IF(D407="Other",E407))))</f>
        <v>9.1985784610409252E-2</v>
      </c>
      <c r="H407" s="197"/>
    </row>
    <row r="408" spans="1:8">
      <c r="A408" s="188" t="s">
        <v>1878</v>
      </c>
      <c r="B408" s="215" t="s">
        <v>1879</v>
      </c>
      <c r="C408" s="188" t="s">
        <v>4</v>
      </c>
      <c r="D408" s="188" t="s">
        <v>545</v>
      </c>
      <c r="E408" s="198">
        <v>1.0667549093099755</v>
      </c>
      <c r="F408" s="199">
        <f>IF(D408="CO2",E408,IF(D408="CH4",E408*'State 2005 Data'!$J$16,IF(D408="N2O",'State 2005 Data'!$J$17,IF(D408="Other",E408))))</f>
        <v>0.88926174496644295</v>
      </c>
      <c r="H408" s="197"/>
    </row>
    <row r="409" spans="1:8">
      <c r="A409" s="188" t="s">
        <v>1878</v>
      </c>
      <c r="B409" s="215" t="s">
        <v>1879</v>
      </c>
      <c r="C409" s="188" t="s">
        <v>4</v>
      </c>
      <c r="D409" s="200" t="s">
        <v>533</v>
      </c>
      <c r="E409" s="198"/>
      <c r="F409" s="199">
        <f>IF(D409="CO2",E409,IF(D409="CH4",E409*'State 2005 Data'!$J$16,IF(D409="N2O",'State 2005 Data'!$J$17,IF(D409="Other",E409))))</f>
        <v>0</v>
      </c>
      <c r="H409" s="197"/>
    </row>
    <row r="410" spans="1:8">
      <c r="A410" s="188" t="s">
        <v>1878</v>
      </c>
      <c r="B410" s="215" t="s">
        <v>1879</v>
      </c>
      <c r="C410" s="188" t="s">
        <v>9</v>
      </c>
      <c r="D410" s="188" t="s">
        <v>536</v>
      </c>
      <c r="E410" s="201">
        <v>6.2774264263725224</v>
      </c>
      <c r="F410" s="199">
        <f>IF(D410="CO2",E410,IF(D410="CH4",E410*'State 2005 Data'!$J$16,IF(D410="N2O",'State 2005 Data'!$J$17,IF(D410="Other",E410))))</f>
        <v>6.2774264263725224</v>
      </c>
      <c r="H410" s="197"/>
    </row>
    <row r="411" spans="1:8">
      <c r="A411" s="188" t="s">
        <v>1878</v>
      </c>
      <c r="B411" s="215" t="s">
        <v>1879</v>
      </c>
      <c r="C411" s="188" t="s">
        <v>9</v>
      </c>
      <c r="D411" s="188" t="s">
        <v>544</v>
      </c>
      <c r="E411" s="198">
        <v>0.90504658564617801</v>
      </c>
      <c r="F411" s="199">
        <f>IF(D411="CO2",E411,IF(D411="CH4",E411*'State 2005 Data'!$J$16,IF(D411="N2O",'State 2005 Data'!$J$17,IF(D411="Other",E411))))</f>
        <v>1.0136521759237194</v>
      </c>
      <c r="H411" s="197"/>
    </row>
    <row r="412" spans="1:8">
      <c r="A412" s="188" t="s">
        <v>1878</v>
      </c>
      <c r="B412" s="215" t="s">
        <v>1879</v>
      </c>
      <c r="C412" s="188" t="s">
        <v>9</v>
      </c>
      <c r="D412" s="188" t="s">
        <v>545</v>
      </c>
      <c r="E412" s="198">
        <v>3.4265076385022256E-2</v>
      </c>
      <c r="F412" s="199">
        <f>IF(D412="CO2",E412,IF(D412="CH4",E412*'State 2005 Data'!$J$16,IF(D412="N2O",'State 2005 Data'!$J$17,IF(D412="Other",E412))))</f>
        <v>0.88926174496644295</v>
      </c>
      <c r="H412" s="197"/>
    </row>
    <row r="413" spans="1:8">
      <c r="A413" s="188" t="s">
        <v>1878</v>
      </c>
      <c r="B413" s="215" t="s">
        <v>1879</v>
      </c>
      <c r="C413" s="188" t="s">
        <v>9</v>
      </c>
      <c r="D413" s="188" t="s">
        <v>533</v>
      </c>
      <c r="E413" s="198">
        <v>2.5067291449200999</v>
      </c>
      <c r="F413" s="199">
        <f>IF(D413="CO2",E413,IF(D413="CH4",E413*'State 2005 Data'!$J$16,IF(D413="N2O",'State 2005 Data'!$J$17,IF(D413="Other",E413))))</f>
        <v>2.5067291449200999</v>
      </c>
      <c r="H413" s="197"/>
    </row>
    <row r="414" spans="1:8">
      <c r="A414" s="188" t="s">
        <v>1880</v>
      </c>
      <c r="B414" s="215" t="s">
        <v>1881</v>
      </c>
      <c r="C414" s="188" t="s">
        <v>100</v>
      </c>
      <c r="D414" s="188" t="s">
        <v>536</v>
      </c>
      <c r="E414" s="198">
        <v>120.96847356511917</v>
      </c>
      <c r="F414" s="199">
        <f>IF(D414="CO2",E414,IF(D414="CH4",E414*'State 2005 Data'!$J$16,IF(D414="N2O",'State 2005 Data'!$J$17,IF(D414="Other",E414))))</f>
        <v>120.96847356511917</v>
      </c>
      <c r="H414" s="197"/>
    </row>
    <row r="415" spans="1:8">
      <c r="A415" s="188" t="s">
        <v>1880</v>
      </c>
      <c r="B415" s="215" t="s">
        <v>1881</v>
      </c>
      <c r="C415" s="188" t="s">
        <v>100</v>
      </c>
      <c r="D415" s="188" t="s">
        <v>544</v>
      </c>
      <c r="E415" s="198">
        <v>3.9463811750000001E-2</v>
      </c>
      <c r="F415" s="199">
        <f>IF(D415="CO2",E415,IF(D415="CH4",E415*'State 2005 Data'!$J$16,IF(D415="N2O",'State 2005 Data'!$J$17,IF(D415="Other",E415))))</f>
        <v>4.4199469160000004E-2</v>
      </c>
      <c r="H415" s="197"/>
    </row>
    <row r="416" spans="1:8">
      <c r="A416" s="188" t="s">
        <v>1880</v>
      </c>
      <c r="B416" s="215" t="s">
        <v>1881</v>
      </c>
      <c r="C416" s="188" t="s">
        <v>100</v>
      </c>
      <c r="D416" s="188" t="s">
        <v>545</v>
      </c>
      <c r="E416" s="198">
        <v>0.56392181681999987</v>
      </c>
      <c r="F416" s="199">
        <f>IF(D416="CO2",E416,IF(D416="CH4",E416*'State 2005 Data'!$J$16,IF(D416="N2O",'State 2005 Data'!$J$17,IF(D416="Other",E416))))</f>
        <v>0.88926174496644295</v>
      </c>
      <c r="H416" s="197"/>
    </row>
    <row r="417" spans="1:8">
      <c r="A417" s="188" t="s">
        <v>1880</v>
      </c>
      <c r="B417" s="215" t="s">
        <v>1881</v>
      </c>
      <c r="C417" s="188" t="s">
        <v>100</v>
      </c>
      <c r="D417" s="200" t="s">
        <v>533</v>
      </c>
      <c r="E417" s="198"/>
      <c r="F417" s="199">
        <f>IF(D417="CO2",E417,IF(D417="CH4",E417*'State 2005 Data'!$J$16,IF(D417="N2O",'State 2005 Data'!$J$17,IF(D417="Other",E417))))</f>
        <v>0</v>
      </c>
      <c r="H417" s="197"/>
    </row>
    <row r="418" spans="1:8">
      <c r="A418" s="188" t="s">
        <v>1880</v>
      </c>
      <c r="B418" s="215" t="s">
        <v>1881</v>
      </c>
      <c r="C418" s="188" t="s">
        <v>889</v>
      </c>
      <c r="D418" s="188" t="s">
        <v>536</v>
      </c>
      <c r="E418" s="198">
        <v>36.847916960526646</v>
      </c>
      <c r="F418" s="199">
        <f>IF(D418="CO2",E418,IF(D418="CH4",E418*'State 2005 Data'!$J$16,IF(D418="N2O",'State 2005 Data'!$J$17,IF(D418="Other",E418))))</f>
        <v>36.847916960526646</v>
      </c>
      <c r="H418" s="197"/>
    </row>
    <row r="419" spans="1:8">
      <c r="A419" s="188" t="s">
        <v>1880</v>
      </c>
      <c r="B419" s="215" t="s">
        <v>1881</v>
      </c>
      <c r="C419" s="188" t="s">
        <v>889</v>
      </c>
      <c r="D419" s="188" t="s">
        <v>544</v>
      </c>
      <c r="E419" s="198">
        <v>0.2361318855</v>
      </c>
      <c r="F419" s="199">
        <f>IF(D419="CO2",E419,IF(D419="CH4",E419*'State 2005 Data'!$J$16,IF(D419="N2O",'State 2005 Data'!$J$17,IF(D419="Other",E419))))</f>
        <v>0.26446771176</v>
      </c>
      <c r="H419" s="197"/>
    </row>
    <row r="420" spans="1:8">
      <c r="A420" s="188" t="s">
        <v>1880</v>
      </c>
      <c r="B420" s="215" t="s">
        <v>1881</v>
      </c>
      <c r="C420" s="188" t="s">
        <v>889</v>
      </c>
      <c r="D420" s="188" t="s">
        <v>545</v>
      </c>
      <c r="E420" s="198">
        <v>7.200682173999999E-2</v>
      </c>
      <c r="F420" s="199">
        <f>IF(D420="CO2",E420,IF(D420="CH4",E420*'State 2005 Data'!$J$16,IF(D420="N2O",'State 2005 Data'!$J$17,IF(D420="Other",E420))))</f>
        <v>0.88926174496644295</v>
      </c>
      <c r="H420" s="197"/>
    </row>
    <row r="421" spans="1:8">
      <c r="A421" s="188" t="s">
        <v>1880</v>
      </c>
      <c r="B421" s="215" t="s">
        <v>1881</v>
      </c>
      <c r="C421" s="188" t="s">
        <v>889</v>
      </c>
      <c r="D421" s="200" t="s">
        <v>533</v>
      </c>
      <c r="E421" s="198"/>
      <c r="F421" s="199">
        <f>IF(D421="CO2",E421,IF(D421="CH4",E421*'State 2005 Data'!$J$16,IF(D421="N2O",'State 2005 Data'!$J$17,IF(D421="Other",E421))))</f>
        <v>0</v>
      </c>
      <c r="H421" s="197"/>
    </row>
    <row r="422" spans="1:8">
      <c r="A422" s="188" t="s">
        <v>1880</v>
      </c>
      <c r="B422" s="215" t="s">
        <v>1881</v>
      </c>
      <c r="C422" s="188" t="s">
        <v>4</v>
      </c>
      <c r="D422" s="188" t="s">
        <v>536</v>
      </c>
      <c r="E422" s="198">
        <v>72.606090242674739</v>
      </c>
      <c r="F422" s="199">
        <f>IF(D422="CO2",E422,IF(D422="CH4",E422*'State 2005 Data'!$J$16,IF(D422="N2O",'State 2005 Data'!$J$17,IF(D422="Other",E422))))</f>
        <v>72.606090242674739</v>
      </c>
      <c r="H422" s="197"/>
    </row>
    <row r="423" spans="1:8">
      <c r="A423" s="188" t="s">
        <v>1880</v>
      </c>
      <c r="B423" s="215" t="s">
        <v>1881</v>
      </c>
      <c r="C423" s="188" t="s">
        <v>4</v>
      </c>
      <c r="D423" s="188" t="s">
        <v>544</v>
      </c>
      <c r="E423" s="198">
        <v>8.2130164830722538E-2</v>
      </c>
      <c r="F423" s="199">
        <f>IF(D423="CO2",E423,IF(D423="CH4",E423*'State 2005 Data'!$J$16,IF(D423="N2O",'State 2005 Data'!$J$17,IF(D423="Other",E423))))</f>
        <v>9.1985784610409252E-2</v>
      </c>
      <c r="H423" s="197"/>
    </row>
    <row r="424" spans="1:8">
      <c r="A424" s="188" t="s">
        <v>1880</v>
      </c>
      <c r="B424" s="215" t="s">
        <v>1881</v>
      </c>
      <c r="C424" s="188" t="s">
        <v>4</v>
      </c>
      <c r="D424" s="188" t="s">
        <v>545</v>
      </c>
      <c r="E424" s="198">
        <v>1.0667549093099755</v>
      </c>
      <c r="F424" s="199">
        <f>IF(D424="CO2",E424,IF(D424="CH4",E424*'State 2005 Data'!$J$16,IF(D424="N2O",'State 2005 Data'!$J$17,IF(D424="Other",E424))))</f>
        <v>0.88926174496644295</v>
      </c>
      <c r="H424" s="197"/>
    </row>
    <row r="425" spans="1:8">
      <c r="A425" s="188" t="s">
        <v>1880</v>
      </c>
      <c r="B425" s="215" t="s">
        <v>1881</v>
      </c>
      <c r="C425" s="188" t="s">
        <v>4</v>
      </c>
      <c r="D425" s="200" t="s">
        <v>533</v>
      </c>
      <c r="E425" s="198"/>
      <c r="F425" s="199">
        <f>IF(D425="CO2",E425,IF(D425="CH4",E425*'State 2005 Data'!$J$16,IF(D425="N2O",'State 2005 Data'!$J$17,IF(D425="Other",E425))))</f>
        <v>0</v>
      </c>
      <c r="H425" s="197"/>
    </row>
    <row r="426" spans="1:8">
      <c r="A426" s="188" t="s">
        <v>1880</v>
      </c>
      <c r="B426" s="215" t="s">
        <v>1881</v>
      </c>
      <c r="C426" s="188" t="s">
        <v>9</v>
      </c>
      <c r="D426" s="188" t="s">
        <v>536</v>
      </c>
      <c r="E426" s="201">
        <v>55.472587501136843</v>
      </c>
      <c r="F426" s="199">
        <f>IF(D426="CO2",E426,IF(D426="CH4",E426*'State 2005 Data'!$J$16,IF(D426="N2O",'State 2005 Data'!$J$17,IF(D426="Other",E426))))</f>
        <v>55.472587501136843</v>
      </c>
      <c r="H426" s="197"/>
    </row>
    <row r="427" spans="1:8">
      <c r="A427" s="188" t="s">
        <v>1880</v>
      </c>
      <c r="B427" s="215" t="s">
        <v>1881</v>
      </c>
      <c r="C427" s="188" t="s">
        <v>9</v>
      </c>
      <c r="D427" s="188" t="s">
        <v>544</v>
      </c>
      <c r="E427" s="198">
        <v>27.901532819423412</v>
      </c>
      <c r="F427" s="199">
        <f>IF(D427="CO2",E427,IF(D427="CH4",E427*'State 2005 Data'!$J$16,IF(D427="N2O",'State 2005 Data'!$J$17,IF(D427="Other",E427))))</f>
        <v>31.249716757754225</v>
      </c>
      <c r="H427" s="197"/>
    </row>
    <row r="428" spans="1:8">
      <c r="A428" s="188" t="s">
        <v>1880</v>
      </c>
      <c r="B428" s="215" t="s">
        <v>1881</v>
      </c>
      <c r="C428" s="188" t="s">
        <v>9</v>
      </c>
      <c r="D428" s="188" t="s">
        <v>545</v>
      </c>
      <c r="E428" s="198">
        <v>9.8685987809492171E-2</v>
      </c>
      <c r="F428" s="199">
        <f>IF(D428="CO2",E428,IF(D428="CH4",E428*'State 2005 Data'!$J$16,IF(D428="N2O",'State 2005 Data'!$J$17,IF(D428="Other",E428))))</f>
        <v>0.88926174496644295</v>
      </c>
      <c r="H428" s="197"/>
    </row>
    <row r="429" spans="1:8">
      <c r="A429" s="188" t="s">
        <v>1880</v>
      </c>
      <c r="B429" s="215" t="s">
        <v>1881</v>
      </c>
      <c r="C429" s="188" t="s">
        <v>9</v>
      </c>
      <c r="D429" s="188" t="s">
        <v>533</v>
      </c>
      <c r="E429" s="198">
        <v>4.6418259120680876</v>
      </c>
      <c r="F429" s="199">
        <f>IF(D429="CO2",E429,IF(D429="CH4",E429*'State 2005 Data'!$J$16,IF(D429="N2O",'State 2005 Data'!$J$17,IF(D429="Other",E429))))</f>
        <v>4.6418259120680876</v>
      </c>
      <c r="H429" s="197"/>
    </row>
    <row r="430" spans="1:8">
      <c r="A430" s="188" t="s">
        <v>1890</v>
      </c>
      <c r="B430" s="215" t="s">
        <v>1891</v>
      </c>
      <c r="C430" s="188" t="s">
        <v>100</v>
      </c>
      <c r="D430" s="188" t="s">
        <v>536</v>
      </c>
      <c r="E430" s="198">
        <v>228.9052889156165</v>
      </c>
      <c r="F430" s="199">
        <f>IF(D430="CO2",E430,IF(D430="CH4",E430*'State 2005 Data'!$J$16,IF(D430="N2O",'State 2005 Data'!$J$17,IF(D430="Other",E430))))</f>
        <v>228.9052889156165</v>
      </c>
      <c r="H430" s="197"/>
    </row>
    <row r="431" spans="1:8">
      <c r="A431" s="188" t="s">
        <v>1890</v>
      </c>
      <c r="B431" s="215" t="s">
        <v>1891</v>
      </c>
      <c r="C431" s="188" t="s">
        <v>100</v>
      </c>
      <c r="D431" s="188" t="s">
        <v>544</v>
      </c>
      <c r="E431" s="198">
        <v>7.6062762999999992E-2</v>
      </c>
      <c r="F431" s="199">
        <f>IF(D431="CO2",E431,IF(D431="CH4",E431*'State 2005 Data'!$J$16,IF(D431="N2O",'State 2005 Data'!$J$17,IF(D431="Other",E431))))</f>
        <v>8.5190294560000004E-2</v>
      </c>
      <c r="H431" s="197"/>
    </row>
    <row r="432" spans="1:8">
      <c r="A432" s="188" t="s">
        <v>1890</v>
      </c>
      <c r="B432" s="215" t="s">
        <v>1891</v>
      </c>
      <c r="C432" s="188" t="s">
        <v>100</v>
      </c>
      <c r="D432" s="188" t="s">
        <v>545</v>
      </c>
      <c r="E432" s="198">
        <v>0.73976905104000001</v>
      </c>
      <c r="F432" s="199">
        <f>IF(D432="CO2",E432,IF(D432="CH4",E432*'State 2005 Data'!$J$16,IF(D432="N2O",'State 2005 Data'!$J$17,IF(D432="Other",E432))))</f>
        <v>0.88926174496644295</v>
      </c>
      <c r="H432" s="197"/>
    </row>
    <row r="433" spans="1:8">
      <c r="A433" s="188" t="s">
        <v>1890</v>
      </c>
      <c r="B433" s="215" t="s">
        <v>1891</v>
      </c>
      <c r="C433" s="188" t="s">
        <v>100</v>
      </c>
      <c r="D433" s="200" t="s">
        <v>533</v>
      </c>
      <c r="E433" s="198"/>
      <c r="F433" s="199">
        <f>IF(D433="CO2",E433,IF(D433="CH4",E433*'State 2005 Data'!$J$16,IF(D433="N2O",'State 2005 Data'!$J$17,IF(D433="Other",E433))))</f>
        <v>0</v>
      </c>
      <c r="H433" s="197"/>
    </row>
    <row r="434" spans="1:8">
      <c r="A434" s="188" t="s">
        <v>1890</v>
      </c>
      <c r="B434" s="215" t="s">
        <v>1891</v>
      </c>
      <c r="C434" s="188" t="s">
        <v>889</v>
      </c>
      <c r="D434" s="188" t="s">
        <v>536</v>
      </c>
      <c r="E434" s="198">
        <v>22.621422460851612</v>
      </c>
      <c r="F434" s="199">
        <f>IF(D434="CO2",E434,IF(D434="CH4",E434*'State 2005 Data'!$J$16,IF(D434="N2O",'State 2005 Data'!$J$17,IF(D434="Other",E434))))</f>
        <v>22.621422460851612</v>
      </c>
      <c r="H434" s="197"/>
    </row>
    <row r="435" spans="1:8">
      <c r="A435" s="188" t="s">
        <v>1890</v>
      </c>
      <c r="B435" s="215" t="s">
        <v>1891</v>
      </c>
      <c r="C435" s="188" t="s">
        <v>889</v>
      </c>
      <c r="D435" s="188" t="s">
        <v>544</v>
      </c>
      <c r="E435" s="198">
        <v>0.20811788799999997</v>
      </c>
      <c r="F435" s="199">
        <f>IF(D435="CO2",E435,IF(D435="CH4",E435*'State 2005 Data'!$J$16,IF(D435="N2O",'State 2005 Data'!$J$17,IF(D435="Other",E435))))</f>
        <v>0.23309203455999999</v>
      </c>
      <c r="H435" s="197"/>
    </row>
    <row r="436" spans="1:8">
      <c r="A436" s="188" t="s">
        <v>1890</v>
      </c>
      <c r="B436" s="215" t="s">
        <v>1891</v>
      </c>
      <c r="C436" s="188" t="s">
        <v>889</v>
      </c>
      <c r="D436" s="188" t="s">
        <v>545</v>
      </c>
      <c r="E436" s="198">
        <v>4.4030617500000001E-2</v>
      </c>
      <c r="F436" s="199">
        <f>IF(D436="CO2",E436,IF(D436="CH4",E436*'State 2005 Data'!$J$16,IF(D436="N2O",'State 2005 Data'!$J$17,IF(D436="Other",E436))))</f>
        <v>0.88926174496644295</v>
      </c>
      <c r="H436" s="197"/>
    </row>
    <row r="437" spans="1:8">
      <c r="A437" s="188" t="s">
        <v>1890</v>
      </c>
      <c r="B437" s="215" t="s">
        <v>1891</v>
      </c>
      <c r="C437" s="188" t="s">
        <v>889</v>
      </c>
      <c r="D437" s="200" t="s">
        <v>533</v>
      </c>
      <c r="E437" s="198"/>
      <c r="F437" s="199">
        <f>IF(D437="CO2",E437,IF(D437="CH4",E437*'State 2005 Data'!$J$16,IF(D437="N2O",'State 2005 Data'!$J$17,IF(D437="Other",E437))))</f>
        <v>0</v>
      </c>
      <c r="H437" s="197"/>
    </row>
    <row r="438" spans="1:8">
      <c r="A438" s="188" t="s">
        <v>1890</v>
      </c>
      <c r="B438" s="215" t="s">
        <v>1891</v>
      </c>
      <c r="C438" s="188" t="s">
        <v>4</v>
      </c>
      <c r="D438" s="188" t="s">
        <v>536</v>
      </c>
      <c r="E438" s="198">
        <v>194.38273027156794</v>
      </c>
      <c r="F438" s="199">
        <f>IF(D438="CO2",E438,IF(D438="CH4",E438*'State 2005 Data'!$J$16,IF(D438="N2O",'State 2005 Data'!$J$17,IF(D438="Other",E438))))</f>
        <v>194.38273027156794</v>
      </c>
      <c r="H438" s="197"/>
    </row>
    <row r="439" spans="1:8">
      <c r="A439" s="188" t="s">
        <v>1890</v>
      </c>
      <c r="B439" s="215" t="s">
        <v>1891</v>
      </c>
      <c r="C439" s="188" t="s">
        <v>4</v>
      </c>
      <c r="D439" s="188" t="s">
        <v>544</v>
      </c>
      <c r="E439" s="198">
        <v>8.2130164830722538E-2</v>
      </c>
      <c r="F439" s="199">
        <f>IF(D439="CO2",E439,IF(D439="CH4",E439*'State 2005 Data'!$J$16,IF(D439="N2O",'State 2005 Data'!$J$17,IF(D439="Other",E439))))</f>
        <v>9.1985784610409252E-2</v>
      </c>
      <c r="H439" s="197"/>
    </row>
    <row r="440" spans="1:8">
      <c r="A440" s="188" t="s">
        <v>1890</v>
      </c>
      <c r="B440" s="215" t="s">
        <v>1891</v>
      </c>
      <c r="C440" s="188" t="s">
        <v>4</v>
      </c>
      <c r="D440" s="188" t="s">
        <v>545</v>
      </c>
      <c r="E440" s="198">
        <v>1.0667549093099755</v>
      </c>
      <c r="F440" s="199">
        <f>IF(D440="CO2",E440,IF(D440="CH4",E440*'State 2005 Data'!$J$16,IF(D440="N2O",'State 2005 Data'!$J$17,IF(D440="Other",E440))))</f>
        <v>0.88926174496644295</v>
      </c>
      <c r="H440" s="197"/>
    </row>
    <row r="441" spans="1:8">
      <c r="A441" s="188" t="s">
        <v>1890</v>
      </c>
      <c r="B441" s="215" t="s">
        <v>1891</v>
      </c>
      <c r="C441" s="188" t="s">
        <v>4</v>
      </c>
      <c r="D441" s="200" t="s">
        <v>533</v>
      </c>
      <c r="E441" s="198"/>
      <c r="F441" s="199">
        <f>IF(D441="CO2",E441,IF(D441="CH4",E441*'State 2005 Data'!$J$16,IF(D441="N2O",'State 2005 Data'!$J$17,IF(D441="Other",E441))))</f>
        <v>0</v>
      </c>
      <c r="H441" s="197"/>
    </row>
    <row r="442" spans="1:8">
      <c r="A442" s="188" t="s">
        <v>1890</v>
      </c>
      <c r="B442" s="215" t="s">
        <v>1891</v>
      </c>
      <c r="C442" s="188" t="s">
        <v>9</v>
      </c>
      <c r="D442" s="188" t="s">
        <v>536</v>
      </c>
      <c r="E442" s="201">
        <v>239.03992143787721</v>
      </c>
      <c r="F442" s="199">
        <f>IF(D442="CO2",E442,IF(D442="CH4",E442*'State 2005 Data'!$J$16,IF(D442="N2O",'State 2005 Data'!$J$17,IF(D442="Other",E442))))</f>
        <v>239.03992143787721</v>
      </c>
      <c r="H442" s="197"/>
    </row>
    <row r="443" spans="1:8">
      <c r="A443" s="188" t="s">
        <v>1890</v>
      </c>
      <c r="B443" s="215" t="s">
        <v>1891</v>
      </c>
      <c r="C443" s="188" t="s">
        <v>9</v>
      </c>
      <c r="D443" s="188" t="s">
        <v>544</v>
      </c>
      <c r="E443" s="198">
        <v>49.593006651916163</v>
      </c>
      <c r="F443" s="199">
        <f>IF(D443="CO2",E443,IF(D443="CH4",E443*'State 2005 Data'!$J$16,IF(D443="N2O",'State 2005 Data'!$J$17,IF(D443="Other",E443))))</f>
        <v>55.544167450146105</v>
      </c>
      <c r="H443" s="197"/>
    </row>
    <row r="444" spans="1:8">
      <c r="A444" s="188" t="s">
        <v>1890</v>
      </c>
      <c r="B444" s="215" t="s">
        <v>1891</v>
      </c>
      <c r="C444" s="188" t="s">
        <v>9</v>
      </c>
      <c r="D444" s="188" t="s">
        <v>545</v>
      </c>
      <c r="E444" s="198">
        <v>0.31381401959941413</v>
      </c>
      <c r="F444" s="199">
        <f>IF(D444="CO2",E444,IF(D444="CH4",E444*'State 2005 Data'!$J$16,IF(D444="N2O",'State 2005 Data'!$J$17,IF(D444="Other",E444))))</f>
        <v>0.88926174496644295</v>
      </c>
      <c r="H444" s="197"/>
    </row>
    <row r="445" spans="1:8">
      <c r="A445" s="188" t="s">
        <v>1890</v>
      </c>
      <c r="B445" s="215" t="s">
        <v>1891</v>
      </c>
      <c r="C445" s="188" t="s">
        <v>9</v>
      </c>
      <c r="D445" s="188" t="s">
        <v>533</v>
      </c>
      <c r="E445" s="198">
        <v>9.6342224411450221</v>
      </c>
      <c r="F445" s="199">
        <f>IF(D445="CO2",E445,IF(D445="CH4",E445*'State 2005 Data'!$J$16,IF(D445="N2O",'State 2005 Data'!$J$17,IF(D445="Other",E445))))</f>
        <v>9.6342224411450221</v>
      </c>
      <c r="H445" s="197"/>
    </row>
    <row r="446" spans="1:8">
      <c r="A446" s="188" t="s">
        <v>1896</v>
      </c>
      <c r="B446" s="215" t="s">
        <v>1897</v>
      </c>
      <c r="C446" s="188" t="s">
        <v>100</v>
      </c>
      <c r="D446" s="188" t="s">
        <v>536</v>
      </c>
      <c r="E446" s="198">
        <v>40.915728782347834</v>
      </c>
      <c r="F446" s="199">
        <f>IF(D446="CO2",E446,IF(D446="CH4",E446*'State 2005 Data'!$J$16,IF(D446="N2O",'State 2005 Data'!$J$17,IF(D446="Other",E446))))</f>
        <v>40.915728782347834</v>
      </c>
      <c r="H446" s="197"/>
    </row>
    <row r="447" spans="1:8">
      <c r="A447" s="188" t="s">
        <v>1896</v>
      </c>
      <c r="B447" s="215" t="s">
        <v>1897</v>
      </c>
      <c r="C447" s="188" t="s">
        <v>100</v>
      </c>
      <c r="D447" s="188" t="s">
        <v>544</v>
      </c>
      <c r="E447" s="198">
        <v>1.8761313249999998E-2</v>
      </c>
      <c r="F447" s="199">
        <f>IF(D447="CO2",E447,IF(D447="CH4",E447*'State 2005 Data'!$J$16,IF(D447="N2O",'State 2005 Data'!$J$17,IF(D447="Other",E447))))</f>
        <v>2.1012670840000001E-2</v>
      </c>
      <c r="H447" s="197"/>
    </row>
    <row r="448" spans="1:8">
      <c r="A448" s="188" t="s">
        <v>1896</v>
      </c>
      <c r="B448" s="215" t="s">
        <v>1897</v>
      </c>
      <c r="C448" s="188" t="s">
        <v>100</v>
      </c>
      <c r="D448" s="188" t="s">
        <v>545</v>
      </c>
      <c r="E448" s="198">
        <v>0.18168430325999999</v>
      </c>
      <c r="F448" s="199">
        <f>IF(D448="CO2",E448,IF(D448="CH4",E448*'State 2005 Data'!$J$16,IF(D448="N2O",'State 2005 Data'!$J$17,IF(D448="Other",E448))))</f>
        <v>0.88926174496644295</v>
      </c>
      <c r="H448" s="197"/>
    </row>
    <row r="449" spans="1:8">
      <c r="A449" s="188" t="s">
        <v>1896</v>
      </c>
      <c r="B449" s="215" t="s">
        <v>1897</v>
      </c>
      <c r="C449" s="188" t="s">
        <v>100</v>
      </c>
      <c r="D449" s="200" t="s">
        <v>533</v>
      </c>
      <c r="E449" s="198"/>
      <c r="F449" s="199">
        <f>IF(D449="CO2",E449,IF(D449="CH4",E449*'State 2005 Data'!$J$16,IF(D449="N2O",'State 2005 Data'!$J$17,IF(D449="Other",E449))))</f>
        <v>0</v>
      </c>
      <c r="H449" s="197"/>
    </row>
    <row r="450" spans="1:8">
      <c r="A450" s="188" t="s">
        <v>1896</v>
      </c>
      <c r="B450" s="215" t="s">
        <v>1897</v>
      </c>
      <c r="C450" s="188" t="s">
        <v>889</v>
      </c>
      <c r="D450" s="188" t="s">
        <v>536</v>
      </c>
      <c r="E450" s="198">
        <v>14.055786910967303</v>
      </c>
      <c r="F450" s="199">
        <f>IF(D450="CO2",E450,IF(D450="CH4",E450*'State 2005 Data'!$J$16,IF(D450="N2O",'State 2005 Data'!$J$17,IF(D450="Other",E450))))</f>
        <v>14.055786910967303</v>
      </c>
      <c r="H450" s="197"/>
    </row>
    <row r="451" spans="1:8">
      <c r="A451" s="188" t="s">
        <v>1896</v>
      </c>
      <c r="B451" s="215" t="s">
        <v>1897</v>
      </c>
      <c r="C451" s="188" t="s">
        <v>889</v>
      </c>
      <c r="D451" s="188" t="s">
        <v>544</v>
      </c>
      <c r="E451" s="198">
        <v>0.16596348375000003</v>
      </c>
      <c r="F451" s="199">
        <f>IF(D451="CO2",E451,IF(D451="CH4",E451*'State 2005 Data'!$J$16,IF(D451="N2O",'State 2005 Data'!$J$17,IF(D451="Other",E451))))</f>
        <v>0.18587910180000006</v>
      </c>
      <c r="H451" s="197"/>
    </row>
    <row r="452" spans="1:8">
      <c r="A452" s="188" t="s">
        <v>1896</v>
      </c>
      <c r="B452" s="215" t="s">
        <v>1897</v>
      </c>
      <c r="C452" s="188" t="s">
        <v>889</v>
      </c>
      <c r="D452" s="188" t="s">
        <v>545</v>
      </c>
      <c r="E452" s="198">
        <v>3.9168667040000001E-2</v>
      </c>
      <c r="F452" s="199">
        <f>IF(D452="CO2",E452,IF(D452="CH4",E452*'State 2005 Data'!$J$16,IF(D452="N2O",'State 2005 Data'!$J$17,IF(D452="Other",E452))))</f>
        <v>0.88926174496644295</v>
      </c>
      <c r="H452" s="197"/>
    </row>
    <row r="453" spans="1:8">
      <c r="A453" s="188" t="s">
        <v>1896</v>
      </c>
      <c r="B453" s="215" t="s">
        <v>1897</v>
      </c>
      <c r="C453" s="188" t="s">
        <v>889</v>
      </c>
      <c r="D453" s="200" t="s">
        <v>533</v>
      </c>
      <c r="E453" s="198"/>
      <c r="F453" s="199">
        <f>IF(D453="CO2",E453,IF(D453="CH4",E453*'State 2005 Data'!$J$16,IF(D453="N2O",'State 2005 Data'!$J$17,IF(D453="Other",E453))))</f>
        <v>0</v>
      </c>
      <c r="H453" s="197"/>
    </row>
    <row r="454" spans="1:8">
      <c r="A454" s="188" t="s">
        <v>1896</v>
      </c>
      <c r="B454" s="215" t="s">
        <v>1897</v>
      </c>
      <c r="C454" s="188" t="s">
        <v>4</v>
      </c>
      <c r="D454" s="188" t="s">
        <v>536</v>
      </c>
      <c r="E454" s="198">
        <v>55.53174867671175</v>
      </c>
      <c r="F454" s="199">
        <f>IF(D454="CO2",E454,IF(D454="CH4",E454*'State 2005 Data'!$J$16,IF(D454="N2O",'State 2005 Data'!$J$17,IF(D454="Other",E454))))</f>
        <v>55.53174867671175</v>
      </c>
      <c r="H454" s="197"/>
    </row>
    <row r="455" spans="1:8">
      <c r="A455" s="188" t="s">
        <v>1896</v>
      </c>
      <c r="B455" s="215" t="s">
        <v>1897</v>
      </c>
      <c r="C455" s="188" t="s">
        <v>4</v>
      </c>
      <c r="D455" s="188" t="s">
        <v>544</v>
      </c>
      <c r="E455" s="198">
        <v>8.2130164830722538E-2</v>
      </c>
      <c r="F455" s="199">
        <f>IF(D455="CO2",E455,IF(D455="CH4",E455*'State 2005 Data'!$J$16,IF(D455="N2O",'State 2005 Data'!$J$17,IF(D455="Other",E455))))</f>
        <v>9.1985784610409252E-2</v>
      </c>
      <c r="H455" s="197"/>
    </row>
    <row r="456" spans="1:8">
      <c r="A456" s="188" t="s">
        <v>1896</v>
      </c>
      <c r="B456" s="215" t="s">
        <v>1897</v>
      </c>
      <c r="C456" s="188" t="s">
        <v>4</v>
      </c>
      <c r="D456" s="188" t="s">
        <v>545</v>
      </c>
      <c r="E456" s="198">
        <v>1.0667549093099755</v>
      </c>
      <c r="F456" s="199">
        <f>IF(D456="CO2",E456,IF(D456="CH4",E456*'State 2005 Data'!$J$16,IF(D456="N2O",'State 2005 Data'!$J$17,IF(D456="Other",E456))))</f>
        <v>0.88926174496644295</v>
      </c>
      <c r="H456" s="197"/>
    </row>
    <row r="457" spans="1:8">
      <c r="A457" s="188" t="s">
        <v>1896</v>
      </c>
      <c r="B457" s="215" t="s">
        <v>1897</v>
      </c>
      <c r="C457" s="188" t="s">
        <v>4</v>
      </c>
      <c r="D457" s="200" t="s">
        <v>533</v>
      </c>
      <c r="E457" s="198"/>
      <c r="F457" s="199">
        <f>IF(D457="CO2",E457,IF(D457="CH4",E457*'State 2005 Data'!$J$16,IF(D457="N2O",'State 2005 Data'!$J$17,IF(D457="Other",E457))))</f>
        <v>0</v>
      </c>
      <c r="H457" s="197"/>
    </row>
    <row r="458" spans="1:8">
      <c r="A458" s="188" t="s">
        <v>1896</v>
      </c>
      <c r="B458" s="215" t="s">
        <v>1897</v>
      </c>
      <c r="C458" s="188" t="s">
        <v>9</v>
      </c>
      <c r="D458" s="188" t="s">
        <v>536</v>
      </c>
      <c r="E458" s="201">
        <v>19.734515731178863</v>
      </c>
      <c r="F458" s="199">
        <f>IF(D458="CO2",E458,IF(D458="CH4",E458*'State 2005 Data'!$J$16,IF(D458="N2O",'State 2005 Data'!$J$17,IF(D458="Other",E458))))</f>
        <v>19.734515731178863</v>
      </c>
      <c r="H458" s="197"/>
    </row>
    <row r="459" spans="1:8">
      <c r="A459" s="188" t="s">
        <v>1896</v>
      </c>
      <c r="B459" s="215" t="s">
        <v>1897</v>
      </c>
      <c r="C459" s="188" t="s">
        <v>9</v>
      </c>
      <c r="D459" s="188" t="s">
        <v>544</v>
      </c>
      <c r="E459" s="198">
        <v>7.4961926934250647</v>
      </c>
      <c r="F459" s="199">
        <f>IF(D459="CO2",E459,IF(D459="CH4",E459*'State 2005 Data'!$J$16,IF(D459="N2O",'State 2005 Data'!$J$17,IF(D459="Other",E459))))</f>
        <v>8.3957358166360727</v>
      </c>
      <c r="H459" s="197"/>
    </row>
    <row r="460" spans="1:8">
      <c r="A460" s="188" t="s">
        <v>1896</v>
      </c>
      <c r="B460" s="215" t="s">
        <v>1897</v>
      </c>
      <c r="C460" s="188" t="s">
        <v>9</v>
      </c>
      <c r="D460" s="188" t="s">
        <v>545</v>
      </c>
      <c r="E460" s="198">
        <v>0.11873688243837199</v>
      </c>
      <c r="F460" s="199">
        <f>IF(D460="CO2",E460,IF(D460="CH4",E460*'State 2005 Data'!$J$16,IF(D460="N2O",'State 2005 Data'!$J$17,IF(D460="Other",E460))))</f>
        <v>0.88926174496644295</v>
      </c>
      <c r="H460" s="197"/>
    </row>
    <row r="461" spans="1:8">
      <c r="A461" s="188" t="s">
        <v>1896</v>
      </c>
      <c r="B461" s="215" t="s">
        <v>1897</v>
      </c>
      <c r="C461" s="188" t="s">
        <v>9</v>
      </c>
      <c r="D461" s="188" t="s">
        <v>533</v>
      </c>
      <c r="E461" s="198">
        <v>2.8546214147963638</v>
      </c>
      <c r="F461" s="199">
        <f>IF(D461="CO2",E461,IF(D461="CH4",E461*'State 2005 Data'!$J$16,IF(D461="N2O",'State 2005 Data'!$J$17,IF(D461="Other",E461))))</f>
        <v>2.8546214147963638</v>
      </c>
      <c r="H461" s="197"/>
    </row>
    <row r="462" spans="1:8">
      <c r="A462" s="188" t="s">
        <v>1902</v>
      </c>
      <c r="B462" s="215" t="s">
        <v>1903</v>
      </c>
      <c r="C462" s="188" t="s">
        <v>100</v>
      </c>
      <c r="D462" s="188" t="s">
        <v>536</v>
      </c>
      <c r="E462" s="198">
        <v>48.065965744464222</v>
      </c>
      <c r="F462" s="199">
        <f>IF(D462="CO2",E462,IF(D462="CH4",E462*'State 2005 Data'!$J$16,IF(D462="N2O",'State 2005 Data'!$J$17,IF(D462="Other",E462))))</f>
        <v>48.065965744464222</v>
      </c>
      <c r="H462" s="197"/>
    </row>
    <row r="463" spans="1:8">
      <c r="A463" s="188" t="s">
        <v>1902</v>
      </c>
      <c r="B463" s="215" t="s">
        <v>1903</v>
      </c>
      <c r="C463" s="188" t="s">
        <v>100</v>
      </c>
      <c r="D463" s="188" t="s">
        <v>544</v>
      </c>
      <c r="E463" s="198">
        <v>1.5388456249999996E-2</v>
      </c>
      <c r="F463" s="199">
        <f>IF(D463="CO2",E463,IF(D463="CH4",E463*'State 2005 Data'!$J$16,IF(D463="N2O",'State 2005 Data'!$J$17,IF(D463="Other",E463))))</f>
        <v>1.7235070999999998E-2</v>
      </c>
      <c r="H463" s="197"/>
    </row>
    <row r="464" spans="1:8">
      <c r="A464" s="188" t="s">
        <v>1902</v>
      </c>
      <c r="B464" s="215" t="s">
        <v>1903</v>
      </c>
      <c r="C464" s="188" t="s">
        <v>100</v>
      </c>
      <c r="D464" s="188" t="s">
        <v>545</v>
      </c>
      <c r="E464" s="198">
        <v>0.21783692123999998</v>
      </c>
      <c r="F464" s="199">
        <f>IF(D464="CO2",E464,IF(D464="CH4",E464*'State 2005 Data'!$J$16,IF(D464="N2O",'State 2005 Data'!$J$17,IF(D464="Other",E464))))</f>
        <v>0.88926174496644295</v>
      </c>
      <c r="H464" s="197"/>
    </row>
    <row r="465" spans="1:8">
      <c r="A465" s="188" t="s">
        <v>1902</v>
      </c>
      <c r="B465" s="215" t="s">
        <v>1903</v>
      </c>
      <c r="C465" s="188" t="s">
        <v>100</v>
      </c>
      <c r="D465" s="200" t="s">
        <v>533</v>
      </c>
      <c r="E465" s="198"/>
      <c r="F465" s="199">
        <f>IF(D465="CO2",E465,IF(D465="CH4",E465*'State 2005 Data'!$J$16,IF(D465="N2O",'State 2005 Data'!$J$17,IF(D465="Other",E465))))</f>
        <v>0</v>
      </c>
      <c r="H465" s="197"/>
    </row>
    <row r="466" spans="1:8">
      <c r="A466" s="188" t="s">
        <v>1902</v>
      </c>
      <c r="B466" s="215" t="s">
        <v>1903</v>
      </c>
      <c r="C466" s="188" t="s">
        <v>889</v>
      </c>
      <c r="D466" s="188" t="s">
        <v>536</v>
      </c>
      <c r="E466" s="198">
        <v>16.087753185364559</v>
      </c>
      <c r="F466" s="199">
        <f>IF(D466="CO2",E466,IF(D466="CH4",E466*'State 2005 Data'!$J$16,IF(D466="N2O",'State 2005 Data'!$J$17,IF(D466="Other",E466))))</f>
        <v>16.087753185364559</v>
      </c>
      <c r="H466" s="197"/>
    </row>
    <row r="467" spans="1:8">
      <c r="A467" s="188" t="s">
        <v>1902</v>
      </c>
      <c r="B467" s="215" t="s">
        <v>1903</v>
      </c>
      <c r="C467" s="188" t="s">
        <v>889</v>
      </c>
      <c r="D467" s="188" t="s">
        <v>544</v>
      </c>
      <c r="E467" s="198">
        <v>0.25319798724999998</v>
      </c>
      <c r="F467" s="199">
        <f>IF(D467="CO2",E467,IF(D467="CH4",E467*'State 2005 Data'!$J$16,IF(D467="N2O",'State 2005 Data'!$J$17,IF(D467="Other",E467))))</f>
        <v>0.28358174572</v>
      </c>
      <c r="H467" s="197"/>
    </row>
    <row r="468" spans="1:8">
      <c r="A468" s="188" t="s">
        <v>1902</v>
      </c>
      <c r="B468" s="215" t="s">
        <v>1903</v>
      </c>
      <c r="C468" s="188" t="s">
        <v>889</v>
      </c>
      <c r="D468" s="188" t="s">
        <v>545</v>
      </c>
      <c r="E468" s="198">
        <v>5.2062316479999989E-2</v>
      </c>
      <c r="F468" s="199">
        <f>IF(D468="CO2",E468,IF(D468="CH4",E468*'State 2005 Data'!$J$16,IF(D468="N2O",'State 2005 Data'!$J$17,IF(D468="Other",E468))))</f>
        <v>0.88926174496644295</v>
      </c>
      <c r="H468" s="197"/>
    </row>
    <row r="469" spans="1:8">
      <c r="A469" s="188" t="s">
        <v>1902</v>
      </c>
      <c r="B469" s="215" t="s">
        <v>1903</v>
      </c>
      <c r="C469" s="188" t="s">
        <v>889</v>
      </c>
      <c r="D469" s="200" t="s">
        <v>533</v>
      </c>
      <c r="E469" s="198"/>
      <c r="F469" s="199">
        <f>IF(D469="CO2",E469,IF(D469="CH4",E469*'State 2005 Data'!$J$16,IF(D469="N2O",'State 2005 Data'!$J$17,IF(D469="Other",E469))))</f>
        <v>0</v>
      </c>
      <c r="H469" s="197"/>
    </row>
    <row r="470" spans="1:8">
      <c r="A470" s="188" t="s">
        <v>1902</v>
      </c>
      <c r="B470" s="215" t="s">
        <v>1903</v>
      </c>
      <c r="C470" s="188" t="s">
        <v>4</v>
      </c>
      <c r="D470" s="188" t="s">
        <v>536</v>
      </c>
      <c r="E470" s="198">
        <v>30.188246103116487</v>
      </c>
      <c r="F470" s="199">
        <f>IF(D470="CO2",E470,IF(D470="CH4",E470*'State 2005 Data'!$J$16,IF(D470="N2O",'State 2005 Data'!$J$17,IF(D470="Other",E470))))</f>
        <v>30.188246103116487</v>
      </c>
      <c r="H470" s="197"/>
    </row>
    <row r="471" spans="1:8">
      <c r="A471" s="188" t="s">
        <v>1902</v>
      </c>
      <c r="B471" s="215" t="s">
        <v>1903</v>
      </c>
      <c r="C471" s="188" t="s">
        <v>4</v>
      </c>
      <c r="D471" s="188" t="s">
        <v>544</v>
      </c>
      <c r="E471" s="198">
        <v>8.2130164830722538E-2</v>
      </c>
      <c r="F471" s="199">
        <f>IF(D471="CO2",E471,IF(D471="CH4",E471*'State 2005 Data'!$J$16,IF(D471="N2O",'State 2005 Data'!$J$17,IF(D471="Other",E471))))</f>
        <v>9.1985784610409252E-2</v>
      </c>
      <c r="H471" s="197"/>
    </row>
    <row r="472" spans="1:8">
      <c r="A472" s="188" t="s">
        <v>1902</v>
      </c>
      <c r="B472" s="215" t="s">
        <v>1903</v>
      </c>
      <c r="C472" s="188" t="s">
        <v>4</v>
      </c>
      <c r="D472" s="188" t="s">
        <v>545</v>
      </c>
      <c r="E472" s="198">
        <v>1.0667549093099755</v>
      </c>
      <c r="F472" s="199">
        <f>IF(D472="CO2",E472,IF(D472="CH4",E472*'State 2005 Data'!$J$16,IF(D472="N2O",'State 2005 Data'!$J$17,IF(D472="Other",E472))))</f>
        <v>0.88926174496644295</v>
      </c>
      <c r="H472" s="197"/>
    </row>
    <row r="473" spans="1:8">
      <c r="A473" s="188" t="s">
        <v>1902</v>
      </c>
      <c r="B473" s="215" t="s">
        <v>1903</v>
      </c>
      <c r="C473" s="188" t="s">
        <v>4</v>
      </c>
      <c r="D473" s="200" t="s">
        <v>533</v>
      </c>
      <c r="E473" s="198"/>
      <c r="F473" s="199">
        <f>IF(D473="CO2",E473,IF(D473="CH4",E473*'State 2005 Data'!$J$16,IF(D473="N2O",'State 2005 Data'!$J$17,IF(D473="Other",E473))))</f>
        <v>0</v>
      </c>
      <c r="H473" s="197"/>
    </row>
    <row r="474" spans="1:8">
      <c r="A474" s="188" t="s">
        <v>1902</v>
      </c>
      <c r="B474" s="215" t="s">
        <v>1903</v>
      </c>
      <c r="C474" s="188" t="s">
        <v>9</v>
      </c>
      <c r="D474" s="188" t="s">
        <v>536</v>
      </c>
      <c r="E474" s="201">
        <v>16.95660984468033</v>
      </c>
      <c r="F474" s="199">
        <f>IF(D474="CO2",E474,IF(D474="CH4",E474*'State 2005 Data'!$J$16,IF(D474="N2O",'State 2005 Data'!$J$17,IF(D474="Other",E474))))</f>
        <v>16.95660984468033</v>
      </c>
      <c r="H474" s="197"/>
    </row>
    <row r="475" spans="1:8">
      <c r="A475" s="188" t="s">
        <v>1902</v>
      </c>
      <c r="B475" s="215" t="s">
        <v>1903</v>
      </c>
      <c r="C475" s="188" t="s">
        <v>9</v>
      </c>
      <c r="D475" s="188" t="s">
        <v>544</v>
      </c>
      <c r="E475" s="198">
        <v>1.9065722374176897</v>
      </c>
      <c r="F475" s="199">
        <f>IF(D475="CO2",E475,IF(D475="CH4",E475*'State 2005 Data'!$J$16,IF(D475="N2O",'State 2005 Data'!$J$17,IF(D475="Other",E475))))</f>
        <v>2.1353609059078127</v>
      </c>
      <c r="H475" s="197"/>
    </row>
    <row r="476" spans="1:8">
      <c r="A476" s="188" t="s">
        <v>1902</v>
      </c>
      <c r="B476" s="215" t="s">
        <v>1903</v>
      </c>
      <c r="C476" s="188" t="s">
        <v>9</v>
      </c>
      <c r="D476" s="188" t="s">
        <v>545</v>
      </c>
      <c r="E476" s="198">
        <v>0.10263012045930502</v>
      </c>
      <c r="F476" s="199">
        <f>IF(D476="CO2",E476,IF(D476="CH4",E476*'State 2005 Data'!$J$16,IF(D476="N2O",'State 2005 Data'!$J$17,IF(D476="Other",E476))))</f>
        <v>0.88926174496644295</v>
      </c>
      <c r="H476" s="197"/>
    </row>
    <row r="477" spans="1:8">
      <c r="A477" s="188" t="s">
        <v>1902</v>
      </c>
      <c r="B477" s="215" t="s">
        <v>1903</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baseColWidth="10" defaultColWidth="9.1640625" defaultRowHeight="15"/>
  <cols>
    <col min="1" max="1" width="79.6640625" style="7" customWidth="1"/>
    <col min="2" max="2" width="12.6640625" style="7" bestFit="1" customWidth="1"/>
    <col min="3" max="3" width="17.5" style="7" customWidth="1"/>
    <col min="4" max="4" width="22" style="7" customWidth="1"/>
    <col min="5" max="5" width="19.5" style="7" customWidth="1"/>
    <col min="6" max="6" width="14.5" style="7" customWidth="1"/>
    <col min="7" max="7" width="26.1640625" style="7" customWidth="1"/>
    <col min="8" max="8" width="26.6640625" style="7" bestFit="1" customWidth="1"/>
    <col min="9" max="9" width="17.83203125" style="7" bestFit="1" customWidth="1"/>
    <col min="10" max="14" width="9.1640625" style="7"/>
    <col min="15" max="15" width="25.83203125" style="7" customWidth="1"/>
    <col min="16" max="16" width="12.5" style="7" customWidth="1"/>
    <col min="17" max="17" width="19.83203125" style="7" customWidth="1"/>
    <col min="18" max="19" width="12.5" style="7" customWidth="1"/>
    <col min="20" max="21" width="16.33203125" style="7" customWidth="1"/>
    <col min="22" max="22" width="10.83203125" style="7" bestFit="1" customWidth="1"/>
    <col min="23" max="16384" width="9.1640625" style="7"/>
  </cols>
  <sheetData>
    <row r="1" spans="1:5">
      <c r="A1" s="225" t="s">
        <v>11</v>
      </c>
      <c r="B1" s="225"/>
      <c r="C1" s="225"/>
      <c r="D1" s="225"/>
      <c r="E1" s="225"/>
    </row>
    <row r="2" spans="1:5">
      <c r="A2" s="226" t="s">
        <v>172</v>
      </c>
      <c r="B2" s="226"/>
      <c r="C2" s="226"/>
      <c r="D2" s="226"/>
      <c r="E2" s="226"/>
    </row>
    <row r="19" spans="1:5">
      <c r="A19" s="7" t="s">
        <v>173</v>
      </c>
    </row>
    <row r="20" spans="1:5">
      <c r="A20" s="7">
        <v>155400</v>
      </c>
      <c r="B20" s="7" t="s">
        <v>174</v>
      </c>
    </row>
    <row r="21" spans="1:5">
      <c r="A21" s="226" t="s">
        <v>175</v>
      </c>
      <c r="B21" s="226"/>
      <c r="C21" s="226"/>
      <c r="D21" s="226"/>
      <c r="E21" s="226"/>
    </row>
    <row r="38" spans="1:5">
      <c r="A38" s="7" t="s">
        <v>173</v>
      </c>
    </row>
    <row r="39" spans="1:5">
      <c r="A39" s="7">
        <v>100800</v>
      </c>
      <c r="B39" s="7" t="s">
        <v>174</v>
      </c>
    </row>
    <row r="40" spans="1:5">
      <c r="A40" s="226" t="s">
        <v>176</v>
      </c>
      <c r="B40" s="226"/>
      <c r="C40" s="226"/>
      <c r="D40" s="226"/>
      <c r="E40" s="226"/>
    </row>
    <row r="57" spans="1:5" ht="16" thickBot="1">
      <c r="A57" s="7" t="s">
        <v>173</v>
      </c>
    </row>
    <row r="58" spans="1:5" ht="16" thickBot="1">
      <c r="A58" s="9">
        <v>194000</v>
      </c>
      <c r="B58" s="7" t="s">
        <v>177</v>
      </c>
    </row>
    <row r="60" spans="1:5">
      <c r="A60" s="225" t="s">
        <v>178</v>
      </c>
      <c r="B60" s="225"/>
      <c r="C60" s="225"/>
      <c r="D60" s="225"/>
      <c r="E60" s="225"/>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6" thickBot="1"/>
    <row r="88" spans="1:37" ht="16" thickBot="1">
      <c r="A88" s="11" t="s">
        <v>405</v>
      </c>
      <c r="B88" s="12">
        <f>(B86-B85)/B85</f>
        <v>1.0254083484573502</v>
      </c>
    </row>
    <row r="89" spans="1:37">
      <c r="A89" s="225" t="s">
        <v>179</v>
      </c>
      <c r="B89" s="225"/>
      <c r="C89" s="225"/>
      <c r="D89" s="225"/>
      <c r="E89" s="225"/>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6" thickBot="1">
      <c r="A95" s="7">
        <v>8.0274920000000005</v>
      </c>
      <c r="B95" s="7" t="s">
        <v>407</v>
      </c>
      <c r="E95" s="7" t="s">
        <v>416</v>
      </c>
      <c r="J95" s="13"/>
    </row>
    <row r="96" spans="1:37" ht="16" thickBot="1">
      <c r="A96" s="14">
        <f>(A94-A95)/A95</f>
        <v>0.65158059329115492</v>
      </c>
      <c r="B96" s="7" t="s">
        <v>408</v>
      </c>
      <c r="C96" s="15"/>
      <c r="E96" s="7" t="s">
        <v>184</v>
      </c>
    </row>
    <row r="98" spans="1:5">
      <c r="A98" s="225" t="s">
        <v>180</v>
      </c>
      <c r="B98" s="225"/>
      <c r="C98" s="225"/>
      <c r="D98" s="225"/>
      <c r="E98" s="225"/>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6" thickBot="1">
      <c r="A106" s="7">
        <f>1/A105</f>
        <v>139.56043956043956</v>
      </c>
      <c r="B106" s="7" t="s">
        <v>424</v>
      </c>
    </row>
    <row r="107" spans="1:5" ht="16" thickBot="1">
      <c r="A107" s="17">
        <f>(A106-A103)/A103</f>
        <v>0.53846153846153832</v>
      </c>
      <c r="B107" s="7" t="s">
        <v>426</v>
      </c>
    </row>
    <row r="108" spans="1:5">
      <c r="A108" s="18"/>
    </row>
    <row r="109" spans="1:5">
      <c r="A109" s="225" t="s">
        <v>182</v>
      </c>
      <c r="B109" s="225"/>
      <c r="C109" s="225"/>
      <c r="D109" s="225"/>
      <c r="E109" s="225"/>
    </row>
    <row r="110" spans="1:5" ht="16" thickBot="1"/>
    <row r="111" spans="1:5" ht="16" thickBot="1">
      <c r="A111" s="17">
        <f>A122</f>
        <v>0.20481927710843381</v>
      </c>
      <c r="B111" s="7" t="s">
        <v>428</v>
      </c>
    </row>
    <row r="113" spans="1:12">
      <c r="A113" s="225" t="s">
        <v>181</v>
      </c>
      <c r="B113" s="225"/>
      <c r="C113" s="225"/>
      <c r="D113" s="225"/>
      <c r="E113" s="225"/>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6" thickBot="1">
      <c r="A121" s="7">
        <f>1/A120</f>
        <v>2.9367469879518069</v>
      </c>
      <c r="B121" s="7" t="s">
        <v>424</v>
      </c>
    </row>
    <row r="122" spans="1:12" ht="16" thickBot="1">
      <c r="A122" s="17">
        <f>(A121-A118)/A118</f>
        <v>0.20481927710843381</v>
      </c>
      <c r="B122" s="7" t="s">
        <v>426</v>
      </c>
    </row>
    <row r="124" spans="1:12">
      <c r="A124" s="225" t="s">
        <v>429</v>
      </c>
      <c r="B124" s="225"/>
      <c r="C124" s="225"/>
      <c r="D124" s="225"/>
      <c r="E124" s="225"/>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6" thickBot="1">
      <c r="A130" s="7">
        <f>1/A129</f>
        <v>0.93457943925233644</v>
      </c>
      <c r="B130" s="7" t="s">
        <v>434</v>
      </c>
      <c r="F130" s="22"/>
      <c r="K130" s="13"/>
      <c r="L130" s="13"/>
    </row>
    <row r="131" spans="1:12" ht="16" thickBot="1">
      <c r="A131" s="17">
        <f>(A130-A128)/A128</f>
        <v>0.73592369435785332</v>
      </c>
      <c r="B131" s="7" t="s">
        <v>426</v>
      </c>
      <c r="F131" s="22"/>
    </row>
    <row r="133" spans="1:12">
      <c r="A133" s="19"/>
      <c r="B133" s="13"/>
      <c r="C133" s="13"/>
    </row>
    <row r="134" spans="1:12">
      <c r="A134" s="225" t="s">
        <v>107</v>
      </c>
      <c r="B134" s="225"/>
      <c r="C134" s="225"/>
      <c r="D134" s="225"/>
      <c r="E134" s="225"/>
    </row>
    <row r="135" spans="1:12">
      <c r="A135" s="24" t="s">
        <v>448</v>
      </c>
      <c r="B135" s="25"/>
      <c r="C135" s="25"/>
      <c r="D135" s="25"/>
      <c r="E135" s="25"/>
      <c r="F135" s="25"/>
      <c r="G135" s="25"/>
    </row>
    <row r="136" spans="1:12">
      <c r="A136" s="26"/>
      <c r="B136" s="222" t="s">
        <v>449</v>
      </c>
      <c r="C136" s="223"/>
      <c r="D136" s="223"/>
      <c r="E136" s="224"/>
      <c r="F136" s="25"/>
      <c r="G136" s="25"/>
    </row>
    <row r="137" spans="1:12">
      <c r="A137" s="27"/>
      <c r="B137" s="222" t="s">
        <v>450</v>
      </c>
      <c r="C137" s="224"/>
      <c r="D137" s="222" t="s">
        <v>451</v>
      </c>
      <c r="E137" s="224"/>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5" t="s">
        <v>185</v>
      </c>
      <c r="B165" s="225"/>
      <c r="C165" s="225"/>
      <c r="D165" s="225"/>
      <c r="E165" s="225"/>
    </row>
    <row r="166" spans="1:7" ht="16" thickBot="1">
      <c r="A166" s="21" t="s">
        <v>186</v>
      </c>
      <c r="B166" s="15">
        <v>0.4</v>
      </c>
    </row>
    <row r="167" spans="1:7" ht="16" thickBot="1">
      <c r="A167" s="7" t="s">
        <v>187</v>
      </c>
      <c r="B167" s="42">
        <f>(1+B166)^(1/(2020-2010))-1</f>
        <v>3.4219694129380196E-2</v>
      </c>
    </row>
    <row r="168" spans="1:7">
      <c r="B168" s="43"/>
    </row>
    <row r="169" spans="1:7">
      <c r="A169" s="225" t="s">
        <v>437</v>
      </c>
      <c r="B169" s="225"/>
    </row>
    <row r="170" spans="1:7">
      <c r="A170" s="21" t="s">
        <v>438</v>
      </c>
      <c r="B170" s="44">
        <v>972.7</v>
      </c>
    </row>
    <row r="171" spans="1:7" ht="16" thickBot="1">
      <c r="A171" s="21" t="s">
        <v>439</v>
      </c>
      <c r="B171" s="45">
        <f>400.9+53.5+276.5+255.7+63.5+462.5+B170+975.4+227.6+436.5</f>
        <v>4124.8</v>
      </c>
    </row>
    <row r="172" spans="1:7" ht="16" thickBot="1">
      <c r="A172" s="21" t="s">
        <v>440</v>
      </c>
      <c r="B172" s="42">
        <f>B170/B171</f>
        <v>0.23581749418153608</v>
      </c>
    </row>
    <row r="173" spans="1:7">
      <c r="B173" s="43"/>
    </row>
    <row r="174" spans="1:7">
      <c r="A174" s="225" t="s">
        <v>194</v>
      </c>
      <c r="B174" s="225"/>
      <c r="C174" s="225"/>
      <c r="D174" s="225"/>
      <c r="E174" s="225"/>
    </row>
    <row r="175" spans="1:7" ht="16" thickBot="1">
      <c r="A175" s="21" t="s">
        <v>447</v>
      </c>
      <c r="B175" s="43">
        <v>0.1246</v>
      </c>
    </row>
    <row r="176" spans="1:7" ht="16" thickBot="1">
      <c r="A176" s="21" t="s">
        <v>442</v>
      </c>
      <c r="B176" s="42">
        <f>1-B175</f>
        <v>0.87539999999999996</v>
      </c>
    </row>
    <row r="178" spans="1:5">
      <c r="A178" s="225" t="s">
        <v>188</v>
      </c>
      <c r="B178" s="225"/>
      <c r="C178" s="225"/>
      <c r="D178" s="225"/>
      <c r="E178" s="225"/>
    </row>
    <row r="179" spans="1:5">
      <c r="A179" s="23" t="s">
        <v>444</v>
      </c>
      <c r="B179" s="7">
        <v>197000</v>
      </c>
    </row>
    <row r="180" spans="1:5" ht="16" thickBot="1">
      <c r="A180" s="7" t="s">
        <v>445</v>
      </c>
      <c r="B180" s="7">
        <v>175000</v>
      </c>
    </row>
    <row r="181" spans="1:5" ht="16" thickBot="1">
      <c r="A181" s="7" t="s">
        <v>189</v>
      </c>
      <c r="B181" s="17">
        <f>B179/B180</f>
        <v>1.1257142857142857</v>
      </c>
    </row>
    <row r="183" spans="1:5">
      <c r="A183" s="225" t="s">
        <v>190</v>
      </c>
      <c r="B183" s="225"/>
      <c r="C183" s="225"/>
      <c r="D183" s="225"/>
      <c r="E183" s="225"/>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6" thickBot="1">
      <c r="A188" s="21" t="s">
        <v>557</v>
      </c>
      <c r="B188" s="13">
        <f>(1-B185)^B186</f>
        <v>0.44858421050781644</v>
      </c>
    </row>
    <row r="189" spans="1:5" ht="16" thickBot="1">
      <c r="A189" s="21" t="s">
        <v>558</v>
      </c>
      <c r="B189" s="17">
        <f>(B187-B188)/B187</f>
        <v>0.33186409400289502</v>
      </c>
    </row>
    <row r="191" spans="1:5">
      <c r="A191" s="225" t="s">
        <v>204</v>
      </c>
      <c r="B191" s="225"/>
      <c r="C191" s="225"/>
      <c r="D191" s="225"/>
      <c r="E191" s="225"/>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6" thickBot="1">
      <c r="A196" s="7" t="s">
        <v>202</v>
      </c>
      <c r="B196" s="20">
        <f>B195*B194</f>
        <v>6800000</v>
      </c>
    </row>
    <row r="197" spans="1:9" ht="16" thickBot="1">
      <c r="A197" s="7" t="s">
        <v>203</v>
      </c>
      <c r="B197" s="17">
        <f>B196/B193</f>
        <v>0.44509090909090909</v>
      </c>
    </row>
    <row r="199" spans="1:9">
      <c r="A199" s="150" t="s">
        <v>1660</v>
      </c>
    </row>
    <row r="201" spans="1:9">
      <c r="A201" s="152" t="s">
        <v>1682</v>
      </c>
      <c r="B201" s="221" t="s">
        <v>1665</v>
      </c>
      <c r="C201" s="221"/>
      <c r="D201" s="221"/>
      <c r="E201" s="221"/>
      <c r="F201" s="221"/>
      <c r="G201" s="221"/>
      <c r="H201" s="221"/>
      <c r="I201" s="221"/>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6"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6" thickBot="1">
      <c r="A206" s="86" t="s">
        <v>1676</v>
      </c>
      <c r="B206" s="17">
        <f>SUM(G205:H205)/SUM(G203:H203)</f>
        <v>-0.26013513513513514</v>
      </c>
    </row>
    <row r="207" spans="1:9" ht="16" thickBot="1">
      <c r="A207" s="144" t="s">
        <v>1677</v>
      </c>
      <c r="B207" s="17">
        <f>I205/I203</f>
        <v>-0.29850746268656714</v>
      </c>
    </row>
    <row r="209" spans="1:9">
      <c r="A209" s="152" t="s">
        <v>1683</v>
      </c>
      <c r="B209" s="221" t="s">
        <v>1665</v>
      </c>
      <c r="C209" s="221"/>
      <c r="D209" s="221"/>
      <c r="E209" s="221"/>
      <c r="F209" s="221"/>
      <c r="G209" s="221"/>
      <c r="H209" s="221"/>
      <c r="I209" s="221"/>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6"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6" thickBot="1">
      <c r="A214" s="86" t="s">
        <v>1676</v>
      </c>
      <c r="B214" s="17">
        <f>SUM(G213:H213)/SUM(G211:H211)</f>
        <v>-0.27659574468085107</v>
      </c>
    </row>
    <row r="215" spans="1:9" ht="16" thickBot="1">
      <c r="A215" s="144" t="s">
        <v>1677</v>
      </c>
      <c r="B215" s="17">
        <f>I213/I211</f>
        <v>-9.5238095238095233E-2</v>
      </c>
    </row>
    <row r="217" spans="1:9">
      <c r="A217" s="151" t="s">
        <v>1684</v>
      </c>
      <c r="B217" s="221" t="s">
        <v>1665</v>
      </c>
      <c r="C217" s="221"/>
      <c r="D217" s="221"/>
      <c r="E217" s="221"/>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6" thickBot="1">
      <c r="A221" s="47" t="s">
        <v>1675</v>
      </c>
      <c r="B221" s="7">
        <f>B220-B219</f>
        <v>-25</v>
      </c>
      <c r="C221" s="7">
        <f t="shared" ref="C221:E221" si="9">C220-C219</f>
        <v>1</v>
      </c>
      <c r="D221" s="7">
        <f t="shared" si="9"/>
        <v>0</v>
      </c>
      <c r="E221" s="7">
        <f t="shared" si="9"/>
        <v>17</v>
      </c>
    </row>
    <row r="222" spans="1:9" ht="16"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2020-12-22T16:52:34Z</dcterms:modified>
</cp:coreProperties>
</file>