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emplate_state_3.3\bldgs\BDEQ\"/>
    </mc:Choice>
  </mc:AlternateContent>
  <xr:revisionPtr revIDLastSave="0" documentId="13_ncr:1_{EBC8DD56-D06A-4910-AF45-8A3943BADDF5}" xr6:coauthVersionLast="47" xr6:coauthVersionMax="47" xr10:uidLastSave="{00000000-0000-0000-0000-000000000000}"/>
  <bookViews>
    <workbookView xWindow="2340" yWindow="2340" windowWidth="21600" windowHeight="12645" tabRatio="905" firstSheet="9" activeTab="13" xr2:uid="{00000000-000D-0000-FFFF-FFFF00000000}"/>
  </bookViews>
  <sheets>
    <sheet name="About" sheetId="1" r:id="rId1"/>
    <sheet name="AEO21_Table_21._Residential_Sec" sheetId="2" r:id="rId2"/>
    <sheet name="AEO22_Table_21._Residential_Sec" sheetId="3" r:id="rId3"/>
    <sheet name="AEO21_Table_22._Comm_Sector_Ene" sheetId="4" r:id="rId4"/>
    <sheet name="AEO22_Table_22._Comm_Sector_Ene" sheetId="5" r:id="rId5"/>
    <sheet name="RECS HC2.1" sheetId="6" r:id="rId6"/>
    <sheet name="Inflation Reduction Act" sheetId="7" r:id="rId7"/>
    <sheet name="Calculations" sheetId="8" r:id="rId8"/>
    <sheet name="BDEQ-BEOfDS-urban-residential" sheetId="9" r:id="rId9"/>
    <sheet name="BDEQ-BEOfDS-rural-residential" sheetId="10" r:id="rId10"/>
    <sheet name="BDEQ-BEOfDS-commercial" sheetId="11" r:id="rId11"/>
    <sheet name="BDEQ-BDESC-urban-residential" sheetId="12" r:id="rId12"/>
    <sheet name="BDEQ-BDESC-rural-residential" sheetId="13" r:id="rId13"/>
    <sheet name="BDEQ-BDESC-commercial" sheetId="14" r:id="rId14"/>
  </sheets>
  <definedNames>
    <definedName name="billion_kw_to_MW">About!$B$36</definedName>
    <definedName name="gigwatt_to_megawatt">About!$B$37</definedName>
    <definedName name="Percent_rural">About!$A$34</definedName>
    <definedName name="Percent_Urban">About!$A$33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93" i="8" l="1"/>
  <c r="AI92" i="8"/>
  <c r="BD92" i="8" s="1"/>
  <c r="AD92" i="8"/>
  <c r="BC92" i="8" s="1"/>
  <c r="Y92" i="8"/>
  <c r="BB92" i="8" s="1"/>
  <c r="T92" i="8"/>
  <c r="BA92" i="8" s="1"/>
  <c r="O92" i="8"/>
  <c r="AZ92" i="8" s="1"/>
  <c r="J92" i="8"/>
  <c r="AY92" i="8" s="1"/>
  <c r="E92" i="8"/>
  <c r="AX92" i="8" s="1"/>
  <c r="BD91" i="8"/>
  <c r="BC91" i="8"/>
  <c r="BB91" i="8"/>
  <c r="BA91" i="8"/>
  <c r="AZ91" i="8"/>
  <c r="AY91" i="8"/>
  <c r="BD90" i="8"/>
  <c r="BC90" i="8"/>
  <c r="BB90" i="8"/>
  <c r="BA90" i="8"/>
  <c r="AZ90" i="8"/>
  <c r="AY90" i="8"/>
  <c r="BD89" i="8"/>
  <c r="BC89" i="8"/>
  <c r="BB89" i="8"/>
  <c r="BA89" i="8"/>
  <c r="AZ89" i="8"/>
  <c r="AY89" i="8"/>
  <c r="BD88" i="8"/>
  <c r="AG88" i="8" s="1"/>
  <c r="BC88" i="8"/>
  <c r="AF88" i="8" s="1"/>
  <c r="BA88" i="8"/>
  <c r="AX88" i="8"/>
  <c r="AI88" i="8"/>
  <c r="AE88" i="8"/>
  <c r="AD88" i="8"/>
  <c r="AB88" i="8"/>
  <c r="Z88" i="8"/>
  <c r="Y88" i="8"/>
  <c r="BB88" i="8" s="1"/>
  <c r="W88" i="8"/>
  <c r="T88" i="8"/>
  <c r="Q88" i="8"/>
  <c r="O88" i="8"/>
  <c r="AZ88" i="8" s="1"/>
  <c r="J88" i="8"/>
  <c r="AY88" i="8" s="1"/>
  <c r="L88" i="8" s="1"/>
  <c r="E88" i="8"/>
  <c r="BD87" i="8"/>
  <c r="BB87" i="8"/>
  <c r="Z87" i="8" s="1"/>
  <c r="BA87" i="8"/>
  <c r="AI87" i="8"/>
  <c r="AH87" i="8"/>
  <c r="AF87" i="8"/>
  <c r="AE87" i="8"/>
  <c r="AD87" i="8"/>
  <c r="BC87" i="8" s="1"/>
  <c r="AG87" i="8" s="1"/>
  <c r="AC87" i="8"/>
  <c r="Y87" i="8"/>
  <c r="X87" i="8"/>
  <c r="V87" i="8"/>
  <c r="T87" i="8"/>
  <c r="O87" i="8"/>
  <c r="AZ87" i="8" s="1"/>
  <c r="J87" i="8"/>
  <c r="AY87" i="8" s="1"/>
  <c r="E87" i="8"/>
  <c r="AX87" i="8" s="1"/>
  <c r="BD86" i="8"/>
  <c r="BC86" i="8"/>
  <c r="BB86" i="8"/>
  <c r="BA86" i="8"/>
  <c r="AZ86" i="8"/>
  <c r="AY86" i="8"/>
  <c r="BD85" i="8"/>
  <c r="BC85" i="8"/>
  <c r="BB85" i="8"/>
  <c r="BA85" i="8"/>
  <c r="AZ85" i="8"/>
  <c r="AY85" i="8"/>
  <c r="BD84" i="8"/>
  <c r="BC84" i="8"/>
  <c r="AH84" i="8" s="1"/>
  <c r="AX84" i="8"/>
  <c r="F84" i="8" s="1"/>
  <c r="AI84" i="8"/>
  <c r="AG84" i="8"/>
  <c r="AF84" i="8"/>
  <c r="AE84" i="8"/>
  <c r="AD84" i="8"/>
  <c r="Y84" i="8"/>
  <c r="BB84" i="8" s="1"/>
  <c r="T84" i="8"/>
  <c r="BA84" i="8" s="1"/>
  <c r="O84" i="8"/>
  <c r="AZ84" i="8" s="1"/>
  <c r="L84" i="8"/>
  <c r="J84" i="8"/>
  <c r="AY84" i="8" s="1"/>
  <c r="I84" i="8"/>
  <c r="E84" i="8"/>
  <c r="AD67" i="8"/>
  <c r="P67" i="8"/>
  <c r="G67" i="8"/>
  <c r="AH66" i="8"/>
  <c r="X66" i="8"/>
  <c r="V66" i="8"/>
  <c r="M66" i="8"/>
  <c r="H66" i="8"/>
  <c r="AD63" i="8"/>
  <c r="AB63" i="8"/>
  <c r="Q63" i="8"/>
  <c r="N63" i="8"/>
  <c r="E63" i="8"/>
  <c r="AF48" i="8"/>
  <c r="T48" i="8"/>
  <c r="F48" i="8"/>
  <c r="Z47" i="8"/>
  <c r="L47" i="8"/>
  <c r="AD44" i="8"/>
  <c r="R44" i="8"/>
  <c r="AI29" i="8"/>
  <c r="Z29" i="8"/>
  <c r="X29" i="8"/>
  <c r="M29" i="8"/>
  <c r="J29" i="8"/>
  <c r="AF28" i="8"/>
  <c r="AB28" i="8"/>
  <c r="R28" i="8"/>
  <c r="P28" i="8"/>
  <c r="G28" i="8"/>
  <c r="AG25" i="8"/>
  <c r="X25" i="8"/>
  <c r="V25" i="8"/>
  <c r="K25" i="8"/>
  <c r="H25" i="8"/>
  <c r="Z10" i="8"/>
  <c r="N10" i="8"/>
  <c r="AG9" i="8"/>
  <c r="V9" i="8"/>
  <c r="L9" i="8"/>
  <c r="AG6" i="8"/>
  <c r="X6" i="8"/>
  <c r="O6" i="8"/>
  <c r="F6" i="8"/>
  <c r="AC48" i="7"/>
  <c r="AB48" i="7"/>
  <c r="Z48" i="7"/>
  <c r="U48" i="7"/>
  <c r="T48" i="7"/>
  <c r="R48" i="7"/>
  <c r="M48" i="7"/>
  <c r="L48" i="7"/>
  <c r="J48" i="7"/>
  <c r="E48" i="7"/>
  <c r="D48" i="7"/>
  <c r="B48" i="7"/>
  <c r="B49" i="7" s="1"/>
  <c r="B39" i="7"/>
  <c r="Y48" i="7" s="1"/>
  <c r="B38" i="7"/>
  <c r="B36" i="7"/>
  <c r="B36" i="1"/>
  <c r="A34" i="1"/>
  <c r="AE67" i="8" s="1"/>
  <c r="A33" i="1"/>
  <c r="AI48" i="8" s="1"/>
  <c r="AC84" i="8" l="1"/>
  <c r="AA84" i="8"/>
  <c r="AB84" i="8"/>
  <c r="Z84" i="8"/>
  <c r="B50" i="7"/>
  <c r="C49" i="7"/>
  <c r="B51" i="7"/>
  <c r="V84" i="8"/>
  <c r="U84" i="8"/>
  <c r="X84" i="8"/>
  <c r="W84" i="8"/>
  <c r="L87" i="8"/>
  <c r="K87" i="8"/>
  <c r="H87" i="8"/>
  <c r="G87" i="8"/>
  <c r="F87" i="8"/>
  <c r="N87" i="8"/>
  <c r="M87" i="8"/>
  <c r="H88" i="8"/>
  <c r="F88" i="8"/>
  <c r="N92" i="8"/>
  <c r="M92" i="8"/>
  <c r="K92" i="8"/>
  <c r="G88" i="8"/>
  <c r="C48" i="7"/>
  <c r="K48" i="7"/>
  <c r="S48" i="7"/>
  <c r="AA48" i="7"/>
  <c r="G6" i="8"/>
  <c r="P6" i="8"/>
  <c r="Y6" i="8"/>
  <c r="AI6" i="8"/>
  <c r="M9" i="8"/>
  <c r="W9" i="8"/>
  <c r="AH9" i="8"/>
  <c r="O10" i="8"/>
  <c r="AC10" i="8"/>
  <c r="I25" i="8"/>
  <c r="W25" i="8"/>
  <c r="AI25" i="8"/>
  <c r="Q28" i="8"/>
  <c r="AE28" i="8"/>
  <c r="K29" i="8"/>
  <c r="Y29" i="8"/>
  <c r="F44" i="8"/>
  <c r="S44" i="8"/>
  <c r="AG44" i="8"/>
  <c r="M47" i="8"/>
  <c r="AA47" i="8"/>
  <c r="H48" i="8"/>
  <c r="U48" i="8"/>
  <c r="O63" i="8"/>
  <c r="AC63" i="8"/>
  <c r="J66" i="8"/>
  <c r="W66" i="8"/>
  <c r="F67" i="8"/>
  <c r="Q67" i="8"/>
  <c r="N84" i="8"/>
  <c r="M84" i="8"/>
  <c r="K84" i="8"/>
  <c r="W87" i="8"/>
  <c r="I88" i="8"/>
  <c r="AC88" i="8"/>
  <c r="AA88" i="8"/>
  <c r="X88" i="8"/>
  <c r="V88" i="8"/>
  <c r="U88" i="8"/>
  <c r="L92" i="8"/>
  <c r="R92" i="8"/>
  <c r="Q92" i="8"/>
  <c r="P92" i="8"/>
  <c r="S92" i="8"/>
  <c r="AH48" i="8"/>
  <c r="Z48" i="8"/>
  <c r="Z121" i="8" s="1"/>
  <c r="R48" i="8"/>
  <c r="J48" i="8"/>
  <c r="AG47" i="8"/>
  <c r="Y47" i="8"/>
  <c r="Q47" i="8"/>
  <c r="I47" i="8"/>
  <c r="AF44" i="8"/>
  <c r="X44" i="8"/>
  <c r="P44" i="8"/>
  <c r="H44" i="8"/>
  <c r="AB10" i="8"/>
  <c r="T10" i="8"/>
  <c r="T121" i="8" s="1"/>
  <c r="L10" i="8"/>
  <c r="L121" i="8" s="1"/>
  <c r="AI9" i="8"/>
  <c r="AA9" i="8"/>
  <c r="S9" i="8"/>
  <c r="K9" i="8"/>
  <c r="AH6" i="8"/>
  <c r="Z6" i="8"/>
  <c r="R6" i="8"/>
  <c r="J6" i="8"/>
  <c r="AG48" i="8"/>
  <c r="Y48" i="8"/>
  <c r="Q48" i="8"/>
  <c r="I48" i="8"/>
  <c r="AF47" i="8"/>
  <c r="X47" i="8"/>
  <c r="P47" i="8"/>
  <c r="H47" i="8"/>
  <c r="AE44" i="8"/>
  <c r="W44" i="8"/>
  <c r="O44" i="8"/>
  <c r="G44" i="8"/>
  <c r="AI10" i="8"/>
  <c r="AI121" i="8" s="1"/>
  <c r="AA10" i="8"/>
  <c r="S10" i="8"/>
  <c r="K10" i="8"/>
  <c r="K121" i="8" s="1"/>
  <c r="AE48" i="8"/>
  <c r="W48" i="8"/>
  <c r="O48" i="8"/>
  <c r="G48" i="8"/>
  <c r="AD47" i="8"/>
  <c r="V47" i="8"/>
  <c r="N47" i="8"/>
  <c r="F47" i="8"/>
  <c r="AC44" i="8"/>
  <c r="U44" i="8"/>
  <c r="M44" i="8"/>
  <c r="E44" i="8"/>
  <c r="AG10" i="8"/>
  <c r="AG121" i="8" s="1"/>
  <c r="Y10" i="8"/>
  <c r="Y121" i="8" s="1"/>
  <c r="Q10" i="8"/>
  <c r="Q121" i="8" s="1"/>
  <c r="I10" i="8"/>
  <c r="I121" i="8" s="1"/>
  <c r="AF9" i="8"/>
  <c r="X9" i="8"/>
  <c r="P9" i="8"/>
  <c r="H6" i="8"/>
  <c r="N9" i="8"/>
  <c r="AC67" i="8"/>
  <c r="U67" i="8"/>
  <c r="M67" i="8"/>
  <c r="E67" i="8"/>
  <c r="AB66" i="8"/>
  <c r="T66" i="8"/>
  <c r="L66" i="8"/>
  <c r="AI63" i="8"/>
  <c r="AA63" i="8"/>
  <c r="S63" i="8"/>
  <c r="K63" i="8"/>
  <c r="AE29" i="8"/>
  <c r="W29" i="8"/>
  <c r="O29" i="8"/>
  <c r="G29" i="8"/>
  <c r="AD28" i="8"/>
  <c r="V28" i="8"/>
  <c r="N28" i="8"/>
  <c r="F28" i="8"/>
  <c r="AC25" i="8"/>
  <c r="U25" i="8"/>
  <c r="M25" i="8"/>
  <c r="E25" i="8"/>
  <c r="AB67" i="8"/>
  <c r="T67" i="8"/>
  <c r="L67" i="8"/>
  <c r="AI66" i="8"/>
  <c r="AA66" i="8"/>
  <c r="S66" i="8"/>
  <c r="K66" i="8"/>
  <c r="AH63" i="8"/>
  <c r="Z63" i="8"/>
  <c r="R63" i="8"/>
  <c r="J63" i="8"/>
  <c r="AD29" i="8"/>
  <c r="V29" i="8"/>
  <c r="N29" i="8"/>
  <c r="F29" i="8"/>
  <c r="AC28" i="8"/>
  <c r="U28" i="8"/>
  <c r="M28" i="8"/>
  <c r="E28" i="8"/>
  <c r="AB25" i="8"/>
  <c r="T25" i="8"/>
  <c r="L25" i="8"/>
  <c r="AH67" i="8"/>
  <c r="Z67" i="8"/>
  <c r="R67" i="8"/>
  <c r="J67" i="8"/>
  <c r="AG66" i="8"/>
  <c r="Y66" i="8"/>
  <c r="Q66" i="8"/>
  <c r="I66" i="8"/>
  <c r="AF63" i="8"/>
  <c r="X63" i="8"/>
  <c r="P63" i="8"/>
  <c r="H63" i="8"/>
  <c r="AB29" i="8"/>
  <c r="T29" i="8"/>
  <c r="L29" i="8"/>
  <c r="AI28" i="8"/>
  <c r="AA28" i="8"/>
  <c r="S28" i="8"/>
  <c r="K28" i="8"/>
  <c r="AH25" i="8"/>
  <c r="Z25" i="8"/>
  <c r="R25" i="8"/>
  <c r="J25" i="8"/>
  <c r="S6" i="8"/>
  <c r="F9" i="8"/>
  <c r="O9" i="8"/>
  <c r="R10" i="8"/>
  <c r="R121" i="8" s="1"/>
  <c r="AE10" i="8"/>
  <c r="AE121" i="8" s="1"/>
  <c r="N25" i="8"/>
  <c r="Y25" i="8"/>
  <c r="H28" i="8"/>
  <c r="AG28" i="8"/>
  <c r="P29" i="8"/>
  <c r="AA29" i="8"/>
  <c r="J44" i="8"/>
  <c r="V44" i="8"/>
  <c r="AI44" i="8"/>
  <c r="R47" i="8"/>
  <c r="AC47" i="8"/>
  <c r="L48" i="8"/>
  <c r="X48" i="8"/>
  <c r="F63" i="8"/>
  <c r="T63" i="8"/>
  <c r="AE63" i="8"/>
  <c r="N66" i="8"/>
  <c r="Z66" i="8"/>
  <c r="H67" i="8"/>
  <c r="V67" i="8"/>
  <c r="AG67" i="8"/>
  <c r="S84" i="8"/>
  <c r="S87" i="8"/>
  <c r="Q87" i="8"/>
  <c r="X92" i="8"/>
  <c r="W92" i="8"/>
  <c r="V92" i="8"/>
  <c r="U92" i="8"/>
  <c r="Y112" i="8"/>
  <c r="BB112" i="8" s="1"/>
  <c r="O108" i="8"/>
  <c r="AZ108" i="8" s="1"/>
  <c r="E107" i="8"/>
  <c r="AX107" i="8" s="1"/>
  <c r="AI104" i="8"/>
  <c r="BD104" i="8" s="1"/>
  <c r="AD108" i="8"/>
  <c r="BC108" i="8" s="1"/>
  <c r="T107" i="8"/>
  <c r="BA107" i="8" s="1"/>
  <c r="J104" i="8"/>
  <c r="AY104" i="8" s="1"/>
  <c r="O112" i="8"/>
  <c r="AZ112" i="8" s="1"/>
  <c r="E108" i="8"/>
  <c r="AX108" i="8" s="1"/>
  <c r="AI107" i="8"/>
  <c r="BD107" i="8" s="1"/>
  <c r="Y104" i="8"/>
  <c r="BB104" i="8" s="1"/>
  <c r="AD112" i="8"/>
  <c r="BC112" i="8" s="1"/>
  <c r="T108" i="8"/>
  <c r="BA108" i="8" s="1"/>
  <c r="J107" i="8"/>
  <c r="AY107" i="8" s="1"/>
  <c r="E112" i="8"/>
  <c r="AX112" i="8" s="1"/>
  <c r="AI108" i="8"/>
  <c r="BD108" i="8" s="1"/>
  <c r="Y107" i="8"/>
  <c r="BB107" i="8" s="1"/>
  <c r="O104" i="8"/>
  <c r="AZ104" i="8" s="1"/>
  <c r="T112" i="8"/>
  <c r="BA112" i="8" s="1"/>
  <c r="J108" i="8"/>
  <c r="AY108" i="8" s="1"/>
  <c r="AD104" i="8"/>
  <c r="BC104" i="8" s="1"/>
  <c r="AI112" i="8"/>
  <c r="BD112" i="8" s="1"/>
  <c r="Y108" i="8"/>
  <c r="BB108" i="8" s="1"/>
  <c r="O107" i="8"/>
  <c r="AZ107" i="8" s="1"/>
  <c r="E104" i="8"/>
  <c r="AX104" i="8" s="1"/>
  <c r="J112" i="8"/>
  <c r="AY112" i="8" s="1"/>
  <c r="AD107" i="8"/>
  <c r="BC107" i="8" s="1"/>
  <c r="T104" i="8"/>
  <c r="BA104" i="8" s="1"/>
  <c r="F48" i="7"/>
  <c r="N48" i="7"/>
  <c r="V48" i="7"/>
  <c r="K6" i="8"/>
  <c r="T6" i="8"/>
  <c r="AC6" i="8"/>
  <c r="G9" i="8"/>
  <c r="Q9" i="8"/>
  <c r="AB9" i="8"/>
  <c r="G10" i="8"/>
  <c r="G121" i="8" s="1"/>
  <c r="U10" i="8"/>
  <c r="U121" i="8" s="1"/>
  <c r="AF10" i="8"/>
  <c r="AF121" i="8" s="1"/>
  <c r="O25" i="8"/>
  <c r="AA25" i="8"/>
  <c r="I28" i="8"/>
  <c r="W28" i="8"/>
  <c r="AH28" i="8"/>
  <c r="Q29" i="8"/>
  <c r="AC29" i="8"/>
  <c r="K44" i="8"/>
  <c r="Y44" i="8"/>
  <c r="E47" i="8"/>
  <c r="S47" i="8"/>
  <c r="AE47" i="8"/>
  <c r="M48" i="8"/>
  <c r="AA48" i="8"/>
  <c r="G63" i="8"/>
  <c r="U63" i="8"/>
  <c r="AG63" i="8"/>
  <c r="O66" i="8"/>
  <c r="AC66" i="8"/>
  <c r="I67" i="8"/>
  <c r="W67" i="8"/>
  <c r="AI67" i="8"/>
  <c r="P84" i="8"/>
  <c r="I87" i="8"/>
  <c r="P87" i="8"/>
  <c r="P88" i="8"/>
  <c r="S88" i="8"/>
  <c r="Z92" i="8"/>
  <c r="AC92" i="8"/>
  <c r="AB92" i="8"/>
  <c r="AA92" i="8"/>
  <c r="Q6" i="8"/>
  <c r="E9" i="8"/>
  <c r="E10" i="8"/>
  <c r="P10" i="8"/>
  <c r="I44" i="8"/>
  <c r="AH44" i="8"/>
  <c r="O47" i="8"/>
  <c r="K48" i="8"/>
  <c r="V48" i="8"/>
  <c r="I6" i="8"/>
  <c r="AB6" i="8"/>
  <c r="F10" i="8"/>
  <c r="F121" i="8" s="1"/>
  <c r="T28" i="8"/>
  <c r="G48" i="7"/>
  <c r="O48" i="7"/>
  <c r="W48" i="7"/>
  <c r="L6" i="8"/>
  <c r="U6" i="8"/>
  <c r="AD6" i="8"/>
  <c r="H9" i="8"/>
  <c r="R9" i="8"/>
  <c r="AC9" i="8"/>
  <c r="H10" i="8"/>
  <c r="H121" i="8" s="1"/>
  <c r="V10" i="8"/>
  <c r="V121" i="8" s="1"/>
  <c r="AH10" i="8"/>
  <c r="AH121" i="8" s="1"/>
  <c r="P25" i="8"/>
  <c r="AD25" i="8"/>
  <c r="J28" i="8"/>
  <c r="X28" i="8"/>
  <c r="E29" i="8"/>
  <c r="R29" i="8"/>
  <c r="AF29" i="8"/>
  <c r="L44" i="8"/>
  <c r="Z44" i="8"/>
  <c r="G47" i="8"/>
  <c r="T47" i="8"/>
  <c r="AH47" i="8"/>
  <c r="N48" i="8"/>
  <c r="AB48" i="8"/>
  <c r="I63" i="8"/>
  <c r="V63" i="8"/>
  <c r="E66" i="8"/>
  <c r="P66" i="8"/>
  <c r="AD66" i="8"/>
  <c r="K67" i="8"/>
  <c r="X67" i="8"/>
  <c r="Q84" i="8"/>
  <c r="R87" i="8"/>
  <c r="AB87" i="8"/>
  <c r="AA87" i="8"/>
  <c r="AH92" i="8"/>
  <c r="AG92" i="8"/>
  <c r="AF92" i="8"/>
  <c r="AE92" i="8"/>
  <c r="N121" i="8"/>
  <c r="AA6" i="8"/>
  <c r="Y9" i="8"/>
  <c r="AD10" i="8"/>
  <c r="T44" i="8"/>
  <c r="AB47" i="8"/>
  <c r="S67" i="8"/>
  <c r="AF67" i="8"/>
  <c r="Z9" i="8"/>
  <c r="H48" i="7"/>
  <c r="P48" i="7"/>
  <c r="X48" i="7"/>
  <c r="M6" i="8"/>
  <c r="V6" i="8"/>
  <c r="AE6" i="8"/>
  <c r="I9" i="8"/>
  <c r="T9" i="8"/>
  <c r="AD9" i="8"/>
  <c r="J10" i="8"/>
  <c r="J121" i="8" s="1"/>
  <c r="W10" i="8"/>
  <c r="W121" i="8" s="1"/>
  <c r="F25" i="8"/>
  <c r="Q25" i="8"/>
  <c r="AE25" i="8"/>
  <c r="L28" i="8"/>
  <c r="Y28" i="8"/>
  <c r="H29" i="8"/>
  <c r="S29" i="8"/>
  <c r="AG29" i="8"/>
  <c r="N44" i="8"/>
  <c r="AA44" i="8"/>
  <c r="J47" i="8"/>
  <c r="U47" i="8"/>
  <c r="AI47" i="8"/>
  <c r="P48" i="8"/>
  <c r="AC48" i="8"/>
  <c r="L63" i="8"/>
  <c r="W63" i="8"/>
  <c r="F66" i="8"/>
  <c r="R66" i="8"/>
  <c r="AE66" i="8"/>
  <c r="N67" i="8"/>
  <c r="Y67" i="8"/>
  <c r="G84" i="8"/>
  <c r="R84" i="8"/>
  <c r="R88" i="8"/>
  <c r="AH88" i="8"/>
  <c r="I92" i="8"/>
  <c r="H92" i="8"/>
  <c r="F92" i="8"/>
  <c r="N88" i="8"/>
  <c r="M88" i="8"/>
  <c r="K88" i="8"/>
  <c r="I48" i="7"/>
  <c r="Q48" i="7"/>
  <c r="E6" i="8"/>
  <c r="N6" i="8"/>
  <c r="W6" i="8"/>
  <c r="AF6" i="8"/>
  <c r="J9" i="8"/>
  <c r="U9" i="8"/>
  <c r="AE9" i="8"/>
  <c r="M10" i="8"/>
  <c r="X10" i="8"/>
  <c r="X121" i="8" s="1"/>
  <c r="G25" i="8"/>
  <c r="S25" i="8"/>
  <c r="AF25" i="8"/>
  <c r="O28" i="8"/>
  <c r="Z28" i="8"/>
  <c r="I29" i="8"/>
  <c r="U29" i="8"/>
  <c r="AH29" i="8"/>
  <c r="Q44" i="8"/>
  <c r="AB44" i="8"/>
  <c r="K47" i="8"/>
  <c r="W47" i="8"/>
  <c r="E48" i="8"/>
  <c r="S48" i="8"/>
  <c r="AD48" i="8"/>
  <c r="M63" i="8"/>
  <c r="Y63" i="8"/>
  <c r="G66" i="8"/>
  <c r="U66" i="8"/>
  <c r="AF66" i="8"/>
  <c r="O67" i="8"/>
  <c r="AA67" i="8"/>
  <c r="H84" i="8"/>
  <c r="U87" i="8"/>
  <c r="G92" i="8"/>
  <c r="AH104" i="8" l="1"/>
  <c r="AG104" i="8"/>
  <c r="AF104" i="8"/>
  <c r="AE104" i="8"/>
  <c r="W108" i="8"/>
  <c r="V108" i="8"/>
  <c r="U108" i="8"/>
  <c r="X108" i="8"/>
  <c r="AE108" i="8"/>
  <c r="AH108" i="8"/>
  <c r="AG108" i="8"/>
  <c r="AF108" i="8"/>
  <c r="S121" i="8"/>
  <c r="B53" i="7"/>
  <c r="D49" i="7"/>
  <c r="C51" i="7"/>
  <c r="C53" i="7" s="1"/>
  <c r="C50" i="7"/>
  <c r="C52" i="7" s="1"/>
  <c r="AB121" i="8"/>
  <c r="M121" i="8"/>
  <c r="P121" i="8"/>
  <c r="AH107" i="8"/>
  <c r="AG107" i="8"/>
  <c r="AF107" i="8"/>
  <c r="AE107" i="8"/>
  <c r="X112" i="8"/>
  <c r="W112" i="8"/>
  <c r="V112" i="8"/>
  <c r="U112" i="8"/>
  <c r="AA104" i="8"/>
  <c r="Z104" i="8"/>
  <c r="AC104" i="8"/>
  <c r="AB104" i="8"/>
  <c r="I107" i="8"/>
  <c r="H107" i="8"/>
  <c r="G107" i="8"/>
  <c r="F107" i="8"/>
  <c r="AC121" i="8"/>
  <c r="B52" i="7"/>
  <c r="U107" i="8"/>
  <c r="X107" i="8"/>
  <c r="W107" i="8"/>
  <c r="V107" i="8"/>
  <c r="N108" i="8"/>
  <c r="M108" i="8"/>
  <c r="L108" i="8"/>
  <c r="K108" i="8"/>
  <c r="E121" i="8"/>
  <c r="N112" i="8"/>
  <c r="M112" i="8"/>
  <c r="L112" i="8"/>
  <c r="K112" i="8"/>
  <c r="S104" i="8"/>
  <c r="R104" i="8"/>
  <c r="Q104" i="8"/>
  <c r="P104" i="8"/>
  <c r="S108" i="8"/>
  <c r="R108" i="8"/>
  <c r="Q108" i="8"/>
  <c r="P108" i="8"/>
  <c r="O121" i="8"/>
  <c r="M107" i="8"/>
  <c r="L107" i="8"/>
  <c r="K107" i="8"/>
  <c r="N107" i="8"/>
  <c r="X104" i="8"/>
  <c r="W104" i="8"/>
  <c r="V104" i="8"/>
  <c r="U104" i="8"/>
  <c r="AD121" i="8"/>
  <c r="I104" i="8"/>
  <c r="H104" i="8"/>
  <c r="G104" i="8"/>
  <c r="F104" i="8"/>
  <c r="AC107" i="8"/>
  <c r="AB107" i="8"/>
  <c r="AA107" i="8"/>
  <c r="Z107" i="8"/>
  <c r="G108" i="8"/>
  <c r="F108" i="8"/>
  <c r="I108" i="8"/>
  <c r="H108" i="8"/>
  <c r="AC112" i="8"/>
  <c r="AB112" i="8"/>
  <c r="AA112" i="8"/>
  <c r="Z112" i="8"/>
  <c r="AG112" i="8"/>
  <c r="AF112" i="8"/>
  <c r="AE112" i="8"/>
  <c r="AH112" i="8"/>
  <c r="S107" i="8"/>
  <c r="R107" i="8"/>
  <c r="Q107" i="8"/>
  <c r="P107" i="8"/>
  <c r="Q112" i="8"/>
  <c r="P112" i="8"/>
  <c r="S112" i="8"/>
  <c r="R112" i="8"/>
  <c r="AA121" i="8"/>
  <c r="AC108" i="8"/>
  <c r="AB108" i="8"/>
  <c r="AA108" i="8"/>
  <c r="Z108" i="8"/>
  <c r="I112" i="8"/>
  <c r="H112" i="8"/>
  <c r="G112" i="8"/>
  <c r="F112" i="8"/>
  <c r="K104" i="8"/>
  <c r="N104" i="8"/>
  <c r="M104" i="8"/>
  <c r="L104" i="8"/>
  <c r="E49" i="7" l="1"/>
  <c r="D51" i="7"/>
  <c r="D53" i="7" s="1"/>
  <c r="D50" i="7"/>
  <c r="D52" i="7" s="1"/>
  <c r="E51" i="7" l="1"/>
  <c r="E53" i="7" s="1"/>
  <c r="E50" i="7"/>
  <c r="E52" i="7" s="1"/>
  <c r="F49" i="7"/>
  <c r="F51" i="7" l="1"/>
  <c r="F53" i="7" s="1"/>
  <c r="F50" i="7"/>
  <c r="F52" i="7" s="1"/>
  <c r="G49" i="7"/>
  <c r="G50" i="7" l="1"/>
  <c r="G52" i="7" s="1"/>
  <c r="H49" i="7"/>
  <c r="G51" i="7"/>
  <c r="G53" i="7" s="1"/>
  <c r="H50" i="7" l="1"/>
  <c r="H52" i="7" s="1"/>
  <c r="I49" i="7"/>
  <c r="H51" i="7"/>
  <c r="H53" i="7" s="1"/>
  <c r="I50" i="7" l="1"/>
  <c r="I52" i="7" s="1"/>
  <c r="J49" i="7"/>
  <c r="I51" i="7"/>
  <c r="I53" i="7" s="1"/>
  <c r="K49" i="7" l="1"/>
  <c r="J51" i="7"/>
  <c r="J53" i="7" s="1"/>
  <c r="J50" i="7"/>
  <c r="J52" i="7" s="1"/>
  <c r="L49" i="7" l="1"/>
  <c r="K51" i="7"/>
  <c r="K53" i="7" s="1"/>
  <c r="K50" i="7"/>
  <c r="K52" i="7" s="1"/>
  <c r="M49" i="7" l="1"/>
  <c r="L51" i="7"/>
  <c r="L53" i="7" s="1"/>
  <c r="L50" i="7"/>
  <c r="L52" i="7" s="1"/>
  <c r="M51" i="7" l="1"/>
  <c r="M53" i="7" s="1"/>
  <c r="N49" i="7"/>
  <c r="M50" i="7"/>
  <c r="M52" i="7" s="1"/>
  <c r="N51" i="7" l="1"/>
  <c r="N53" i="7" s="1"/>
  <c r="N50" i="7"/>
  <c r="N52" i="7" s="1"/>
  <c r="O49" i="7"/>
  <c r="P49" i="7" l="1"/>
  <c r="O50" i="7"/>
  <c r="O52" i="7" s="1"/>
  <c r="O51" i="7"/>
  <c r="O53" i="7" s="1"/>
  <c r="P50" i="7" l="1"/>
  <c r="P52" i="7" s="1"/>
  <c r="P51" i="7"/>
  <c r="P53" i="7" s="1"/>
  <c r="Q49" i="7"/>
  <c r="Q50" i="7" l="1"/>
  <c r="Q52" i="7" s="1"/>
  <c r="Q51" i="7"/>
  <c r="Q53" i="7" s="1"/>
  <c r="R49" i="7"/>
  <c r="R50" i="7" l="1"/>
  <c r="R52" i="7" s="1"/>
  <c r="S49" i="7"/>
  <c r="R51" i="7"/>
  <c r="R53" i="7" s="1"/>
  <c r="T49" i="7" l="1"/>
  <c r="S51" i="7"/>
  <c r="S53" i="7" s="1"/>
  <c r="S50" i="7"/>
  <c r="S52" i="7" s="1"/>
  <c r="U49" i="7" l="1"/>
  <c r="T51" i="7"/>
  <c r="T53" i="7" s="1"/>
  <c r="T50" i="7"/>
  <c r="T52" i="7" s="1"/>
  <c r="U51" i="7" l="1"/>
  <c r="U53" i="7" s="1"/>
  <c r="U50" i="7"/>
  <c r="U52" i="7" s="1"/>
  <c r="V49" i="7"/>
  <c r="V51" i="7" l="1"/>
  <c r="V53" i="7" s="1"/>
  <c r="V50" i="7"/>
  <c r="V52" i="7" s="1"/>
  <c r="W49" i="7"/>
  <c r="X49" i="7" l="1"/>
  <c r="W50" i="7"/>
  <c r="W52" i="7" s="1"/>
  <c r="W51" i="7"/>
  <c r="W53" i="7" s="1"/>
  <c r="X50" i="7" l="1"/>
  <c r="X52" i="7" s="1"/>
  <c r="Y49" i="7"/>
  <c r="X51" i="7"/>
  <c r="X53" i="7" s="1"/>
  <c r="Y50" i="7" l="1"/>
  <c r="Y52" i="7" s="1"/>
  <c r="Y51" i="7"/>
  <c r="Y53" i="7" s="1"/>
  <c r="Z49" i="7"/>
  <c r="Z50" i="7" l="1"/>
  <c r="Z52" i="7" s="1"/>
  <c r="AA49" i="7"/>
  <c r="Z51" i="7"/>
  <c r="Z53" i="7" s="1"/>
  <c r="AB49" i="7" l="1"/>
  <c r="AA51" i="7"/>
  <c r="AA53" i="7" s="1"/>
  <c r="AA50" i="7"/>
  <c r="AA52" i="7" s="1"/>
  <c r="AC49" i="7" l="1"/>
  <c r="AB50" i="7"/>
  <c r="AB52" i="7" s="1"/>
  <c r="AB51" i="7"/>
  <c r="AB53" i="7" s="1"/>
  <c r="AC51" i="7" l="1"/>
  <c r="AC53" i="7" s="1"/>
  <c r="AC50" i="7"/>
  <c r="AC52" i="7" s="1"/>
</calcChain>
</file>

<file path=xl/sharedStrings.xml><?xml version="1.0" encoding="utf-8"?>
<sst xmlns="http://schemas.openxmlformats.org/spreadsheetml/2006/main" count="1983" uniqueCount="949">
  <si>
    <t>BDEQ BAU Electricity Output from Distributed Sources</t>
  </si>
  <si>
    <t>Colorado</t>
  </si>
  <si>
    <t>BDEQ BAU Distributed Electricity Source Capacity</t>
  </si>
  <si>
    <t>Sources:</t>
  </si>
  <si>
    <t>Distributed Generation and Capacity - 2021-2050</t>
  </si>
  <si>
    <t>Energy Information Administration</t>
  </si>
  <si>
    <t>Annual Energy Outlook 2022</t>
  </si>
  <si>
    <t>https://www.eia.gov/outlooks/aeo/data/browser/#/?id=30-AEO2022&amp;sourcekey=0</t>
  </si>
  <si>
    <t>https://www.eia.gov/outlooks/aeo/data/browser/#/?id=32-AEO2022&amp;cases=ref2022&amp;sourcekey=0</t>
  </si>
  <si>
    <t>Table 21 and Table 22</t>
  </si>
  <si>
    <t>Distributed Generation and Capacity - 2020</t>
  </si>
  <si>
    <t>Annual Energy Outlook 2021</t>
  </si>
  <si>
    <t>https://www.eia.gov/outlooks/aeo/data/browser/#/?id=30-AEO2021&amp;region=0-0&amp;cases=highogs&amp;start=2019&amp;end=2050&amp;f=A&amp;sourcekey=0</t>
  </si>
  <si>
    <t>https://www.eia.gov/outlooks/aeo/data/browser/#/?id=32-AEO2021&amp;region=0-0&amp;cases=highogs&amp;start=2019&amp;end=2050&amp;f=A&amp;sourcekey=0</t>
  </si>
  <si>
    <t>Urban vs. Rural Residential Households</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</si>
  <si>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</si>
  <si>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</si>
  <si>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</si>
  <si>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</si>
  <si>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Notes</t>
  </si>
  <si>
    <t>We adjust EIA's projections by the amount of distributed solar we expect to be deployed</t>
  </si>
  <si>
    <t>due to the Inflation Reduction Act (see tab for methodology).</t>
  </si>
  <si>
    <t>Urban Rural Split</t>
  </si>
  <si>
    <t>Urban</t>
  </si>
  <si>
    <t>Rural</t>
  </si>
  <si>
    <t>Conversion from billion kilowatthours to megawatthours</t>
  </si>
  <si>
    <t>Conversion from gigawatts to megawatts</t>
  </si>
  <si>
    <t>Table 21.  Residential Sector Equipment Stock and Efficiency, and Distributed Generation</t>
  </si>
  <si>
    <t>Wed Mar 03 2021 12:01:20 GMT-0800 (Pacific Standard Time)</t>
  </si>
  <si>
    <t>Source: U.S. Energy Information Administration</t>
  </si>
  <si>
    <t>full name</t>
  </si>
  <si>
    <t>api key</t>
  </si>
  <si>
    <t>units</t>
  </si>
  <si>
    <t>Growth (2020-2050)</t>
  </si>
  <si>
    <t>Equipment Stock (million units)</t>
  </si>
  <si>
    <t>30-AEO2021.2.</t>
  </si>
  <si>
    <t>Main Space Heaters</t>
  </si>
  <si>
    <t>30-AEO2021.3.</t>
  </si>
  <si>
    <t>Electric Heat Pumps</t>
  </si>
  <si>
    <t>Residential Equipment: Equipment Stock: Main Space Heaters: Electric Heat Pumps: High oil and gas supply</t>
  </si>
  <si>
    <t>30-AEO2021.4.highogs-d120120a</t>
  </si>
  <si>
    <t>millions</t>
  </si>
  <si>
    <t>Electric Other</t>
  </si>
  <si>
    <t>Residential Equipment: Equipment Stock: Main Space Heaters: Electric Other: High oil and gas supply</t>
  </si>
  <si>
    <t>30-AEO2021.5.highogs-d120120a</t>
  </si>
  <si>
    <t>Natural Gas Heat Pumps</t>
  </si>
  <si>
    <t>Residential Equipment: Equipment Stock: Main Space Heaters: Natural Gas Heat Pumps: High oil and gas supply</t>
  </si>
  <si>
    <t>30-AEO2021.6.highogs-d120120a</t>
  </si>
  <si>
    <t>Natural Gas Other</t>
  </si>
  <si>
    <t>Residential Equipment: Equipment Stock: Main Space Heaters: Natural Gas Other: High oil and gas supply</t>
  </si>
  <si>
    <t>30-AEO2021.7.highogs-d120120a</t>
  </si>
  <si>
    <t>Distillate Fuel Oil</t>
  </si>
  <si>
    <t>Residential Equipment: Equipment Stock: Main Space Heaters: Distillate Fuel Oil: High oil and gas supply</t>
  </si>
  <si>
    <t>30-AEO2021.8.highogs-d120120a</t>
  </si>
  <si>
    <t>Propane</t>
  </si>
  <si>
    <t>Residential Equipment: Equipment Stock: Main Space Heaters: Propane: High oil and gas supply</t>
  </si>
  <si>
    <t>30-AEO2021.9.highogs-d120120a</t>
  </si>
  <si>
    <t>Kerosene</t>
  </si>
  <si>
    <t>Residential Equipment: Equipment Stock: Main Space Heaters: Kerosene: High oil and gas supply</t>
  </si>
  <si>
    <t>30-AEO2021.10.highogs-d120120a</t>
  </si>
  <si>
    <t>Wood Stoves</t>
  </si>
  <si>
    <t>Residential Equipment: Equipment Stock: Main Space Heaters: Wood Stoves: High oil and gas supply</t>
  </si>
  <si>
    <t>30-AEO2021.11.highogs-d120120a</t>
  </si>
  <si>
    <t>Geothermal Heat Pumps</t>
  </si>
  <si>
    <t>Residential Equipment: Equipment Stock: Main Space Heaters: Geothermal Heat Pumps: High oil and gas supply</t>
  </si>
  <si>
    <t>30-AEO2021.12.highogs-d120120a</t>
  </si>
  <si>
    <t>Total</t>
  </si>
  <si>
    <t>Residential Equipment: Equipment Stock: Main Space Heaters: Total: High oil and gas supply</t>
  </si>
  <si>
    <t>30-AEO2021.13.highogs-d120120a</t>
  </si>
  <si>
    <t>Space Cooling (million units)</t>
  </si>
  <si>
    <t>30-AEO2021.15.</t>
  </si>
  <si>
    <t>Residential Equipment: Equipment Stock: Space Cooling: Electric Heat Pumps: High oil and gas supply</t>
  </si>
  <si>
    <t>30-AEO2021.16.highogs-d120120a</t>
  </si>
  <si>
    <t>Residential Equipment: Equipment Stock: Space Cooling: Natural Gas Heat Pumps: High oil and gas supply</t>
  </si>
  <si>
    <t>30-AEO2021.17.highogs-d120120a</t>
  </si>
  <si>
    <t>Residential Equipment: Equipment Stock: Space Cooling: Geothermal Heat Pumps: High oil and gas supply</t>
  </si>
  <si>
    <t>30-AEO2021.18.highogs-d120120a</t>
  </si>
  <si>
    <t>Central Air Conditioners</t>
  </si>
  <si>
    <t>Residential Equipment: Equipment Stock: Space Cooling: Central Air Conditioners: High oil and gas supply</t>
  </si>
  <si>
    <t>30-AEO2021.19.highogs-d120120a</t>
  </si>
  <si>
    <t>Room Air Conditioners</t>
  </si>
  <si>
    <t>Residential Equipment: Equipment Stock: Space Cooling: Room Air Conditioners: High oil and gas supply</t>
  </si>
  <si>
    <t>30-AEO2021.20.highogs-d120120a</t>
  </si>
  <si>
    <t>Residential Equipment: Equipment Stock: Space Cooling: Total: High oil and gas supply</t>
  </si>
  <si>
    <t>30-AEO2021.21.highogs-d120120a</t>
  </si>
  <si>
    <t>Water Heaters (million units)</t>
  </si>
  <si>
    <t>30-AEO2021.23.</t>
  </si>
  <si>
    <t>Electric</t>
  </si>
  <si>
    <t>Residential Equipment: Equipment Stock: Water Heaters: Electric: High oil and gas supply</t>
  </si>
  <si>
    <t>30-AEO2021.24.highogs-d120120a</t>
  </si>
  <si>
    <t>Natural Gas</t>
  </si>
  <si>
    <t>Residential Equipment: Equipment Stock: Water Heaters: Natural Gas: High oil and gas supply</t>
  </si>
  <si>
    <t>30-AEO2021.25.highogs-d120120a</t>
  </si>
  <si>
    <t>Residential Equipment: Equipment Stock: Water Heaters: Distillate Fuel Oil: High oil and gas supply</t>
  </si>
  <si>
    <t>30-AEO2021.26.highogs-d120120a</t>
  </si>
  <si>
    <t>Residential Equipment: Equipment Stock: Water Heaters: Propane: High oil and gas supply</t>
  </si>
  <si>
    <t>30-AEO2021.27.highogs-d120120a</t>
  </si>
  <si>
    <t>Solar Thermal</t>
  </si>
  <si>
    <t>Residential Equipment: Equipment Stock: Water Heaters: Solar Thermal: High oil and gas supply</t>
  </si>
  <si>
    <t>30-AEO2021.28.highogs-d120120a</t>
  </si>
  <si>
    <t>Residential Equipment: Equipment Stock: Water Heaters: Total: High oil and gas supply</t>
  </si>
  <si>
    <t>30-AEO2021.29.highogs-d120120a</t>
  </si>
  <si>
    <t>Cooking Equipment (million units)</t>
  </si>
  <si>
    <t>30-AEO2021.31.</t>
  </si>
  <si>
    <t>Residential Equipment: Equipment Stock: Cooking Equipment: Electric: High oil and gas supply</t>
  </si>
  <si>
    <t>30-AEO2021.32.highogs-d120120a</t>
  </si>
  <si>
    <t>Residential Equipment: Equipment Stock: Cooking Equipment: Natural Gas: High oil and gas supply</t>
  </si>
  <si>
    <t>30-AEO2021.33.highogs-d120120a</t>
  </si>
  <si>
    <t>Residential Equipment: Equipment Stock: Cooking Equipment: Propane: High oil and gas supply</t>
  </si>
  <si>
    <t>30-AEO2021.34.highogs-d120120a</t>
  </si>
  <si>
    <t>Residential Equipment: Equipment Stock: Cooking Equipment: Total: High oil and gas supply</t>
  </si>
  <si>
    <t>30-AEO2021.35.highogs-d120120a</t>
  </si>
  <si>
    <t>Clothes Dryers (million units)</t>
  </si>
  <si>
    <t>30-AEO2021.37.</t>
  </si>
  <si>
    <t>Residential Equipment: Equipment Stock: Clothes Dryers: Electric: High oil and gas supply</t>
  </si>
  <si>
    <t>30-AEO2021.38.highogs-d120120a</t>
  </si>
  <si>
    <t>Residential Equipment: Equipment Stock: Clothes Dryers: Natural Gas: High oil and gas supply</t>
  </si>
  <si>
    <t>30-AEO2021.39.highogs-d120120a</t>
  </si>
  <si>
    <t>Residential Equipment: Equipment Stock: Clothes Dryers: Total: High oil and gas supply</t>
  </si>
  <si>
    <t>30-AEO2021.40.highogs-d120120a</t>
  </si>
  <si>
    <t>Other Appliances (million units)</t>
  </si>
  <si>
    <t>30-AEO2021.42.</t>
  </si>
  <si>
    <t>Refrigerators</t>
  </si>
  <si>
    <t>Residential Equipment: Equipment Stock: Other Appliances: Refrigerators: High oil and gas supply</t>
  </si>
  <si>
    <t>30-AEO2021.43.highogs-d120120a</t>
  </si>
  <si>
    <t>Freezers</t>
  </si>
  <si>
    <t>Residential Equipment: Equipment Stock: Other Appliances: Freezers: High oil and gas supply</t>
  </si>
  <si>
    <t>30-AEO2021.44.highogs-d120120a</t>
  </si>
  <si>
    <t>Stock Average Equipment Efficiency</t>
  </si>
  <si>
    <t>30-AEO2021.46.</t>
  </si>
  <si>
    <t>30-AEO2021.47.</t>
  </si>
  <si>
    <t>Electric Heat Pumps (HSPF)</t>
  </si>
  <si>
    <t>Residential Equipment: Stock Average Efficiency: Main Space Heaters: Electric Heat Pumps: High oil and gas supply</t>
  </si>
  <si>
    <t>30-AEO2021.48.highogs-d120120a</t>
  </si>
  <si>
    <t>HSPF</t>
  </si>
  <si>
    <t>Natural Gas Heat Pumps (GCOP)</t>
  </si>
  <si>
    <t>Residential Equipment: Stock Average Efficiency: Main Space Heaters: Natural Gas Heat Pumps: High oil and gas supply</t>
  </si>
  <si>
    <t>30-AEO2021.49.highogs-d120120a</t>
  </si>
  <si>
    <t>GCOP</t>
  </si>
  <si>
    <t>Geothermal Heat Pumps (COP)</t>
  </si>
  <si>
    <t>Residential Equipment: Stock Average Efficiency: Main Space Heaters: Geothermal Heat Pumps: High oil and gas supply</t>
  </si>
  <si>
    <t>30-AEO2021.50.highogs-d120120a</t>
  </si>
  <si>
    <t>COP</t>
  </si>
  <si>
    <t>Natural Gas Furnace (AFUE)</t>
  </si>
  <si>
    <t>Residential Equipment: Stock Average Efficiency: Main Space Heaters: Natural Gas Furnace: High oil and gas supply</t>
  </si>
  <si>
    <t>30-AEO2021.51.highogs-d120120a</t>
  </si>
  <si>
    <t>AFUE</t>
  </si>
  <si>
    <t>Distillate Furnace (AFUE)</t>
  </si>
  <si>
    <t>Residential Equipment: Stock Average Efficiency: Main Space Heaters: Distillate Furnace: High oil and gas supply</t>
  </si>
  <si>
    <t>30-AEO2021.52.highogs-d120120a</t>
  </si>
  <si>
    <t>Space Cooling</t>
  </si>
  <si>
    <t>30-AEO2021.54.</t>
  </si>
  <si>
    <t>Electric Heat Pumps (SEER)</t>
  </si>
  <si>
    <t>Residential Equipment: Stock Average Efficiency: Space Cooling: Electric Heat Pumps: High oil and gas supply</t>
  </si>
  <si>
    <t>30-AEO2021.55.highogs-d120120a</t>
  </si>
  <si>
    <t>SEER</t>
  </si>
  <si>
    <t>Residential Equipment: Stock Average Efficiency: Space Cooling: Natural Gas Heat Pumps: High oil and gas supply</t>
  </si>
  <si>
    <t>30-AEO2021.56.highogs-d120120a</t>
  </si>
  <si>
    <t>Geothermal Heat Pumps (EER)</t>
  </si>
  <si>
    <t>Residential Equipment: Stock Average Efficiency: Space Cooling: Geothermal Heat Pumps: High oil and gas supply</t>
  </si>
  <si>
    <t>30-AEO2021.57.highogs-d120120a</t>
  </si>
  <si>
    <t>EER</t>
  </si>
  <si>
    <t>Central Air Conditioners (SEER)</t>
  </si>
  <si>
    <t>Residential Equipment: Stock Average Efficiency: Space Cooling: Central Air Conditioners: High oil and gas supply</t>
  </si>
  <si>
    <t>30-AEO2021.58.highogs-d120120a</t>
  </si>
  <si>
    <t>Room Air Conditioners (EER)</t>
  </si>
  <si>
    <t>Residential Equipment: Stock Average Efficiency: Space Cooling: Room Air Conditioners: High oil and gas supply</t>
  </si>
  <si>
    <t>30-AEO2021.59.highogs-d120120a</t>
  </si>
  <si>
    <t>Water Heaters</t>
  </si>
  <si>
    <t>30-AEO2021.61.</t>
  </si>
  <si>
    <t>Electric (EF)</t>
  </si>
  <si>
    <t>Residential Equipment: Stock Average Efficiency: Water Heaters: Electric: High oil and gas supply</t>
  </si>
  <si>
    <t>30-AEO2021.62.highogs-d120120a</t>
  </si>
  <si>
    <t>EF</t>
  </si>
  <si>
    <t>Natural Gas (EF)</t>
  </si>
  <si>
    <t>Residential Equipment: Stock Average Efficiency: Water Heaters: Natural Gas: High oil and gas supply</t>
  </si>
  <si>
    <t>30-AEO2021.63.highogs-d120120a</t>
  </si>
  <si>
    <t>Distillate Fuel Oil (EF)</t>
  </si>
  <si>
    <t>Residential Equipment: Stock Average Efficiency: Water Heaters: Distillate Fuel Oil: High oil and gas supply</t>
  </si>
  <si>
    <t>30-AEO2021.64.highogs-d120120a</t>
  </si>
  <si>
    <t>Propane (EF)</t>
  </si>
  <si>
    <t>Residential Equipment: Stock Average Efficiency: Water Heaters: Propane: High oil and gas supply</t>
  </si>
  <si>
    <t>30-AEO2021.65.highogs-d120120a</t>
  </si>
  <si>
    <t>Other Appliances (kilowatthours per year)</t>
  </si>
  <si>
    <t>30-AEO2021.67.</t>
  </si>
  <si>
    <t>Residential Equipment: Stock Average Efficiency: Other Appliances: Refrigerators: High oil and gas supply</t>
  </si>
  <si>
    <t>30-AEO2021.68.highogs-d120120a</t>
  </si>
  <si>
    <t>kWh</t>
  </si>
  <si>
    <t>Residential Equipment: Stock Average Efficiency: Other Appliances: Freezers: High oil and gas supply</t>
  </si>
  <si>
    <t>30-AEO2021.69.highogs-d120120a</t>
  </si>
  <si>
    <t>Building Shell Efficiency Index</t>
  </si>
  <si>
    <t>30-AEO2021.71.</t>
  </si>
  <si>
    <t>Space Heating</t>
  </si>
  <si>
    <t>30-AEO2021.72.</t>
  </si>
  <si>
    <t>Pre-2015 Homes</t>
  </si>
  <si>
    <t>Residential Equipment: Building Shell Efficiency Index: Space Heating: Pre-2015 Homes: High oil and gas supply</t>
  </si>
  <si>
    <t>30-AEO2021.73.highogs-d120120a</t>
  </si>
  <si>
    <t>2015=1.00</t>
  </si>
  <si>
    <t>New Construction</t>
  </si>
  <si>
    <t>Residential Equipment: Building Shell Efficiency Index: Space Heating: New Construction: High oil and gas supply</t>
  </si>
  <si>
    <t>30-AEO2021.74.highogs-d120120a</t>
  </si>
  <si>
    <t>All Homes</t>
  </si>
  <si>
    <t>Residential Equipment: Building Shell Efficiency Index: Space Heating: All Homes: High oil and gas supply</t>
  </si>
  <si>
    <t>30-AEO2021.75.highogs-d120120a</t>
  </si>
  <si>
    <t>30-AEO2021.77.</t>
  </si>
  <si>
    <t>Residential Equipment: Building Shell Efficiency Index: Space Cooling: Pre-2015 Homes: High oil and gas supply</t>
  </si>
  <si>
    <t>30-AEO2021.78.highogs-d120120a</t>
  </si>
  <si>
    <t>Residential Equipment: Building Shell Efficiency Index: Space Cooling: New Construction: High oil and gas supply</t>
  </si>
  <si>
    <t>30-AEO2021.79.highogs-d120120a</t>
  </si>
  <si>
    <t>Residential Equipment: Building Shell Efficiency Index: Space Cooling: All Homes: High oil and gas supply</t>
  </si>
  <si>
    <t>30-AEO2021.80.highogs-d120120a</t>
  </si>
  <si>
    <t>Distributed Generation and</t>
  </si>
  <si>
    <t>30-AEO2021.82.</t>
  </si>
  <si>
    <t>Combined Heat and Power</t>
  </si>
  <si>
    <t>30-AEO2021.83.</t>
  </si>
  <si>
    <t>Generating Capacity (gigawatts)</t>
  </si>
  <si>
    <t>30-AEO2021.84.</t>
  </si>
  <si>
    <t>Natural Gas Fuel Cells</t>
  </si>
  <si>
    <t>Residential: Combined Heat and Power: Generating Capacity: Fuel Cells: High oil and gas supply</t>
  </si>
  <si>
    <t>30-AEO2021.85.highogs-d120120a</t>
  </si>
  <si>
    <t>GW</t>
  </si>
  <si>
    <t>- -</t>
  </si>
  <si>
    <t>Solar Photovoltaic</t>
  </si>
  <si>
    <t>Residential: Combined Heat and Power: Generating Capacity: Solar Photovoltaic: High oil and gas supply</t>
  </si>
  <si>
    <t>30-AEO2021.86.highogs-d120120a</t>
  </si>
  <si>
    <t>Wind</t>
  </si>
  <si>
    <t>Residential: Combined Heat and Power: Generating Capacity: Wind: High oil and gas supply</t>
  </si>
  <si>
    <t>30-AEO2021.87.highogs-d120120a</t>
  </si>
  <si>
    <t>Residential: Combined Heat and Power: Generating Capacity: Total: High oil and gas supply</t>
  </si>
  <si>
    <t>30-AEO2021.88.highogs-d120120a</t>
  </si>
  <si>
    <t>Net Generation (billion kilowatthours)</t>
  </si>
  <si>
    <t>30-AEO2021.89.</t>
  </si>
  <si>
    <t>Residential: Combined Heat and Power: Net Generation: Fuel Cells: High oil and gas supply</t>
  </si>
  <si>
    <t>30-AEO2021.90.highogs-d120120a</t>
  </si>
  <si>
    <t>billion kWh</t>
  </si>
  <si>
    <t>Residential: Combined Heat and Power: Net Generation: Solar Photovoltaic: High oil and gas supply</t>
  </si>
  <si>
    <t>30-AEO2021.91.highogs-d120120a</t>
  </si>
  <si>
    <t>Residential: Combined Heat and Power: Net Generation: Wind: High oil and gas supply</t>
  </si>
  <si>
    <t>30-AEO2021.92.highogs-d120120a</t>
  </si>
  <si>
    <t>Residential: Combined Heat and Power: Net Generation: Total: High oil and gas supply</t>
  </si>
  <si>
    <t>30-AEO2021.93.highogs-d120120a</t>
  </si>
  <si>
    <t>Disposition</t>
  </si>
  <si>
    <t>30-AEO2021.94.</t>
  </si>
  <si>
    <t>Sales to the Grid</t>
  </si>
  <si>
    <t>Residential: Combined Heat and Power: Net Generation: Sales to the Grid: High oil and gas supply</t>
  </si>
  <si>
    <t>30-AEO2021.95.highogs-d120120a</t>
  </si>
  <si>
    <t>Generation for Own Use</t>
  </si>
  <si>
    <t>Residential: Combined Heat and Power: Net Generation: Generation for Own Use: High oil and gas supply</t>
  </si>
  <si>
    <t>30-AEO2021.96.highogs-d120120a</t>
  </si>
  <si>
    <t>Energy Input (trillion Btu)</t>
  </si>
  <si>
    <t>30-AEO2021.97.</t>
  </si>
  <si>
    <t>Residential: Combined Heat and Power: Energy Input: Fuel Cells: High oil and gas supply</t>
  </si>
  <si>
    <t>30-AEO2021.98.highogs-d120120a</t>
  </si>
  <si>
    <t>trillion Btu</t>
  </si>
  <si>
    <t>Residential: Combined Heat and Power: Energy Input: Solar Photovoltaic: High oil and gas supply</t>
  </si>
  <si>
    <t>30-AEO2021.99.highogs-d120120a</t>
  </si>
  <si>
    <t>Residential: Combined Heat and Power: Energy Input: Wind: High oil and gas supply</t>
  </si>
  <si>
    <t>30-AEO2021.100.highogs-d120120a</t>
  </si>
  <si>
    <t>Residential: Combined Heat and Power: Energy Input: Total: High oil and gas supply</t>
  </si>
  <si>
    <t>30-AEO2021.101.highogs-d120120a</t>
  </si>
  <si>
    <t>https://www.eia.gov/outlooks/aeo/data/browser/#/?id=30-AEO2022&amp;cases=lowmacro&amp;sourcekey=0</t>
  </si>
  <si>
    <t>Wed Jul 13 2022 09:21:44 GMT-0400 (Eastern Daylight Time)</t>
  </si>
  <si>
    <t>Growth (2021-2050)</t>
  </si>
  <si>
    <t>30-AEO2022.2.</t>
  </si>
  <si>
    <t>30-AEO2022.3.</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</si>
  <si>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</si>
  <si>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</si>
  <si>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</si>
  <si>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</si>
  <si>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</si>
  <si>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</si>
  <si>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</si>
  <si>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</si>
  <si>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</si>
  <si>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</si>
  <si>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</si>
  <si>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</si>
  <si>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</si>
  <si>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</si>
  <si>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</si>
  <si>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</si>
  <si>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</si>
  <si>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</si>
  <si>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</si>
  <si>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</si>
  <si>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30-AEO2022.15.</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</si>
  <si>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</si>
  <si>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</si>
  <si>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</si>
  <si>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</si>
  <si>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</si>
  <si>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</si>
  <si>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</si>
  <si>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</si>
  <si>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</si>
  <si>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</si>
  <si>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</si>
  <si>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</si>
  <si>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30-AEO2022.23.</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</si>
  <si>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</si>
  <si>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</si>
  <si>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</si>
  <si>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</si>
  <si>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</si>
  <si>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</si>
  <si>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</si>
  <si>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</si>
  <si>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</si>
  <si>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</si>
  <si>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</si>
  <si>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</si>
  <si>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30-AEO2022.31.</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</si>
  <si>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</si>
  <si>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</si>
  <si>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</si>
  <si>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</si>
  <si>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</si>
  <si>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</si>
  <si>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</si>
  <si>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</si>
  <si>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30-AEO2022.37.</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</si>
  <si>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</si>
  <si>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</si>
  <si>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</si>
  <si>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</si>
  <si>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</si>
  <si>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</si>
  <si>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30-AEO2022.42.</t>
  </si>
  <si>
    <t>Residential Equipment: Equipment Stock: Other Appliances: Refrigerators: Low economic growth</t>
  </si>
  <si>
    <t>30-AEO2022.43.lowmacro-d011222a</t>
  </si>
  <si>
    <t>Residential Equipment: Equipment Stock: Other Appliances: Freezers: Low economic growth</t>
  </si>
  <si>
    <t>30-AEO2022.44.lowmacro-d011222a</t>
  </si>
  <si>
    <t>30-AEO2022.46.</t>
  </si>
  <si>
    <t>30-AEO2022.47.</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</si>
  <si>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</si>
  <si>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</si>
  <si>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</si>
  <si>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</si>
  <si>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</si>
  <si>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</si>
  <si>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</si>
  <si>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</si>
  <si>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</si>
  <si>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</si>
  <si>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30-AEO2022.54.</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</si>
  <si>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</si>
  <si>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</si>
  <si>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</si>
  <si>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</si>
  <si>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</si>
  <si>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</si>
  <si>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</si>
  <si>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</si>
  <si>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</si>
  <si>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</si>
  <si>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30-AEO2022.61.</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</si>
  <si>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</si>
  <si>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</si>
  <si>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</si>
  <si>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</si>
  <si>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</si>
  <si>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</si>
  <si>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</si>
  <si>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</si>
  <si>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30-AEO2022.67.</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</si>
  <si>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</si>
  <si>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</si>
  <si>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</si>
  <si>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</si>
  <si>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30-AEO2022.71.</t>
  </si>
  <si>
    <t>30-AEO2022.72.</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</si>
  <si>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</si>
  <si>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</si>
  <si>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</si>
  <si>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</si>
  <si>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</si>
  <si>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</si>
  <si>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30-AEO2022.77.</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</si>
  <si>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</si>
  <si>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</si>
  <si>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</si>
  <si>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</si>
  <si>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</si>
  <si>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</si>
  <si>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30-AEO2022.82.</t>
  </si>
  <si>
    <t>30-AEO2022.83.</t>
  </si>
  <si>
    <t>30-AEO2022.84.</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</si>
  <si>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</si>
  <si>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</si>
  <si>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</si>
  <si>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</si>
  <si>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</si>
  <si>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</si>
  <si>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</si>
  <si>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</si>
  <si>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30-AEO2022.89.</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</si>
  <si>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</si>
  <si>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</si>
  <si>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</si>
  <si>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</si>
  <si>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</si>
  <si>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</si>
  <si>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</si>
  <si>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</si>
  <si>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30-AEO2022.94.</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</si>
  <si>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</si>
  <si>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</si>
  <si>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</si>
  <si>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</si>
  <si>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30-AEO2022.97.</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</si>
  <si>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</si>
  <si>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</si>
  <si>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</si>
  <si>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</si>
  <si>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</si>
  <si>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</si>
  <si>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</si>
  <si>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</si>
  <si>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Table 22.  Commercial Sector Energy Consumption, Floorspace, Equipment Efficiency, and Distributed Generation</t>
  </si>
  <si>
    <t>Wed Mar 03 2021 12:02:13 GMT-0800 (Pacific Standard Time)</t>
  </si>
  <si>
    <t>Commercial Building Delivered</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</si>
  <si>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</si>
  <si>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</si>
  <si>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</si>
  <si>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</si>
  <si>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</si>
  <si>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</si>
  <si>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</si>
  <si>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</si>
  <si>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</si>
  <si>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</si>
  <si>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</si>
  <si>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</si>
  <si>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</si>
  <si>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</si>
  <si>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</si>
  <si>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</si>
  <si>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</si>
  <si>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</si>
  <si>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</si>
  <si>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</si>
  <si>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</si>
  <si>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</si>
  <si>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</si>
  <si>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</si>
  <si>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</si>
  <si>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</si>
  <si>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</si>
  <si>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</si>
  <si>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</si>
  <si>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</si>
  <si>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</si>
  <si>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</si>
  <si>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</si>
  <si>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</si>
  <si>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</si>
  <si>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</si>
  <si>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</si>
  <si>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</si>
  <si>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</si>
  <si>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Commercial Building Floorspace</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</si>
  <si>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</si>
  <si>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</si>
  <si>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</si>
  <si>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</si>
  <si>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</si>
  <si>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</si>
  <si>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</si>
  <si>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</si>
  <si>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</si>
  <si>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</si>
  <si>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</si>
  <si>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</si>
  <si>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</si>
  <si>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</si>
  <si>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</si>
  <si>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</si>
  <si>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</si>
  <si>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</si>
  <si>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</si>
  <si>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</si>
  <si>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</si>
  <si>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</si>
  <si>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</si>
  <si>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</si>
  <si>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</si>
  <si>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</si>
  <si>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</si>
  <si>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</si>
  <si>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</si>
  <si>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</si>
  <si>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Electricity</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</si>
  <si>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</si>
  <si>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</si>
  <si>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</si>
  <si>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</si>
  <si>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</si>
  <si>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</si>
  <si>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</si>
  <si>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</si>
  <si>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</si>
  <si>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</si>
  <si>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</si>
  <si>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</si>
  <si>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</si>
  <si>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</si>
  <si>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</si>
  <si>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</si>
  <si>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</si>
  <si>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</si>
  <si>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</si>
  <si>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</si>
  <si>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</si>
  <si>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</si>
  <si>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</si>
  <si>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</si>
  <si>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</si>
  <si>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</si>
  <si>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</si>
  <si>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</si>
  <si>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</si>
  <si>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</si>
  <si>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</si>
  <si>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</si>
  <si>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</si>
  <si>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</si>
  <si>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</si>
  <si>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</si>
  <si>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</si>
  <si>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</si>
  <si>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</si>
  <si>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</si>
  <si>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</si>
  <si>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</si>
  <si>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</si>
  <si>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</si>
  <si>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</si>
  <si>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</si>
  <si>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</si>
  <si>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</si>
  <si>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</si>
  <si>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</si>
  <si>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</si>
  <si>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</si>
  <si>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</si>
  <si>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</si>
  <si>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</si>
  <si>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</si>
  <si>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</si>
  <si>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</si>
  <si>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</si>
  <si>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</si>
  <si>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</si>
  <si>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</si>
  <si>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</si>
  <si>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</si>
  <si>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</si>
  <si>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</si>
  <si>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</si>
  <si>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</si>
  <si>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</si>
  <si>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</si>
  <si>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</si>
  <si>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</si>
  <si>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</si>
  <si>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</si>
  <si>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</si>
  <si>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</si>
  <si>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</si>
  <si>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</si>
  <si>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</si>
  <si>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</si>
  <si>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</si>
  <si>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</si>
  <si>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</si>
  <si>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</si>
  <si>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</si>
  <si>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</si>
  <si>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</si>
  <si>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</si>
  <si>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</si>
  <si>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https://www.eia.gov/outlooks/aeo/data/browser/#/?id=32-AEO2022&amp;cases=lowmacro&amp;sourcekey=0</t>
  </si>
  <si>
    <t>Wed Jul 13 2022 09:21:55 GMT-0400 (Eastern Daylight Time)</t>
  </si>
  <si>
    <t>32-AEO2022.2.</t>
  </si>
  <si>
    <t>32-AEO2022.3.</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</si>
  <si>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</si>
  <si>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</si>
  <si>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</si>
  <si>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</si>
  <si>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</si>
  <si>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</si>
  <si>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</si>
  <si>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</si>
  <si>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</si>
  <si>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</si>
  <si>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</si>
  <si>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</si>
  <si>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</si>
  <si>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</si>
  <si>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</si>
  <si>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</si>
  <si>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</si>
  <si>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</si>
  <si>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</si>
  <si>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</si>
  <si>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</si>
  <si>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</si>
  <si>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</si>
  <si>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</si>
  <si>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32-AEO2022.17.</t>
  </si>
  <si>
    <t>32-AEO2022.18.</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</si>
  <si>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</si>
  <si>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</si>
  <si>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</si>
  <si>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</si>
  <si>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</si>
  <si>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</si>
  <si>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</si>
  <si>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</si>
  <si>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</si>
  <si>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</si>
  <si>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</si>
  <si>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</si>
  <si>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</si>
  <si>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</si>
  <si>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</si>
  <si>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</si>
  <si>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</si>
  <si>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</si>
  <si>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</si>
  <si>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</si>
  <si>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</si>
  <si>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</si>
  <si>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</si>
  <si>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</si>
  <si>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32-AEO2022.32.</t>
  </si>
  <si>
    <t>32-AEO2022.34.</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</si>
  <si>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</si>
  <si>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</si>
  <si>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</si>
  <si>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</si>
  <si>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</si>
  <si>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</si>
  <si>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32-AEO2022.39.</t>
  </si>
  <si>
    <t>Commercial: Stock Average Efficiency: Space Cooling: Electricity: Low economic growth</t>
  </si>
  <si>
    <t>32-AEO2022.40.lowmacro-d011222a</t>
  </si>
  <si>
    <t>Commercial: Stock Average Efficiency: Space Cooling: Natural Gas: Low economic growth</t>
  </si>
  <si>
    <t>32-AEO2022.41.lowmacro-d011222a</t>
  </si>
  <si>
    <t>32-AEO2022.43.</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</si>
  <si>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</si>
  <si>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</si>
  <si>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</si>
  <si>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</si>
  <si>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</si>
  <si>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</si>
  <si>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32-AEO2022.48.</t>
  </si>
  <si>
    <t>Commercial: Stock Average Efficiency: Ventilation: Electricity: Low economic growth</t>
  </si>
  <si>
    <t>32-AEO2022.49.lowmacro-d011222a</t>
  </si>
  <si>
    <t>32-AEO2022.51.</t>
  </si>
  <si>
    <t>Commercial: Stock Average Efficiency: Cooking: Electricity: Low economic growth</t>
  </si>
  <si>
    <t>32-AEO2022.52.lowmacro-d011222a</t>
  </si>
  <si>
    <t>Commercial: Stock Average Efficiency: Cooking: Natural Gas: Low economic growth</t>
  </si>
  <si>
    <t>32-AEO2022.53.lowmacro-d011222a</t>
  </si>
  <si>
    <t>32-AEO2022.55.</t>
  </si>
  <si>
    <t>32-AEO2022.56.</t>
  </si>
  <si>
    <t>Commercial: Stock Average Efficiency: Lighting Efficacy: Electricity: Low economic growth</t>
  </si>
  <si>
    <t>32-AEO2022.57.lowmacro-d011222a</t>
  </si>
  <si>
    <t>32-AEO2022.59.</t>
  </si>
  <si>
    <t>Commercial: Stock Average Efficiency: Refrigeration: Electricity: Low economic growth</t>
  </si>
  <si>
    <t>32-AEO2022.60.lowmacro-d011222a</t>
  </si>
  <si>
    <t>32-AEO2022.62.</t>
  </si>
  <si>
    <t>32-AEO2022.63.</t>
  </si>
  <si>
    <t>32-AEO2022.64.</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</si>
  <si>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</si>
  <si>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</si>
  <si>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</si>
  <si>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</si>
  <si>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</si>
  <si>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</si>
  <si>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</si>
  <si>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</si>
  <si>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</si>
  <si>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</si>
  <si>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</si>
  <si>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</si>
  <si>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32-AEO2022.71.</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</si>
  <si>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</si>
  <si>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</si>
  <si>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</si>
  <si>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</si>
  <si>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</si>
  <si>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</si>
  <si>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</si>
  <si>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</si>
  <si>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</si>
  <si>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</si>
  <si>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</si>
  <si>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</si>
  <si>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32-AEO2022.78.</t>
  </si>
  <si>
    <t>Commercial: Combined Heat and Power: Net Generation: Sales to the Grid: Low economic growth</t>
  </si>
  <si>
    <t>32-AEO2022.79.lowmacro-d011222a</t>
  </si>
  <si>
    <t>Commercial: Combined Heat and Power: Net Generation: Generation for Own Use: Low economic growth</t>
  </si>
  <si>
    <t>32-AEO2022.80.lowmacro-d011222a</t>
  </si>
  <si>
    <t>32-AEO2022.81.</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</si>
  <si>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</si>
  <si>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</si>
  <si>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</si>
  <si>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</si>
  <si>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</si>
  <si>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</si>
  <si>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</si>
  <si>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</si>
  <si>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</si>
  <si>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</si>
  <si>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</si>
  <si>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</si>
  <si>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Preliminary data release date: March 2022</t>
  </si>
  <si>
    <t>Table HC2.1  Structural and geographic characteristics of U.S. homes, by housing unit type, 2020</t>
  </si>
  <si>
    <t>Number of housing units (million)</t>
  </si>
  <si>
    <t>Housing unit type</t>
  </si>
  <si>
    <t>Total U.S.a</t>
  </si>
  <si>
    <t>Single-family detached</t>
  </si>
  <si>
    <t>Single-family attached</t>
  </si>
  <si>
    <t>Apartments 
(2–4 unit building)</t>
  </si>
  <si>
    <t>Apartments
(5 or more unit building)</t>
  </si>
  <si>
    <t>Mobile home</t>
  </si>
  <si>
    <t>All homes</t>
  </si>
  <si>
    <t>Census region and division</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</si>
  <si>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</si>
  <si>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</si>
  <si>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</si>
  <si>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</si>
  <si>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</si>
  <si>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</si>
  <si>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</si>
  <si>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</si>
  <si>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</si>
  <si>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</si>
  <si>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</si>
  <si>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</si>
  <si>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</si>
  <si>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</si>
  <si>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</si>
  <si>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classificationb</t>
  </si>
  <si>
    <t>Urbanized area</t>
  </si>
  <si>
    <t>Urban cluster</t>
  </si>
  <si>
    <t>Climate regionc</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</si>
  <si>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</si>
  <si>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</si>
  <si>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</si>
  <si>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</si>
  <si>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</si>
  <si>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</si>
  <si>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</si>
  <si>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</si>
  <si>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</si>
  <si>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</si>
  <si>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</si>
  <si>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</si>
  <si>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</si>
  <si>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</si>
  <si>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</si>
  <si>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</si>
  <si>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</si>
  <si>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</si>
  <si>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</si>
  <si>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</si>
  <si>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</si>
  <si>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</si>
  <si>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</si>
  <si>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</si>
  <si>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</si>
  <si>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</si>
  <si>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</si>
  <si>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</si>
  <si>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</si>
  <si>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</si>
  <si>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</si>
  <si>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</si>
  <si>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</si>
  <si>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</si>
  <si>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</si>
  <si>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</si>
  <si>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</si>
  <si>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</si>
  <si>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</si>
  <si>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</si>
  <si>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</si>
  <si>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</si>
  <si>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</si>
  <si>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</si>
  <si>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</si>
  <si>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</si>
  <si>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</si>
  <si>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</si>
  <si>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</si>
  <si>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</si>
  <si>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</si>
  <si>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</si>
  <si>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</si>
  <si>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</si>
  <si>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</si>
  <si>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</si>
  <si>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</si>
  <si>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</si>
  <si>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</si>
  <si>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</si>
  <si>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</si>
  <si>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</si>
  <si>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</si>
  <si>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</si>
  <si>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</si>
  <si>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</si>
  <si>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</si>
  <si>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</si>
  <si>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</si>
  <si>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</si>
  <si>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</si>
  <si>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</si>
  <si>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</si>
  <si>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</si>
  <si>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</si>
  <si>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</si>
  <si>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</si>
  <si>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</si>
  <si>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</si>
  <si>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</si>
  <si>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</si>
  <si>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</si>
  <si>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</si>
  <si>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</si>
  <si>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</si>
  <si>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</si>
  <si>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</si>
  <si>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</si>
  <si>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</si>
  <si>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</si>
  <si>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</si>
  <si>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</si>
  <si>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</si>
  <si>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</si>
  <si>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</si>
  <si>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</si>
  <si>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</si>
  <si>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</si>
  <si>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</si>
  <si>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</si>
  <si>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</si>
  <si>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</si>
  <si>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</si>
  <si>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</si>
  <si>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</si>
  <si>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</si>
  <si>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Back-up generator in home</t>
  </si>
  <si>
    <t>Swimming pool</t>
  </si>
  <si>
    <t>Months swimming pool is used</t>
  </si>
  <si>
    <t>0 to 3</t>
  </si>
  <si>
    <t>4 to 7</t>
  </si>
  <si>
    <t>8 to 12</t>
  </si>
  <si>
    <t>No swimming pool</t>
  </si>
  <si>
    <t>Heated swimming pool and fuel</t>
  </si>
  <si>
    <t>Heated swimming pool</t>
  </si>
  <si>
    <t>Natural gas</t>
  </si>
  <si>
    <t>Some other fuel</t>
  </si>
  <si>
    <t>Unheated swimming pool</t>
  </si>
  <si>
    <t>Hot tub</t>
  </si>
  <si>
    <t>Months hot tub is used</t>
  </si>
  <si>
    <t>No hot tub</t>
  </si>
  <si>
    <t>Hot tub heating fuel</t>
  </si>
  <si>
    <t>Hot tub used 0 months</t>
  </si>
  <si>
    <t>Source: U.S. Energy Information Administration, Office of Energy Demand and Integrated Statistics, Form EIA-457A of the 2020 Residential Energy Consumption Survey
Notes:  Because of rounding, data may not sum to totals.  See RECS Terminology for definition of terms used in these tables.
a Total U.S. includes all primary occupied housing units in the 50 states and the District of Columbia. Vacant housing units, seasonal units, second homes, military houses, and group quarters are excluded.
b 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c 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</si>
  <si>
    <t>Methodology:</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</si>
  <si>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</si>
  <si>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</si>
  <si>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</si>
  <si>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</si>
  <si>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</si>
  <si>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</si>
  <si>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</si>
  <si>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</si>
  <si>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</si>
  <si>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</si>
  <si>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</si>
  <si>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Distributed Solar Cost, per RMI ($/watt)</t>
  </si>
  <si>
    <t>Government Leverage Assumption</t>
  </si>
  <si>
    <t>Annual Additions, low-income provision of clean energy tax credits (MW)</t>
  </si>
  <si>
    <t>Annual Additions, 25D (MW)</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</si>
  <si>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</si>
  <si>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</si>
  <si>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</si>
  <si>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</si>
  <si>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</si>
  <si>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Outlays for Greenhouse Gas Reduction Fund</t>
  </si>
  <si>
    <t>Source: https://www.cbo.gov/system/files/2022-08/hr5376_IR_Act_8-3-22.pdf</t>
  </si>
  <si>
    <t>2022-2031</t>
  </si>
  <si>
    <t>Total Budget Authority</t>
  </si>
  <si>
    <t>Ratio of Projected Spend to Budget Authority</t>
  </si>
  <si>
    <t>Projected Annual Spend ($)</t>
  </si>
  <si>
    <t>MW Distributed Solar from GHG Reduction Fund</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</si>
  <si>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</si>
  <si>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</si>
  <si>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</si>
  <si>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</si>
  <si>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Total Annual Additions (MW)</t>
  </si>
  <si>
    <t>Total Cumulative Additions (MW)</t>
  </si>
  <si>
    <t>Urban Residential Additions (MW)</t>
  </si>
  <si>
    <t>Rural Residential Additions (MW)</t>
  </si>
  <si>
    <t>Urban Residential Incremental Generation (MWh)</t>
  </si>
  <si>
    <t>Rural Residential Incremental Generation (MWh)</t>
  </si>
  <si>
    <t>Source: RMI Direct Pay Residential Solar Tax Incentives memo</t>
  </si>
  <si>
    <t>Table 21</t>
  </si>
  <si>
    <t>BDEQ-BEOfDS-urban-residential</t>
  </si>
  <si>
    <t>AEO 2021 - HIGH OIL &amp; GAS SUPPLY</t>
  </si>
  <si>
    <t>AEO 2022 - REF</t>
  </si>
  <si>
    <t>MW*hour</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</si>
  <si>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</si>
  <si>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</si>
  <si>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</si>
  <si>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</si>
  <si>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</si>
  <si>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</si>
  <si>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</si>
  <si>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</si>
  <si>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</si>
  <si>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</si>
  <si>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</si>
  <si>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</si>
  <si>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</si>
  <si>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</si>
  <si>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</si>
  <si>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</si>
  <si>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BDEQ-BEOfDS-rural-residential</t>
  </si>
  <si>
    <t>BDEQ-BDESC-urban-residential</t>
  </si>
  <si>
    <t>MW</t>
  </si>
  <si>
    <t>BDEQ-BDESC-rural-residential</t>
  </si>
  <si>
    <t>Table 22</t>
  </si>
  <si>
    <t>BDEQ-BDESC-commercial</t>
  </si>
  <si>
    <t>Forecasted</t>
  </si>
  <si>
    <t>BDEQ-BEOfDS-commercial</t>
  </si>
  <si>
    <t>Residential Capacity Factor</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</si>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</sst>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22"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2">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style="thick">
        <color theme="0" tint="-0.24994659260841701"/>
      </top>
      <bottom style="thin">
        <color theme="0" tint="-0.24994659260841701"/>
      </bottom>
      <diagonal/>
    </border>
    <border>
      <left/>
      <right style="thick">
        <color theme="0"/>
      </right>
      <top style="thick">
        <color theme="0" tint="-0.24994659260841701"/>
      </top>
      <bottom style="thin">
        <color theme="0" tint="-0.24994659260841701"/>
      </bottom>
      <diagonal/>
    </border>
  </borders>
  <cellStyleXfs count="21">
    <xf numFmtId="0" fontId="0" fillId="0" borderId="0"/>
    <xf numFmtId="0" fontId="2" fillId="0" borderId="0"/>
    <xf numFmtId="0" fontId="3" fillId="0" borderId="1">
      <alignment wrapText="1"/>
    </xf>
    <xf numFmtId="0" fontId="5" fillId="0" borderId="0">
      <alignment horizontal="left"/>
    </xf>
    <xf numFmtId="0" fontId="3" fillId="0" borderId="2">
      <alignment wrapText="1"/>
    </xf>
    <xf numFmtId="0" fontId="2" fillId="0" borderId="3">
      <alignment wrapText="1"/>
    </xf>
    <xf numFmtId="0" fontId="2" fillId="0" borderId="4">
      <alignment wrapText="1"/>
    </xf>
    <xf numFmtId="0" fontId="2" fillId="0" borderId="0"/>
    <xf numFmtId="9" fontId="6" fillId="0" borderId="0"/>
    <xf numFmtId="0" fontId="9" fillId="0" borderId="7">
      <alignment horizontal="left" wrapText="1"/>
    </xf>
    <xf numFmtId="43" fontId="6" fillId="0" borderId="0"/>
    <xf numFmtId="0" fontId="12" fillId="3" borderId="0"/>
    <xf numFmtId="0" fontId="11" fillId="4" borderId="0"/>
    <xf numFmtId="0" fontId="11" fillId="5" borderId="0"/>
    <xf numFmtId="0" fontId="11" fillId="6" borderId="0"/>
    <xf numFmtId="0" fontId="11" fillId="7" borderId="0"/>
    <xf numFmtId="0" fontId="11" fillId="8" borderId="0"/>
    <xf numFmtId="0" fontId="11" fillId="9" borderId="0"/>
    <xf numFmtId="0" fontId="14" fillId="0" borderId="0"/>
    <xf numFmtId="44" fontId="6" fillId="0" borderId="0"/>
    <xf numFmtId="0" fontId="16" fillId="0" borderId="0"/>
  </cellStyleXfs>
  <cellXfs count="65">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4" fontId="10" fillId="0" borderId="3" xfId="5" applyNumberFormat="1" applyFont="1" applyAlignment="1">
      <alignment horizontal="right" wrapText="1"/>
    </xf>
    <xf numFmtId="0" fontId="0" fillId="0" borderId="0" xfId="0" applyAlignment="1">
      <alignment horizontal="left" indent="1"/>
    </xf>
    <xf numFmtId="0" fontId="10" fillId="0" borderId="3" xfId="5" applyFont="1">
      <alignment wrapText="1"/>
    </xf>
    <xf numFmtId="165"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13" fillId="0" borderId="0" xfId="0" applyFont="1"/>
    <xf numFmtId="168" fontId="0" fillId="0" borderId="0" xfId="0" applyNumberFormat="1"/>
    <xf numFmtId="166" fontId="0" fillId="10" borderId="0" xfId="0" applyNumberFormat="1" applyFill="1"/>
    <xf numFmtId="0" fontId="1" fillId="11" borderId="0" xfId="0" applyFont="1" applyFill="1"/>
    <xf numFmtId="166" fontId="0" fillId="12" borderId="0" xfId="0" applyNumberFormat="1" applyFill="1"/>
    <xf numFmtId="0" fontId="0" fillId="12" borderId="0" xfId="0" applyFill="1"/>
    <xf numFmtId="10" fontId="0" fillId="0" borderId="0" xfId="0" applyNumberFormat="1"/>
    <xf numFmtId="0" fontId="5" fillId="0" borderId="0" xfId="3" applyAlignment="1">
      <alignment horizontal="left" wrapText="1"/>
    </xf>
    <xf numFmtId="0" fontId="14" fillId="0" borderId="0" xfId="18" applyAlignment="1">
      <alignment wrapText="1"/>
    </xf>
    <xf numFmtId="0" fontId="14" fillId="0" borderId="0" xfId="18"/>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0"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0" fillId="0" borderId="3" xfId="5" applyNumberFormat="1" applyFont="1" applyAlignment="1">
      <alignment horizontal="right" wrapText="1"/>
    </xf>
    <xf numFmtId="0" fontId="10" fillId="0" borderId="3" xfId="5" applyFont="1" applyAlignment="1">
      <alignment horizontal="left" wrapText="1" indent="1"/>
    </xf>
    <xf numFmtId="0" fontId="10" fillId="0" borderId="3" xfId="5" applyFont="1" applyAlignment="1">
      <alignment horizontal="left" wrapText="1" indent="2"/>
    </xf>
    <xf numFmtId="0" fontId="10" fillId="0" borderId="3" xfId="5" applyFont="1" applyAlignment="1">
      <alignment horizontal="left" wrapText="1"/>
    </xf>
    <xf numFmtId="0" fontId="10" fillId="0" borderId="3" xfId="5" quotePrefix="1" applyFont="1">
      <alignment wrapText="1"/>
    </xf>
    <xf numFmtId="0" fontId="10" fillId="0" borderId="3" xfId="5" applyFont="1" applyAlignment="1">
      <alignment horizontal="right" wrapText="1"/>
    </xf>
    <xf numFmtId="0" fontId="8" fillId="0" borderId="2" xfId="4" applyFont="1" applyAlignment="1">
      <alignment horizontal="left" wrapText="1" indent="1"/>
    </xf>
    <xf numFmtId="0" fontId="17" fillId="13" borderId="0" xfId="20" applyFont="1" applyFill="1"/>
    <xf numFmtId="0" fontId="18" fillId="13" borderId="0" xfId="20" applyFont="1" applyFill="1" applyAlignment="1">
      <alignment horizontal="right"/>
    </xf>
    <xf numFmtId="0" fontId="16" fillId="0" borderId="0" xfId="20"/>
    <xf numFmtId="0" fontId="10" fillId="0" borderId="0" xfId="20" applyFont="1"/>
    <xf numFmtId="1" fontId="10" fillId="0" borderId="0" xfId="20" applyNumberFormat="1" applyFont="1"/>
    <xf numFmtId="0" fontId="8" fillId="0" borderId="0" xfId="20" applyFont="1"/>
    <xf numFmtId="10" fontId="10" fillId="0" borderId="0" xfId="20" applyNumberFormat="1" applyFont="1"/>
    <xf numFmtId="0" fontId="17" fillId="0" borderId="0" xfId="20" applyFont="1" applyAlignment="1">
      <alignment horizontal="right"/>
    </xf>
    <xf numFmtId="0" fontId="18" fillId="0" borderId="0" xfId="20" applyFont="1" applyAlignment="1">
      <alignment horizontal="left"/>
    </xf>
    <xf numFmtId="0" fontId="19" fillId="0" borderId="0" xfId="20" applyFont="1"/>
    <xf numFmtId="0" fontId="10" fillId="0" borderId="0" xfId="20" applyFont="1" applyAlignment="1">
      <alignment wrapText="1"/>
    </xf>
    <xf numFmtId="169" fontId="10" fillId="0" borderId="0" xfId="19" applyNumberFormat="1" applyFont="1"/>
    <xf numFmtId="1" fontId="16" fillId="0" borderId="0" xfId="20" applyNumberFormat="1"/>
    <xf numFmtId="9" fontId="0" fillId="0" borderId="0" xfId="8" applyFont="1"/>
    <xf numFmtId="11" fontId="0" fillId="0" borderId="0" xfId="0" applyNumberFormat="1"/>
    <xf numFmtId="0" fontId="20" fillId="0" borderId="0" xfId="0" applyFont="1"/>
    <xf numFmtId="0" fontId="21" fillId="0" borderId="0" xfId="0" applyFont="1" applyAlignment="1">
      <alignment vertical="center"/>
    </xf>
    <xf numFmtId="0" fontId="15" fillId="0" borderId="0" xfId="3" applyFont="1" applyAlignment="1">
      <alignment horizontal="left" wrapText="1"/>
    </xf>
    <xf numFmtId="0" fontId="0" fillId="0" borderId="0" xfId="0"/>
    <xf numFmtId="3" fontId="8" fillId="0" borderId="6" xfId="0" applyNumberFormat="1" applyFont="1" applyBorder="1" applyAlignment="1">
      <alignment horizontal="left" wrapText="1"/>
    </xf>
    <xf numFmtId="0" fontId="0" fillId="0" borderId="6" xfId="0" applyBorder="1"/>
    <xf numFmtId="3" fontId="8" fillId="0" borderId="9" xfId="9" applyNumberFormat="1" applyFont="1" applyBorder="1">
      <alignment horizontal="left" wrapText="1"/>
    </xf>
    <xf numFmtId="0" fontId="0" fillId="0" borderId="10" xfId="0" applyBorder="1"/>
    <xf numFmtId="0" fontId="0" fillId="0" borderId="11" xfId="0" applyBorder="1"/>
    <xf numFmtId="0" fontId="2" fillId="0" borderId="4" xfId="6">
      <alignment wrapText="1"/>
    </xf>
    <xf numFmtId="0" fontId="0" fillId="0" borderId="4" xfId="0" applyBorder="1"/>
    <xf numFmtId="0" fontId="7" fillId="0" borderId="0" xfId="0" applyFont="1" applyAlignment="1">
      <alignment horizontal="left" wrapText="1"/>
    </xf>
  </cellXfs>
  <cellStyles count="21">
    <cellStyle name="60% - Accent1 2" xfId="12" xr:uid="{00000000-0005-0000-0000-00000C000000}"/>
    <cellStyle name="60% - Accent2 2" xfId="13" xr:uid="{00000000-0005-0000-0000-00000D000000}"/>
    <cellStyle name="60% - Accent3 2" xfId="14" xr:uid="{00000000-0005-0000-0000-00000E000000}"/>
    <cellStyle name="60% - Accent4 2" xfId="15" xr:uid="{00000000-0005-0000-0000-00000F000000}"/>
    <cellStyle name="60% - Accent5 2" xfId="16" xr:uid="{00000000-0005-0000-0000-000010000000}"/>
    <cellStyle name="60% - Accent6 2" xfId="17" xr:uid="{00000000-0005-0000-0000-000011000000}"/>
    <cellStyle name="Body: normal cell" xfId="5" xr:uid="{00000000-0005-0000-0000-000005000000}"/>
    <cellStyle name="Comma" xfId="10" builtinId="3"/>
    <cellStyle name="Currency" xfId="19" builtinId="4"/>
    <cellStyle name="Font: Calibri, 9pt regular" xfId="1" xr:uid="{00000000-0005-0000-0000-000001000000}"/>
    <cellStyle name="Footnotes: top row" xfId="6" xr:uid="{00000000-0005-0000-0000-000006000000}"/>
    <cellStyle name="Header: bottom row" xfId="2" xr:uid="{00000000-0005-0000-0000-000002000000}"/>
    <cellStyle name="Header: top rows" xfId="9" xr:uid="{00000000-0005-0000-0000-000009000000}"/>
    <cellStyle name="Hyperlink" xfId="18" builtinId="8"/>
    <cellStyle name="Neutral 2" xfId="11" xr:uid="{00000000-0005-0000-0000-00000B000000}"/>
    <cellStyle name="Normal" xfId="0" builtinId="0"/>
    <cellStyle name="Normal 2" xfId="7" xr:uid="{00000000-0005-0000-0000-000007000000}"/>
    <cellStyle name="Normal 3" xfId="20" xr:uid="{00000000-0005-0000-0000-000014000000}"/>
    <cellStyle name="Parent row" xfId="4" xr:uid="{00000000-0005-0000-0000-000004000000}"/>
    <cellStyle name="Percent" xfId="8" builtinId="5"/>
    <cellStyle name="Table title"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17B5-4E6C-A6CE-D35D949103CD}"/>
            </c:ext>
          </c:extLst>
        </c:ser>
        <c:ser>
          <c:idx val="1"/>
          <c:order val="1"/>
          <c:tx>
            <c:strRef>
              <c:f>Calculations!$C$6</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17B5-4E6C-A6CE-D35D949103CD}"/>
            </c:ext>
          </c:extLst>
        </c:ser>
        <c:ser>
          <c:idx val="2"/>
          <c:order val="2"/>
          <c:tx>
            <c:strRef>
              <c:f>Calculations!$C$7</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17B5-4E6C-A6CE-D35D949103CD}"/>
            </c:ext>
          </c:extLst>
        </c:ser>
        <c:ser>
          <c:idx val="3"/>
          <c:order val="3"/>
          <c:tx>
            <c:strRef>
              <c:f>Calculations!$C$8</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17B5-4E6C-A6CE-D35D949103CD}"/>
            </c:ext>
          </c:extLst>
        </c:ser>
        <c:ser>
          <c:idx val="4"/>
          <c:order val="4"/>
          <c:tx>
            <c:strRef>
              <c:f>Calculations!$C$9</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17B5-4E6C-A6CE-D35D949103CD}"/>
            </c:ext>
          </c:extLst>
        </c:ser>
        <c:ser>
          <c:idx val="5"/>
          <c:order val="5"/>
          <c:tx>
            <c:strRef>
              <c:f>Calculations!$C$10</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17B5-4E6C-A6CE-D35D949103CD}"/>
            </c:ext>
          </c:extLst>
        </c:ser>
        <c:ser>
          <c:idx val="6"/>
          <c:order val="6"/>
          <c:tx>
            <c:strRef>
              <c:f>Calculations!$C$11</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17B5-4E6C-A6CE-D35D949103CD}"/>
            </c:ext>
          </c:extLst>
        </c:ser>
        <c:ser>
          <c:idx val="7"/>
          <c:order val="7"/>
          <c:tx>
            <c:strRef>
              <c:f>Calculations!$C$12</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17B5-4E6C-A6CE-D35D949103CD}"/>
            </c:ext>
          </c:extLst>
        </c:ser>
        <c:ser>
          <c:idx val="8"/>
          <c:order val="8"/>
          <c:tx>
            <c:strRef>
              <c:f>Calculations!$C$13</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17B5-4E6C-A6CE-D35D949103CD}"/>
            </c:ext>
          </c:extLst>
        </c:ser>
        <c:ser>
          <c:idx val="9"/>
          <c:order val="9"/>
          <c:tx>
            <c:strRef>
              <c:f>Calculations!$C$14</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17B5-4E6C-A6CE-D35D949103CD}"/>
            </c:ext>
          </c:extLst>
        </c:ser>
        <c:ser>
          <c:idx val="10"/>
          <c:order val="10"/>
          <c:tx>
            <c:strRef>
              <c:f>Calculations!$C$15</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17B5-4E6C-A6CE-D35D949103CD}"/>
            </c:ext>
          </c:extLst>
        </c:ser>
        <c:ser>
          <c:idx val="11"/>
          <c:order val="11"/>
          <c:tx>
            <c:strRef>
              <c:f>Calculations!$C$16</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17B5-4E6C-A6CE-D35D949103CD}"/>
            </c:ext>
          </c:extLst>
        </c:ser>
        <c:ser>
          <c:idx val="12"/>
          <c:order val="12"/>
          <c:tx>
            <c:strRef>
              <c:f>Calculations!$C$17</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17B5-4E6C-A6CE-D35D949103CD}"/>
            </c:ext>
          </c:extLst>
        </c:ser>
        <c:ser>
          <c:idx val="13"/>
          <c:order val="13"/>
          <c:tx>
            <c:strRef>
              <c:f>Calculations!$C$18</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17B5-4E6C-A6CE-D35D949103CD}"/>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17B5-4E6C-A6CE-D35D949103CD}"/>
            </c:ext>
          </c:extLst>
        </c:ser>
        <c:ser>
          <c:idx val="15"/>
          <c:order val="15"/>
          <c:tx>
            <c:strRef>
              <c:f>Calculations!$C$20</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17B5-4E6C-A6CE-D35D949103CD}"/>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0EA1-42A3-A8C8-7DA3DC6AEE76}"/>
            </c:ext>
          </c:extLst>
        </c:ser>
        <c:ser>
          <c:idx val="1"/>
          <c:order val="1"/>
          <c:tx>
            <c:strRef>
              <c:f>Calculations!$C$25</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0EA1-42A3-A8C8-7DA3DC6AEE76}"/>
            </c:ext>
          </c:extLst>
        </c:ser>
        <c:ser>
          <c:idx val="2"/>
          <c:order val="2"/>
          <c:tx>
            <c:strRef>
              <c:f>Calculations!$C$26</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0EA1-42A3-A8C8-7DA3DC6AEE76}"/>
            </c:ext>
          </c:extLst>
        </c:ser>
        <c:ser>
          <c:idx val="3"/>
          <c:order val="3"/>
          <c:tx>
            <c:strRef>
              <c:f>Calculations!$C$27</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0EA1-42A3-A8C8-7DA3DC6AEE76}"/>
            </c:ext>
          </c:extLst>
        </c:ser>
        <c:ser>
          <c:idx val="4"/>
          <c:order val="4"/>
          <c:tx>
            <c:strRef>
              <c:f>Calculations!$C$28</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0EA1-42A3-A8C8-7DA3DC6AEE76}"/>
            </c:ext>
          </c:extLst>
        </c:ser>
        <c:ser>
          <c:idx val="5"/>
          <c:order val="5"/>
          <c:tx>
            <c:strRef>
              <c:f>Calculations!$C$29</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0EA1-42A3-A8C8-7DA3DC6AEE76}"/>
            </c:ext>
          </c:extLst>
        </c:ser>
        <c:ser>
          <c:idx val="6"/>
          <c:order val="6"/>
          <c:tx>
            <c:strRef>
              <c:f>Calculations!$C$30</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0EA1-42A3-A8C8-7DA3DC6AEE76}"/>
            </c:ext>
          </c:extLst>
        </c:ser>
        <c:ser>
          <c:idx val="7"/>
          <c:order val="7"/>
          <c:tx>
            <c:strRef>
              <c:f>Calculations!$C$31</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0EA1-42A3-A8C8-7DA3DC6AEE76}"/>
            </c:ext>
          </c:extLst>
        </c:ser>
        <c:ser>
          <c:idx val="8"/>
          <c:order val="8"/>
          <c:tx>
            <c:strRef>
              <c:f>Calculations!$C$32</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0EA1-42A3-A8C8-7DA3DC6AEE76}"/>
            </c:ext>
          </c:extLst>
        </c:ser>
        <c:ser>
          <c:idx val="9"/>
          <c:order val="9"/>
          <c:tx>
            <c:strRef>
              <c:f>Calculations!$C$33</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0EA1-42A3-A8C8-7DA3DC6AEE76}"/>
            </c:ext>
          </c:extLst>
        </c:ser>
        <c:ser>
          <c:idx val="10"/>
          <c:order val="10"/>
          <c:tx>
            <c:strRef>
              <c:f>Calculations!$C$34</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0EA1-42A3-A8C8-7DA3DC6AEE76}"/>
            </c:ext>
          </c:extLst>
        </c:ser>
        <c:ser>
          <c:idx val="11"/>
          <c:order val="11"/>
          <c:tx>
            <c:strRef>
              <c:f>Calculations!$C$35</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0EA1-42A3-A8C8-7DA3DC6AEE76}"/>
            </c:ext>
          </c:extLst>
        </c:ser>
        <c:ser>
          <c:idx val="12"/>
          <c:order val="12"/>
          <c:tx>
            <c:strRef>
              <c:f>Calculations!$C$36</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0EA1-42A3-A8C8-7DA3DC6AEE76}"/>
            </c:ext>
          </c:extLst>
        </c:ser>
        <c:ser>
          <c:idx val="13"/>
          <c:order val="13"/>
          <c:tx>
            <c:strRef>
              <c:f>Calculations!$C$37</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0EA1-42A3-A8C8-7DA3DC6AEE76}"/>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0EA1-42A3-A8C8-7DA3DC6AEE76}"/>
            </c:ext>
          </c:extLst>
        </c:ser>
        <c:ser>
          <c:idx val="15"/>
          <c:order val="15"/>
          <c:tx>
            <c:strRef>
              <c:f>Calculations!$C$39</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0EA1-42A3-A8C8-7DA3DC6AEE76}"/>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95D-4B79-802D-D62334CD3665}"/>
            </c:ext>
          </c:extLst>
        </c:ser>
        <c:ser>
          <c:idx val="1"/>
          <c:order val="1"/>
          <c:tx>
            <c:strRef>
              <c:f>Calculations!$C$44</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695D-4B79-802D-D62334CD3665}"/>
            </c:ext>
          </c:extLst>
        </c:ser>
        <c:ser>
          <c:idx val="2"/>
          <c:order val="2"/>
          <c:tx>
            <c:strRef>
              <c:f>Calculations!$C$45</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95D-4B79-802D-D62334CD3665}"/>
            </c:ext>
          </c:extLst>
        </c:ser>
        <c:ser>
          <c:idx val="3"/>
          <c:order val="3"/>
          <c:tx>
            <c:strRef>
              <c:f>Calculations!$C$46</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95D-4B79-802D-D62334CD3665}"/>
            </c:ext>
          </c:extLst>
        </c:ser>
        <c:ser>
          <c:idx val="4"/>
          <c:order val="4"/>
          <c:tx>
            <c:strRef>
              <c:f>Calculations!$C$47</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695D-4B79-802D-D62334CD3665}"/>
            </c:ext>
          </c:extLst>
        </c:ser>
        <c:ser>
          <c:idx val="5"/>
          <c:order val="5"/>
          <c:tx>
            <c:strRef>
              <c:f>Calculations!$C$48</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695D-4B79-802D-D62334CD3665}"/>
            </c:ext>
          </c:extLst>
        </c:ser>
        <c:ser>
          <c:idx val="6"/>
          <c:order val="6"/>
          <c:tx>
            <c:strRef>
              <c:f>Calculations!$C$49</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95D-4B79-802D-D62334CD3665}"/>
            </c:ext>
          </c:extLst>
        </c:ser>
        <c:ser>
          <c:idx val="7"/>
          <c:order val="7"/>
          <c:tx>
            <c:strRef>
              <c:f>Calculations!$C$50</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95D-4B79-802D-D62334CD3665}"/>
            </c:ext>
          </c:extLst>
        </c:ser>
        <c:ser>
          <c:idx val="8"/>
          <c:order val="8"/>
          <c:tx>
            <c:strRef>
              <c:f>Calculations!$C$51</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95D-4B79-802D-D62334CD3665}"/>
            </c:ext>
          </c:extLst>
        </c:ser>
        <c:ser>
          <c:idx val="9"/>
          <c:order val="9"/>
          <c:tx>
            <c:strRef>
              <c:f>Calculations!$C$52</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95D-4B79-802D-D62334CD3665}"/>
            </c:ext>
          </c:extLst>
        </c:ser>
        <c:ser>
          <c:idx val="10"/>
          <c:order val="10"/>
          <c:tx>
            <c:strRef>
              <c:f>Calculations!$C$53</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95D-4B79-802D-D62334CD3665}"/>
            </c:ext>
          </c:extLst>
        </c:ser>
        <c:ser>
          <c:idx val="11"/>
          <c:order val="11"/>
          <c:tx>
            <c:strRef>
              <c:f>Calculations!$C$54</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95D-4B79-802D-D62334CD3665}"/>
            </c:ext>
          </c:extLst>
        </c:ser>
        <c:ser>
          <c:idx val="12"/>
          <c:order val="12"/>
          <c:tx>
            <c:strRef>
              <c:f>Calculations!$C$55</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95D-4B79-802D-D62334CD3665}"/>
            </c:ext>
          </c:extLst>
        </c:ser>
        <c:ser>
          <c:idx val="13"/>
          <c:order val="13"/>
          <c:tx>
            <c:strRef>
              <c:f>Calculations!$C$56</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95D-4B79-802D-D62334CD3665}"/>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95D-4B79-802D-D62334CD3665}"/>
            </c:ext>
          </c:extLst>
        </c:ser>
        <c:ser>
          <c:idx val="15"/>
          <c:order val="15"/>
          <c:tx>
            <c:strRef>
              <c:f>Calculations!$C$58</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95D-4B79-802D-D62334CD3665}"/>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245-4F16-9E6C-368A017069BC}"/>
            </c:ext>
          </c:extLst>
        </c:ser>
        <c:ser>
          <c:idx val="1"/>
          <c:order val="1"/>
          <c:tx>
            <c:strRef>
              <c:f>Calculations!$C$63</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245-4F16-9E6C-368A017069BC}"/>
            </c:ext>
          </c:extLst>
        </c:ser>
        <c:ser>
          <c:idx val="2"/>
          <c:order val="2"/>
          <c:tx>
            <c:strRef>
              <c:f>Calculations!$C$64</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245-4F16-9E6C-368A017069BC}"/>
            </c:ext>
          </c:extLst>
        </c:ser>
        <c:ser>
          <c:idx val="3"/>
          <c:order val="3"/>
          <c:tx>
            <c:strRef>
              <c:f>Calculations!$C$65</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245-4F16-9E6C-368A017069BC}"/>
            </c:ext>
          </c:extLst>
        </c:ser>
        <c:ser>
          <c:idx val="4"/>
          <c:order val="4"/>
          <c:tx>
            <c:strRef>
              <c:f>Calculations!$C$66</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245-4F16-9E6C-368A017069BC}"/>
            </c:ext>
          </c:extLst>
        </c:ser>
        <c:ser>
          <c:idx val="5"/>
          <c:order val="5"/>
          <c:tx>
            <c:strRef>
              <c:f>Calculations!$C$67</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245-4F16-9E6C-368A017069BC}"/>
            </c:ext>
          </c:extLst>
        </c:ser>
        <c:ser>
          <c:idx val="6"/>
          <c:order val="6"/>
          <c:tx>
            <c:strRef>
              <c:f>Calculations!$C$68</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245-4F16-9E6C-368A017069BC}"/>
            </c:ext>
          </c:extLst>
        </c:ser>
        <c:ser>
          <c:idx val="7"/>
          <c:order val="7"/>
          <c:tx>
            <c:strRef>
              <c:f>Calculations!$C$69</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245-4F16-9E6C-368A017069BC}"/>
            </c:ext>
          </c:extLst>
        </c:ser>
        <c:ser>
          <c:idx val="8"/>
          <c:order val="8"/>
          <c:tx>
            <c:strRef>
              <c:f>Calculations!$C$70</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245-4F16-9E6C-368A017069BC}"/>
            </c:ext>
          </c:extLst>
        </c:ser>
        <c:ser>
          <c:idx val="9"/>
          <c:order val="9"/>
          <c:tx>
            <c:strRef>
              <c:f>Calculations!$C$71</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245-4F16-9E6C-368A017069BC}"/>
            </c:ext>
          </c:extLst>
        </c:ser>
        <c:ser>
          <c:idx val="10"/>
          <c:order val="10"/>
          <c:tx>
            <c:strRef>
              <c:f>Calculations!$C$72</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245-4F16-9E6C-368A017069BC}"/>
            </c:ext>
          </c:extLst>
        </c:ser>
        <c:ser>
          <c:idx val="11"/>
          <c:order val="11"/>
          <c:tx>
            <c:strRef>
              <c:f>Calculations!$C$73</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245-4F16-9E6C-368A017069BC}"/>
            </c:ext>
          </c:extLst>
        </c:ser>
        <c:ser>
          <c:idx val="12"/>
          <c:order val="12"/>
          <c:tx>
            <c:strRef>
              <c:f>Calculations!$C$74</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245-4F16-9E6C-368A017069BC}"/>
            </c:ext>
          </c:extLst>
        </c:ser>
        <c:ser>
          <c:idx val="13"/>
          <c:order val="13"/>
          <c:tx>
            <c:strRef>
              <c:f>Calculations!$C$75</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245-4F16-9E6C-368A017069BC}"/>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245-4F16-9E6C-368A017069BC}"/>
            </c:ext>
          </c:extLst>
        </c:ser>
        <c:ser>
          <c:idx val="15"/>
          <c:order val="15"/>
          <c:tx>
            <c:strRef>
              <c:f>Calculations!$C$77</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245-4F16-9E6C-368A017069BC}"/>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E107-4A75-AE11-A8ECEFF295FE}"/>
            </c:ext>
          </c:extLst>
        </c:ser>
        <c:ser>
          <c:idx val="1"/>
          <c:order val="1"/>
          <c:tx>
            <c:strRef>
              <c:f>Calculations!$C$104</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E107-4A75-AE11-A8ECEFF295FE}"/>
            </c:ext>
          </c:extLst>
        </c:ser>
        <c:ser>
          <c:idx val="2"/>
          <c:order val="2"/>
          <c:tx>
            <c:strRef>
              <c:f>Calculations!$C$105</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E107-4A75-AE11-A8ECEFF295FE}"/>
            </c:ext>
          </c:extLst>
        </c:ser>
        <c:ser>
          <c:idx val="3"/>
          <c:order val="3"/>
          <c:tx>
            <c:strRef>
              <c:f>Calculations!$C$106</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E107-4A75-AE11-A8ECEFF295FE}"/>
            </c:ext>
          </c:extLst>
        </c:ser>
        <c:ser>
          <c:idx val="4"/>
          <c:order val="4"/>
          <c:tx>
            <c:strRef>
              <c:f>Calculations!$C$107</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E107-4A75-AE11-A8ECEFF295FE}"/>
            </c:ext>
          </c:extLst>
        </c:ser>
        <c:ser>
          <c:idx val="5"/>
          <c:order val="5"/>
          <c:tx>
            <c:strRef>
              <c:f>Calculations!$C$108</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E107-4A75-AE11-A8ECEFF295FE}"/>
            </c:ext>
          </c:extLst>
        </c:ser>
        <c:ser>
          <c:idx val="6"/>
          <c:order val="6"/>
          <c:tx>
            <c:strRef>
              <c:f>Calculations!$C$109</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E107-4A75-AE11-A8ECEFF295FE}"/>
            </c:ext>
          </c:extLst>
        </c:ser>
        <c:ser>
          <c:idx val="7"/>
          <c:order val="7"/>
          <c:tx>
            <c:strRef>
              <c:f>Calculations!$C$110</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E107-4A75-AE11-A8ECEFF295FE}"/>
            </c:ext>
          </c:extLst>
        </c:ser>
        <c:ser>
          <c:idx val="8"/>
          <c:order val="8"/>
          <c:tx>
            <c:strRef>
              <c:f>Calculations!$C$111</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E107-4A75-AE11-A8ECEFF295FE}"/>
            </c:ext>
          </c:extLst>
        </c:ser>
        <c:ser>
          <c:idx val="9"/>
          <c:order val="9"/>
          <c:tx>
            <c:strRef>
              <c:f>Calculations!$C$112</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E107-4A75-AE11-A8ECEFF295FE}"/>
            </c:ext>
          </c:extLst>
        </c:ser>
        <c:ser>
          <c:idx val="10"/>
          <c:order val="10"/>
          <c:tx>
            <c:strRef>
              <c:f>Calculations!$C$113</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E107-4A75-AE11-A8ECEFF295FE}"/>
            </c:ext>
          </c:extLst>
        </c:ser>
        <c:ser>
          <c:idx val="11"/>
          <c:order val="11"/>
          <c:tx>
            <c:strRef>
              <c:f>Calculations!$C$114</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E107-4A75-AE11-A8ECEFF295FE}"/>
            </c:ext>
          </c:extLst>
        </c:ser>
        <c:ser>
          <c:idx val="12"/>
          <c:order val="12"/>
          <c:tx>
            <c:strRef>
              <c:f>Calculations!$C$115</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E107-4A75-AE11-A8ECEFF295FE}"/>
            </c:ext>
          </c:extLst>
        </c:ser>
        <c:ser>
          <c:idx val="13"/>
          <c:order val="13"/>
          <c:tx>
            <c:strRef>
              <c:f>Calculations!$C$116</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E107-4A75-AE11-A8ECEFF295FE}"/>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E107-4A75-AE11-A8ECEFF295FE}"/>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E107-4A75-AE11-A8ECEFF295FE}"/>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overlay val="0"/>
      <c:spPr>
        <a:noFill/>
        <a:ln>
          <a:noFill/>
          <a:prstDash val="solid"/>
        </a:ln>
      </c:sp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prstDash val="solid"/>
              <a:round/>
            </a:ln>
          </c:spPr>
          <c:marker>
            <c:symbol val="circle"/>
            <c:size val="5"/>
            <c:spPr>
              <a:solidFill>
                <a:schemeClr val="accent1"/>
              </a:solidFill>
              <a:ln w="9525">
                <a:solidFill>
                  <a:schemeClr val="accent1"/>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A8A3-4496-9EA3-E7E466072E95}"/>
            </c:ext>
          </c:extLst>
        </c:ser>
        <c:ser>
          <c:idx val="1"/>
          <c:order val="1"/>
          <c:tx>
            <c:strRef>
              <c:f>Calculations!$C$84</c:f>
              <c:strCache>
                <c:ptCount val="1"/>
                <c:pt idx="0">
                  <c:v>natural gas nonpeaker</c:v>
                </c:pt>
              </c:strCache>
            </c:strRef>
          </c:tx>
          <c:spPr>
            <a:ln w="19050" cap="rnd">
              <a:solidFill>
                <a:schemeClr val="accent2"/>
              </a:solidFill>
              <a:prstDash val="solid"/>
              <a:round/>
            </a:ln>
          </c:spPr>
          <c:marker>
            <c:symbol val="circle"/>
            <c:size val="5"/>
            <c:spPr>
              <a:solidFill>
                <a:schemeClr val="accent2"/>
              </a:solidFill>
              <a:ln w="9525">
                <a:solidFill>
                  <a:schemeClr val="accent2"/>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A8A3-4496-9EA3-E7E466072E95}"/>
            </c:ext>
          </c:extLst>
        </c:ser>
        <c:ser>
          <c:idx val="2"/>
          <c:order val="2"/>
          <c:tx>
            <c:strRef>
              <c:f>Calculations!$C$85</c:f>
              <c:strCache>
                <c:ptCount val="1"/>
                <c:pt idx="0">
                  <c:v>nuclear</c:v>
                </c:pt>
              </c:strCache>
            </c:strRef>
          </c:tx>
          <c:spPr>
            <a:ln w="19050" cap="rnd">
              <a:solidFill>
                <a:schemeClr val="accent3"/>
              </a:solidFill>
              <a:prstDash val="solid"/>
              <a:round/>
            </a:ln>
          </c:spPr>
          <c:marker>
            <c:symbol val="circle"/>
            <c:size val="5"/>
            <c:spPr>
              <a:solidFill>
                <a:schemeClr val="accent3"/>
              </a:solidFill>
              <a:ln w="9525">
                <a:solidFill>
                  <a:schemeClr val="accent3"/>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A8A3-4496-9EA3-E7E466072E95}"/>
            </c:ext>
          </c:extLst>
        </c:ser>
        <c:ser>
          <c:idx val="3"/>
          <c:order val="3"/>
          <c:tx>
            <c:strRef>
              <c:f>Calculations!$C$86</c:f>
              <c:strCache>
                <c:ptCount val="1"/>
                <c:pt idx="0">
                  <c:v>hydro</c:v>
                </c:pt>
              </c:strCache>
            </c:strRef>
          </c:tx>
          <c:spPr>
            <a:ln w="19050" cap="rnd">
              <a:solidFill>
                <a:schemeClr val="accent4"/>
              </a:solidFill>
              <a:prstDash val="solid"/>
              <a:round/>
            </a:ln>
          </c:spPr>
          <c:marker>
            <c:symbol val="circle"/>
            <c:size val="5"/>
            <c:spPr>
              <a:solidFill>
                <a:schemeClr val="accent4"/>
              </a:solidFill>
              <a:ln w="9525">
                <a:solidFill>
                  <a:schemeClr val="accent4"/>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A8A3-4496-9EA3-E7E466072E95}"/>
            </c:ext>
          </c:extLst>
        </c:ser>
        <c:ser>
          <c:idx val="4"/>
          <c:order val="4"/>
          <c:tx>
            <c:strRef>
              <c:f>Calculations!$C$87</c:f>
              <c:strCache>
                <c:ptCount val="1"/>
                <c:pt idx="0">
                  <c:v>onshore wind</c:v>
                </c:pt>
              </c:strCache>
            </c:strRef>
          </c:tx>
          <c:spPr>
            <a:ln w="19050" cap="rnd">
              <a:solidFill>
                <a:schemeClr val="accent5"/>
              </a:solidFill>
              <a:prstDash val="solid"/>
              <a:round/>
            </a:ln>
          </c:spPr>
          <c:marker>
            <c:symbol val="circle"/>
            <c:size val="5"/>
            <c:spPr>
              <a:solidFill>
                <a:schemeClr val="accent5"/>
              </a:solidFill>
              <a:ln w="9525">
                <a:solidFill>
                  <a:schemeClr val="accent5"/>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A8A3-4496-9EA3-E7E466072E95}"/>
            </c:ext>
          </c:extLst>
        </c:ser>
        <c:ser>
          <c:idx val="5"/>
          <c:order val="5"/>
          <c:tx>
            <c:strRef>
              <c:f>Calculations!$C$88</c:f>
              <c:strCache>
                <c:ptCount val="1"/>
                <c:pt idx="0">
                  <c:v>solar PV</c:v>
                </c:pt>
              </c:strCache>
            </c:strRef>
          </c:tx>
          <c:spPr>
            <a:ln w="19050" cap="rnd">
              <a:solidFill>
                <a:schemeClr val="accent6"/>
              </a:solidFill>
              <a:prstDash val="solid"/>
              <a:round/>
            </a:ln>
          </c:spPr>
          <c:marker>
            <c:symbol val="circle"/>
            <c:size val="5"/>
            <c:spPr>
              <a:solidFill>
                <a:schemeClr val="accent6"/>
              </a:solidFill>
              <a:ln w="9525">
                <a:solidFill>
                  <a:schemeClr val="accent6"/>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A8A3-4496-9EA3-E7E466072E95}"/>
            </c:ext>
          </c:extLst>
        </c:ser>
        <c:ser>
          <c:idx val="6"/>
          <c:order val="6"/>
          <c:tx>
            <c:strRef>
              <c:f>Calculations!$C$89</c:f>
              <c:strCache>
                <c:ptCount val="1"/>
                <c:pt idx="0">
                  <c:v>solar thermal</c:v>
                </c:pt>
              </c:strCache>
            </c:strRef>
          </c:tx>
          <c:spPr>
            <a:ln w="19050" cap="rnd">
              <a:solidFill>
                <a:schemeClr val="accent1">
                  <a:lumMod val="60000"/>
                </a:schemeClr>
              </a:solidFill>
              <a:prstDash val="solid"/>
              <a:round/>
            </a:ln>
          </c:spPr>
          <c:marker>
            <c:symbol val="circle"/>
            <c:size val="5"/>
            <c:spPr>
              <a:solidFill>
                <a:schemeClr val="accent1">
                  <a:lumMod val="60000"/>
                </a:schemeClr>
              </a:solidFill>
              <a:ln w="9525">
                <a:solidFill>
                  <a:schemeClr val="accent1">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A8A3-4496-9EA3-E7E466072E95}"/>
            </c:ext>
          </c:extLst>
        </c:ser>
        <c:ser>
          <c:idx val="7"/>
          <c:order val="7"/>
          <c:tx>
            <c:strRef>
              <c:f>Calculations!$C$90</c:f>
              <c:strCache>
                <c:ptCount val="1"/>
                <c:pt idx="0">
                  <c:v>biomass</c:v>
                </c:pt>
              </c:strCache>
            </c:strRef>
          </c:tx>
          <c:spPr>
            <a:ln w="19050" cap="rnd">
              <a:solidFill>
                <a:schemeClr val="accent2">
                  <a:lumMod val="60000"/>
                </a:schemeClr>
              </a:solidFill>
              <a:prstDash val="solid"/>
              <a:round/>
            </a:ln>
          </c:spPr>
          <c:marker>
            <c:symbol val="circle"/>
            <c:size val="5"/>
            <c:spPr>
              <a:solidFill>
                <a:schemeClr val="accent2">
                  <a:lumMod val="60000"/>
                </a:schemeClr>
              </a:solidFill>
              <a:ln w="9525">
                <a:solidFill>
                  <a:schemeClr val="accent2">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A8A3-4496-9EA3-E7E466072E95}"/>
            </c:ext>
          </c:extLst>
        </c:ser>
        <c:ser>
          <c:idx val="8"/>
          <c:order val="8"/>
          <c:tx>
            <c:strRef>
              <c:f>Calculations!$C$91</c:f>
              <c:strCache>
                <c:ptCount val="1"/>
                <c:pt idx="0">
                  <c:v>geothermal</c:v>
                </c:pt>
              </c:strCache>
            </c:strRef>
          </c:tx>
          <c:spPr>
            <a:ln w="19050" cap="rnd">
              <a:solidFill>
                <a:schemeClr val="accent3">
                  <a:lumMod val="60000"/>
                </a:schemeClr>
              </a:solidFill>
              <a:prstDash val="solid"/>
              <a:round/>
            </a:ln>
          </c:spPr>
          <c:marker>
            <c:symbol val="circle"/>
            <c:size val="5"/>
            <c:spPr>
              <a:solidFill>
                <a:schemeClr val="accent3">
                  <a:lumMod val="60000"/>
                </a:schemeClr>
              </a:solidFill>
              <a:ln w="9525">
                <a:solidFill>
                  <a:schemeClr val="accent3">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A8A3-4496-9EA3-E7E466072E95}"/>
            </c:ext>
          </c:extLst>
        </c:ser>
        <c:ser>
          <c:idx val="9"/>
          <c:order val="9"/>
          <c:tx>
            <c:strRef>
              <c:f>Calculations!$C$92</c:f>
              <c:strCache>
                <c:ptCount val="1"/>
                <c:pt idx="0">
                  <c:v>petroleum</c:v>
                </c:pt>
              </c:strCache>
            </c:strRef>
          </c:tx>
          <c:spPr>
            <a:ln w="19050" cap="rnd">
              <a:solidFill>
                <a:schemeClr val="accent4">
                  <a:lumMod val="60000"/>
                </a:schemeClr>
              </a:solidFill>
              <a:prstDash val="solid"/>
              <a:round/>
            </a:ln>
          </c:spPr>
          <c:marker>
            <c:symbol val="circle"/>
            <c:size val="5"/>
            <c:spPr>
              <a:solidFill>
                <a:schemeClr val="accent4">
                  <a:lumMod val="60000"/>
                </a:schemeClr>
              </a:solidFill>
              <a:ln w="9525">
                <a:solidFill>
                  <a:schemeClr val="accent4">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A8A3-4496-9EA3-E7E466072E95}"/>
            </c:ext>
          </c:extLst>
        </c:ser>
        <c:ser>
          <c:idx val="10"/>
          <c:order val="10"/>
          <c:tx>
            <c:strRef>
              <c:f>Calculations!$C$93</c:f>
              <c:strCache>
                <c:ptCount val="1"/>
                <c:pt idx="0">
                  <c:v>natural gas peaker</c:v>
                </c:pt>
              </c:strCache>
            </c:strRef>
          </c:tx>
          <c:spPr>
            <a:ln w="19050" cap="rnd">
              <a:solidFill>
                <a:schemeClr val="accent5">
                  <a:lumMod val="60000"/>
                </a:schemeClr>
              </a:solidFill>
              <a:prstDash val="solid"/>
              <a:round/>
            </a:ln>
          </c:spPr>
          <c:marker>
            <c:symbol val="circle"/>
            <c:size val="5"/>
            <c:spPr>
              <a:solidFill>
                <a:schemeClr val="accent5">
                  <a:lumMod val="60000"/>
                </a:schemeClr>
              </a:solidFill>
              <a:ln w="9525">
                <a:solidFill>
                  <a:schemeClr val="accent5">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A8A3-4496-9EA3-E7E466072E95}"/>
            </c:ext>
          </c:extLst>
        </c:ser>
        <c:ser>
          <c:idx val="11"/>
          <c:order val="11"/>
          <c:tx>
            <c:strRef>
              <c:f>Calculations!$C$94</c:f>
              <c:strCache>
                <c:ptCount val="1"/>
                <c:pt idx="0">
                  <c:v>lignite</c:v>
                </c:pt>
              </c:strCache>
            </c:strRef>
          </c:tx>
          <c:spPr>
            <a:ln w="19050" cap="rnd">
              <a:solidFill>
                <a:schemeClr val="accent6">
                  <a:lumMod val="60000"/>
                </a:schemeClr>
              </a:solidFill>
              <a:prstDash val="solid"/>
              <a:round/>
            </a:ln>
          </c:spPr>
          <c:marker>
            <c:symbol val="circle"/>
            <c:size val="5"/>
            <c:spPr>
              <a:solidFill>
                <a:schemeClr val="accent6">
                  <a:lumMod val="60000"/>
                </a:schemeClr>
              </a:solidFill>
              <a:ln w="9525">
                <a:solidFill>
                  <a:schemeClr val="accent6">
                    <a:lumMod val="6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A8A3-4496-9EA3-E7E466072E95}"/>
            </c:ext>
          </c:extLst>
        </c:ser>
        <c:ser>
          <c:idx val="12"/>
          <c:order val="12"/>
          <c:tx>
            <c:strRef>
              <c:f>Calculations!$C$95</c:f>
              <c:strCache>
                <c:ptCount val="1"/>
                <c:pt idx="0">
                  <c:v>offshore wind</c:v>
                </c:pt>
              </c:strCache>
            </c:strRef>
          </c:tx>
          <c:spPr>
            <a:ln w="19050" cap="rnd">
              <a:solidFill>
                <a:schemeClr val="accent1">
                  <a:lumMod val="80000"/>
                  <a:lumOff val="20000"/>
                </a:schemeClr>
              </a:solidFill>
              <a:prstDash val="solid"/>
              <a:round/>
            </a:ln>
          </c:spPr>
          <c:marker>
            <c:symbol val="circle"/>
            <c:size val="5"/>
            <c:spPr>
              <a:solidFill>
                <a:schemeClr val="accent1">
                  <a:lumMod val="80000"/>
                  <a:lumOff val="20000"/>
                </a:schemeClr>
              </a:solidFill>
              <a:ln w="9525">
                <a:solidFill>
                  <a:schemeClr val="accent1">
                    <a:lumMod val="80000"/>
                    <a:lumOff val="2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A8A3-4496-9EA3-E7E466072E95}"/>
            </c:ext>
          </c:extLst>
        </c:ser>
        <c:ser>
          <c:idx val="13"/>
          <c:order val="13"/>
          <c:tx>
            <c:strRef>
              <c:f>Calculations!$C$96</c:f>
              <c:strCache>
                <c:ptCount val="1"/>
                <c:pt idx="0">
                  <c:v>crude oil</c:v>
                </c:pt>
              </c:strCache>
            </c:strRef>
          </c:tx>
          <c:spPr>
            <a:ln w="19050" cap="rnd">
              <a:solidFill>
                <a:schemeClr val="accent2">
                  <a:lumMod val="80000"/>
                  <a:lumOff val="20000"/>
                </a:schemeClr>
              </a:solidFill>
              <a:prstDash val="solid"/>
              <a:round/>
            </a:ln>
          </c:spPr>
          <c:marker>
            <c:symbol val="circle"/>
            <c:size val="5"/>
            <c:spPr>
              <a:solidFill>
                <a:schemeClr val="accent2">
                  <a:lumMod val="80000"/>
                  <a:lumOff val="20000"/>
                </a:schemeClr>
              </a:solidFill>
              <a:ln w="9525">
                <a:solidFill>
                  <a:schemeClr val="accent2">
                    <a:lumMod val="80000"/>
                    <a:lumOff val="2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A8A3-4496-9EA3-E7E466072E95}"/>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prstDash val="solid"/>
              <a:round/>
            </a:ln>
          </c:spPr>
          <c:marker>
            <c:symbol val="circle"/>
            <c:size val="5"/>
            <c:spPr>
              <a:solidFill>
                <a:schemeClr val="accent3">
                  <a:lumMod val="80000"/>
                  <a:lumOff val="20000"/>
                </a:schemeClr>
              </a:solidFill>
              <a:ln w="9525">
                <a:solidFill>
                  <a:schemeClr val="accent3">
                    <a:lumMod val="80000"/>
                    <a:lumOff val="2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A8A3-4496-9EA3-E7E466072E95}"/>
            </c:ext>
          </c:extLst>
        </c:ser>
        <c:ser>
          <c:idx val="15"/>
          <c:order val="15"/>
          <c:tx>
            <c:strRef>
              <c:f>Calculations!$C$98</c:f>
              <c:strCache>
                <c:ptCount val="1"/>
                <c:pt idx="0">
                  <c:v>municipal solid waste</c:v>
                </c:pt>
              </c:strCache>
            </c:strRef>
          </c:tx>
          <c:spPr>
            <a:ln w="19050" cap="rnd">
              <a:solidFill>
                <a:schemeClr val="accent4">
                  <a:lumMod val="80000"/>
                  <a:lumOff val="20000"/>
                </a:schemeClr>
              </a:solidFill>
              <a:prstDash val="solid"/>
              <a:round/>
            </a:ln>
          </c:spPr>
          <c:marker>
            <c:symbol val="circle"/>
            <c:size val="5"/>
            <c:spPr>
              <a:solidFill>
                <a:schemeClr val="accent4">
                  <a:lumMod val="80000"/>
                  <a:lumOff val="20000"/>
                </a:schemeClr>
              </a:solidFill>
              <a:ln w="9525">
                <a:solidFill>
                  <a:schemeClr val="accent4">
                    <a:lumMod val="80000"/>
                    <a:lumOff val="20000"/>
                  </a:schemeClr>
                </a:solidFill>
                <a:prstDash val="solid"/>
              </a:ln>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A8A3-4496-9EA3-E7E466072E95}"/>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00E+00"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outlooks/aeo/data/browser/" TargetMode="External"/><Relationship Id="rId1" Type="http://schemas.openxmlformats.org/officeDocument/2006/relationships/hyperlink" Target="https://www.eia.gov/outlooks/aeo/data/browser/" TargetMode="External"/><Relationship Id="rId4" Type="http://schemas.openxmlformats.org/officeDocument/2006/relationships/hyperlink" Target="https://www.eia.gov/consumption/residential/data/2020/hc/xls/HC%202.1.xls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opLeftCell="A9" workbookViewId="0">
      <selection activeCell="A29" sqref="A29:XFD33"/>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0</v>
      </c>
      <c r="B1" t="s">
        <v>1</v>
      </c>
    </row>
    <row r="2" spans="1:2" x14ac:dyDescent="0.25">
      <c r="A2" s="1" t="s">
        <v>2</v>
      </c>
    </row>
    <row r="4" spans="1:2" x14ac:dyDescent="0.25">
      <c r="A4" s="1" t="s">
        <v>3</v>
      </c>
      <c r="B4" s="4" t="s">
        <v>4</v>
      </c>
    </row>
    <row r="5" spans="1:2" x14ac:dyDescent="0.25">
      <c r="B5" t="s">
        <v>5</v>
      </c>
    </row>
    <row r="6" spans="1:2" x14ac:dyDescent="0.25">
      <c r="B6" s="2">
        <v>2022</v>
      </c>
    </row>
    <row r="7" spans="1:2" x14ac:dyDescent="0.25">
      <c r="B7" t="s">
        <v>6</v>
      </c>
    </row>
    <row r="8" spans="1:2" ht="30" customHeight="1" x14ac:dyDescent="0.25">
      <c r="B8" s="23" t="s">
        <v>7</v>
      </c>
    </row>
    <row r="9" spans="1:2" ht="30" customHeight="1" x14ac:dyDescent="0.25">
      <c r="B9" s="23" t="s">
        <v>8</v>
      </c>
    </row>
    <row r="10" spans="1:2" x14ac:dyDescent="0.25">
      <c r="B10" t="s">
        <v>9</v>
      </c>
    </row>
    <row r="12" spans="1:2" x14ac:dyDescent="0.25">
      <c r="B12" s="4" t="s">
        <v>10</v>
      </c>
    </row>
    <row r="13" spans="1:2" x14ac:dyDescent="0.25">
      <c r="B13" t="s">
        <v>5</v>
      </c>
    </row>
    <row r="14" spans="1:2" x14ac:dyDescent="0.25">
      <c r="B14" s="2">
        <v>2021</v>
      </c>
    </row>
    <row r="15" spans="1:2" x14ac:dyDescent="0.25">
      <c r="B15" t="s">
        <v>11</v>
      </c>
    </row>
    <row r="16" spans="1:2" ht="60" customHeight="1" x14ac:dyDescent="0.25">
      <c r="B16" s="23" t="s">
        <v>12</v>
      </c>
    </row>
    <row r="17" spans="1:2" ht="60" customHeight="1" x14ac:dyDescent="0.25">
      <c r="B17" s="23" t="s">
        <v>13</v>
      </c>
    </row>
    <row r="18" spans="1:2" x14ac:dyDescent="0.25">
      <c r="B18" t="s">
        <v>9</v>
      </c>
    </row>
    <row r="20" spans="1:2" x14ac:dyDescent="0.25">
      <c r="B20" s="4" t="s">
        <v>14</v>
      </c>
    </row>
    <row r="21" spans="1:2" x14ac:dyDescent="0.25">
      <c r="B21" t="s">
        <v>5</v>
      </c>
    </row>
    <row r="22" spans="1:2" x14ac:dyDescent="0.25">
      <c r="B22" s="2">
        <v>2020</v>
      </c>
    </row>
    <row r="23" spans="1:2" x14ac:dyDescent="0.25">
      <c r="B23" t="s">
        <v>15</v>
      </c>
    </row>
    <row r="24" spans="1:2" x14ac:dyDescent="0.25">
      <c r="B24" s="24" t="s">
        <v>16</v>
      </c>
    </row>
    <row r="25" spans="1:2" x14ac:dyDescent="0.25">
      <c r="B25" s="24" t="s">
        <v>17</v>
      </c>
    </row>
    <row r="26" spans="1:2" x14ac:dyDescent="0.25">
      <c r="B26" t="s">
        <v>18</v>
      </c>
    </row>
    <row r="28" spans="1:2" x14ac:dyDescent="0.25">
      <c r="A28" s="1" t="s">
        <v>19</v>
      </c>
    </row>
    <row r="29" spans="1:2" x14ac:dyDescent="0.25">
      <c r="A29" t="s">
        <v>20</v>
      </c>
    </row>
    <row r="30" spans="1:2" x14ac:dyDescent="0.25">
      <c r="A30" t="s">
        <v>21</v>
      </c>
    </row>
    <row r="32" spans="1:2" x14ac:dyDescent="0.25">
      <c r="A32" s="1" t="s">
        <v>22</v>
      </c>
    </row>
    <row r="33" spans="1:6" x14ac:dyDescent="0.25">
      <c r="A33" s="9">
        <f>'RECS HC2.1'!B24/SUM('RECS HC2.1'!B24,'RECS HC2.1'!B27)</f>
        <v>0.81308184246741677</v>
      </c>
      <c r="B33" t="s">
        <v>23</v>
      </c>
    </row>
    <row r="34" spans="1:6" x14ac:dyDescent="0.25">
      <c r="A34" s="9">
        <f>'RECS HC2.1'!B27/SUM('RECS HC2.1'!B24,'RECS HC2.1'!B27)</f>
        <v>0.18691815753258317</v>
      </c>
      <c r="B34" t="s">
        <v>24</v>
      </c>
    </row>
    <row r="36" spans="1:6" ht="60" customHeight="1" x14ac:dyDescent="0.25">
      <c r="A36" s="11" t="s">
        <v>25</v>
      </c>
      <c r="B36">
        <f>10^6</f>
        <v>1000000</v>
      </c>
      <c r="C36" s="12"/>
      <c r="D36" s="13"/>
      <c r="E36" s="14"/>
    </row>
    <row r="37" spans="1:6" x14ac:dyDescent="0.25">
      <c r="A37" t="s">
        <v>26</v>
      </c>
      <c r="B37">
        <v>1000</v>
      </c>
      <c r="F37" s="14"/>
    </row>
  </sheetData>
  <hyperlinks>
    <hyperlink ref="B8" r:id="rId1" location="/?id=30-AEO2022&amp;sourcekey=0" xr:uid="{00000000-0004-0000-0000-000000000000}"/>
    <hyperlink ref="B9" r:id="rId2" location="/?id=32-AEO2022&amp;cases=ref2022&amp;sourcekey=0" xr:uid="{00000000-0004-0000-0000-000001000000}"/>
    <hyperlink ref="B24" r:id="rId3" xr:uid="{00000000-0004-0000-0000-000002000000}"/>
    <hyperlink ref="B25" r:id="rId4" xr:uid="{00000000-0004-0000-0000-000003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914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s="53"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s="53"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s="53"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53"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s="5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914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s="53"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s="53"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s="53"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53"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s="5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933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s="52" customFormat="1"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s="53"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s="53"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s="53"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53"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s="5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25"/>
  <sheetViews>
    <sheetView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933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s="53"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s="53"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s="53"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53"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s="5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25"/>
  <sheetViews>
    <sheetView tabSelected="1" workbookViewId="0">
      <selection activeCell="B3" sqref="B3"/>
    </sheetView>
  </sheetViews>
  <sheetFormatPr defaultRowHeight="15" x14ac:dyDescent="0.25"/>
  <cols>
    <col min="1" max="1" width="23.42578125" customWidth="1"/>
    <col min="2" max="33" width="9.5703125" bestFit="1" customWidth="1"/>
  </cols>
  <sheetData>
    <row r="1" spans="1:33" x14ac:dyDescent="0.25">
      <c r="A1" t="s">
        <v>933</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s="53"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s="53"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s="53"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53"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s="5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27</v>
      </c>
    </row>
    <row r="2" spans="1:37" x14ac:dyDescent="0.25">
      <c r="A2" t="s">
        <v>12</v>
      </c>
    </row>
    <row r="3" spans="1:37" x14ac:dyDescent="0.25">
      <c r="A3" t="s">
        <v>28</v>
      </c>
    </row>
    <row r="4" spans="1:37" x14ac:dyDescent="0.25">
      <c r="A4" t="s">
        <v>29</v>
      </c>
    </row>
    <row r="5" spans="1:37" x14ac:dyDescent="0.25">
      <c r="B5" t="s">
        <v>30</v>
      </c>
      <c r="C5" t="s">
        <v>31</v>
      </c>
      <c r="D5" t="s">
        <v>32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v>
      </c>
    </row>
    <row r="6" spans="1:37" x14ac:dyDescent="0.25">
      <c r="A6" t="s">
        <v>34</v>
      </c>
      <c r="C6" t="s">
        <v>35</v>
      </c>
    </row>
    <row r="7" spans="1:37" x14ac:dyDescent="0.25">
      <c r="A7" t="s">
        <v>36</v>
      </c>
      <c r="C7" t="s">
        <v>37</v>
      </c>
    </row>
    <row r="8" spans="1:37" x14ac:dyDescent="0.25">
      <c r="A8" t="s">
        <v>38</v>
      </c>
      <c r="B8" t="s">
        <v>39</v>
      </c>
      <c r="C8" t="s">
        <v>40</v>
      </c>
      <c r="D8" t="s">
        <v>41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42</v>
      </c>
      <c r="B9" t="s">
        <v>43</v>
      </c>
      <c r="C9" t="s">
        <v>44</v>
      </c>
      <c r="D9" t="s">
        <v>41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45</v>
      </c>
      <c r="B10" t="s">
        <v>46</v>
      </c>
      <c r="C10" t="s">
        <v>47</v>
      </c>
      <c r="D10" t="s">
        <v>41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48</v>
      </c>
      <c r="B11" t="s">
        <v>49</v>
      </c>
      <c r="C11" t="s">
        <v>50</v>
      </c>
      <c r="D11" t="s">
        <v>41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51</v>
      </c>
      <c r="B12" t="s">
        <v>52</v>
      </c>
      <c r="C12" t="s">
        <v>53</v>
      </c>
      <c r="D12" t="s">
        <v>41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54</v>
      </c>
      <c r="B13" t="s">
        <v>55</v>
      </c>
      <c r="C13" t="s">
        <v>56</v>
      </c>
      <c r="D13" t="s">
        <v>41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57</v>
      </c>
      <c r="B14" t="s">
        <v>58</v>
      </c>
      <c r="C14" t="s">
        <v>59</v>
      </c>
      <c r="D14" t="s">
        <v>41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60</v>
      </c>
      <c r="B15" t="s">
        <v>61</v>
      </c>
      <c r="C15" t="s">
        <v>62</v>
      </c>
      <c r="D15" t="s">
        <v>41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63</v>
      </c>
      <c r="B16" t="s">
        <v>64</v>
      </c>
      <c r="C16" t="s">
        <v>65</v>
      </c>
      <c r="D16" t="s">
        <v>41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66</v>
      </c>
      <c r="B17" t="s">
        <v>67</v>
      </c>
      <c r="C17" t="s">
        <v>68</v>
      </c>
      <c r="D17" t="s">
        <v>41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69</v>
      </c>
      <c r="C18" t="s">
        <v>70</v>
      </c>
    </row>
    <row r="19" spans="1:37" x14ac:dyDescent="0.25">
      <c r="A19" t="s">
        <v>38</v>
      </c>
      <c r="B19" t="s">
        <v>71</v>
      </c>
      <c r="C19" t="s">
        <v>72</v>
      </c>
      <c r="D19" t="s">
        <v>41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45</v>
      </c>
      <c r="B20" t="s">
        <v>73</v>
      </c>
      <c r="C20" t="s">
        <v>74</v>
      </c>
      <c r="D20" t="s">
        <v>41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63</v>
      </c>
      <c r="B21" t="s">
        <v>75</v>
      </c>
      <c r="C21" t="s">
        <v>76</v>
      </c>
      <c r="D21" t="s">
        <v>41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77</v>
      </c>
      <c r="B22" t="s">
        <v>78</v>
      </c>
      <c r="C22" t="s">
        <v>79</v>
      </c>
      <c r="D22" t="s">
        <v>41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80</v>
      </c>
      <c r="B23" t="s">
        <v>81</v>
      </c>
      <c r="C23" t="s">
        <v>82</v>
      </c>
      <c r="D23" t="s">
        <v>41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66</v>
      </c>
      <c r="B24" t="s">
        <v>83</v>
      </c>
      <c r="C24" t="s">
        <v>84</v>
      </c>
      <c r="D24" t="s">
        <v>41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85</v>
      </c>
      <c r="C25" t="s">
        <v>86</v>
      </c>
    </row>
    <row r="26" spans="1:37" x14ac:dyDescent="0.25">
      <c r="A26" t="s">
        <v>87</v>
      </c>
      <c r="B26" t="s">
        <v>88</v>
      </c>
      <c r="C26" t="s">
        <v>89</v>
      </c>
      <c r="D26" t="s">
        <v>41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90</v>
      </c>
      <c r="B27" t="s">
        <v>91</v>
      </c>
      <c r="C27" t="s">
        <v>92</v>
      </c>
      <c r="D27" t="s">
        <v>41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51</v>
      </c>
      <c r="B28" t="s">
        <v>93</v>
      </c>
      <c r="C28" t="s">
        <v>94</v>
      </c>
      <c r="D28" t="s">
        <v>41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54</v>
      </c>
      <c r="B29" t="s">
        <v>95</v>
      </c>
      <c r="C29" t="s">
        <v>96</v>
      </c>
      <c r="D29" t="s">
        <v>41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97</v>
      </c>
      <c r="B30" t="s">
        <v>98</v>
      </c>
      <c r="C30" t="s">
        <v>99</v>
      </c>
      <c r="D30" t="s">
        <v>41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66</v>
      </c>
      <c r="B31" t="s">
        <v>100</v>
      </c>
      <c r="C31" t="s">
        <v>101</v>
      </c>
      <c r="D31" t="s">
        <v>41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102</v>
      </c>
      <c r="C32" t="s">
        <v>103</v>
      </c>
    </row>
    <row r="33" spans="1:37" x14ac:dyDescent="0.25">
      <c r="A33" t="s">
        <v>87</v>
      </c>
      <c r="B33" t="s">
        <v>104</v>
      </c>
      <c r="C33" t="s">
        <v>105</v>
      </c>
      <c r="D33" t="s">
        <v>41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90</v>
      </c>
      <c r="B34" t="s">
        <v>106</v>
      </c>
      <c r="C34" t="s">
        <v>107</v>
      </c>
      <c r="D34" t="s">
        <v>41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54</v>
      </c>
      <c r="B35" t="s">
        <v>108</v>
      </c>
      <c r="C35" t="s">
        <v>109</v>
      </c>
      <c r="D35" t="s">
        <v>41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66</v>
      </c>
      <c r="B36" t="s">
        <v>110</v>
      </c>
      <c r="C36" t="s">
        <v>111</v>
      </c>
      <c r="D36" t="s">
        <v>41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112</v>
      </c>
      <c r="C37" t="s">
        <v>113</v>
      </c>
    </row>
    <row r="38" spans="1:37" x14ac:dyDescent="0.25">
      <c r="A38" t="s">
        <v>87</v>
      </c>
      <c r="B38" t="s">
        <v>114</v>
      </c>
      <c r="C38" t="s">
        <v>115</v>
      </c>
      <c r="D38" t="s">
        <v>41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90</v>
      </c>
      <c r="B39" t="s">
        <v>116</v>
      </c>
      <c r="C39" t="s">
        <v>117</v>
      </c>
      <c r="D39" t="s">
        <v>41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66</v>
      </c>
      <c r="B40" t="s">
        <v>118</v>
      </c>
      <c r="C40" t="s">
        <v>119</v>
      </c>
      <c r="D40" t="s">
        <v>41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120</v>
      </c>
      <c r="C41" t="s">
        <v>121</v>
      </c>
    </row>
    <row r="42" spans="1:37" x14ac:dyDescent="0.25">
      <c r="A42" t="s">
        <v>122</v>
      </c>
      <c r="B42" t="s">
        <v>123</v>
      </c>
      <c r="C42" t="s">
        <v>124</v>
      </c>
      <c r="D42" t="s">
        <v>41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125</v>
      </c>
      <c r="B43" t="s">
        <v>126</v>
      </c>
      <c r="C43" t="s">
        <v>127</v>
      </c>
      <c r="D43" t="s">
        <v>41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128</v>
      </c>
      <c r="C44" t="s">
        <v>129</v>
      </c>
    </row>
    <row r="45" spans="1:37" x14ac:dyDescent="0.25">
      <c r="A45" t="s">
        <v>36</v>
      </c>
      <c r="C45" t="s">
        <v>130</v>
      </c>
    </row>
    <row r="46" spans="1:37" x14ac:dyDescent="0.25">
      <c r="A46" t="s">
        <v>131</v>
      </c>
      <c r="B46" t="s">
        <v>132</v>
      </c>
      <c r="C46" t="s">
        <v>133</v>
      </c>
      <c r="D46" t="s">
        <v>134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135</v>
      </c>
      <c r="B47" t="s">
        <v>136</v>
      </c>
      <c r="C47" t="s">
        <v>137</v>
      </c>
      <c r="D47" t="s">
        <v>138</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139</v>
      </c>
      <c r="B48" t="s">
        <v>140</v>
      </c>
      <c r="C48" t="s">
        <v>141</v>
      </c>
      <c r="D48" t="s">
        <v>142</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143</v>
      </c>
      <c r="B49" t="s">
        <v>144</v>
      </c>
      <c r="C49" t="s">
        <v>145</v>
      </c>
      <c r="D49" t="s">
        <v>146</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147</v>
      </c>
      <c r="B50" t="s">
        <v>148</v>
      </c>
      <c r="C50" t="s">
        <v>149</v>
      </c>
      <c r="D50" t="s">
        <v>146</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150</v>
      </c>
      <c r="C51" t="s">
        <v>151</v>
      </c>
    </row>
    <row r="52" spans="1:37" x14ac:dyDescent="0.25">
      <c r="A52" t="s">
        <v>152</v>
      </c>
      <c r="B52" t="s">
        <v>153</v>
      </c>
      <c r="C52" t="s">
        <v>154</v>
      </c>
      <c r="D52" t="s">
        <v>155</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135</v>
      </c>
      <c r="B53" t="s">
        <v>156</v>
      </c>
      <c r="C53" t="s">
        <v>157</v>
      </c>
      <c r="D53" t="s">
        <v>138</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158</v>
      </c>
      <c r="B54" t="s">
        <v>159</v>
      </c>
      <c r="C54" t="s">
        <v>160</v>
      </c>
      <c r="D54" t="s">
        <v>161</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162</v>
      </c>
      <c r="B55" t="s">
        <v>163</v>
      </c>
      <c r="C55" t="s">
        <v>164</v>
      </c>
      <c r="D55" t="s">
        <v>155</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165</v>
      </c>
      <c r="B56" t="s">
        <v>166</v>
      </c>
      <c r="C56" t="s">
        <v>167</v>
      </c>
      <c r="D56" t="s">
        <v>161</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168</v>
      </c>
      <c r="C57" t="s">
        <v>169</v>
      </c>
    </row>
    <row r="58" spans="1:37" x14ac:dyDescent="0.25">
      <c r="A58" t="s">
        <v>170</v>
      </c>
      <c r="B58" t="s">
        <v>171</v>
      </c>
      <c r="C58" t="s">
        <v>172</v>
      </c>
      <c r="D58" t="s">
        <v>173</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174</v>
      </c>
      <c r="B59" t="s">
        <v>175</v>
      </c>
      <c r="C59" t="s">
        <v>176</v>
      </c>
      <c r="D59" t="s">
        <v>173</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177</v>
      </c>
      <c r="B60" t="s">
        <v>178</v>
      </c>
      <c r="C60" t="s">
        <v>179</v>
      </c>
      <c r="D60" t="s">
        <v>173</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180</v>
      </c>
      <c r="B61" t="s">
        <v>181</v>
      </c>
      <c r="C61" t="s">
        <v>182</v>
      </c>
      <c r="D61" t="s">
        <v>173</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183</v>
      </c>
      <c r="C62" t="s">
        <v>184</v>
      </c>
    </row>
    <row r="63" spans="1:37" x14ac:dyDescent="0.25">
      <c r="A63" t="s">
        <v>122</v>
      </c>
      <c r="B63" t="s">
        <v>185</v>
      </c>
      <c r="C63" t="s">
        <v>186</v>
      </c>
      <c r="D63" t="s">
        <v>187</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125</v>
      </c>
      <c r="B64" t="s">
        <v>188</v>
      </c>
      <c r="C64" t="s">
        <v>189</v>
      </c>
      <c r="D64" t="s">
        <v>187</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190</v>
      </c>
      <c r="C65" t="s">
        <v>191</v>
      </c>
    </row>
    <row r="66" spans="1:37" x14ac:dyDescent="0.25">
      <c r="A66" t="s">
        <v>192</v>
      </c>
      <c r="C66" t="s">
        <v>193</v>
      </c>
    </row>
    <row r="67" spans="1:37" x14ac:dyDescent="0.25">
      <c r="A67" t="s">
        <v>194</v>
      </c>
      <c r="B67" t="s">
        <v>195</v>
      </c>
      <c r="C67" t="s">
        <v>196</v>
      </c>
      <c r="D67" t="s">
        <v>197</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198</v>
      </c>
      <c r="B68" t="s">
        <v>199</v>
      </c>
      <c r="C68" t="s">
        <v>200</v>
      </c>
      <c r="D68" t="s">
        <v>197</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201</v>
      </c>
      <c r="B69" t="s">
        <v>202</v>
      </c>
      <c r="C69" t="s">
        <v>203</v>
      </c>
      <c r="D69" t="s">
        <v>197</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150</v>
      </c>
      <c r="C70" t="s">
        <v>204</v>
      </c>
    </row>
    <row r="71" spans="1:37" x14ac:dyDescent="0.25">
      <c r="A71" t="s">
        <v>194</v>
      </c>
      <c r="B71" t="s">
        <v>205</v>
      </c>
      <c r="C71" t="s">
        <v>206</v>
      </c>
      <c r="D71" t="s">
        <v>197</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198</v>
      </c>
      <c r="B72" t="s">
        <v>207</v>
      </c>
      <c r="C72" t="s">
        <v>208</v>
      </c>
      <c r="D72" t="s">
        <v>197</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201</v>
      </c>
      <c r="B73" t="s">
        <v>209</v>
      </c>
      <c r="C73" t="s">
        <v>210</v>
      </c>
      <c r="D73" t="s">
        <v>197</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211</v>
      </c>
      <c r="C74" t="s">
        <v>212</v>
      </c>
    </row>
    <row r="75" spans="1:37" x14ac:dyDescent="0.25">
      <c r="A75" t="s">
        <v>213</v>
      </c>
      <c r="C75" t="s">
        <v>214</v>
      </c>
    </row>
    <row r="76" spans="1:37" x14ac:dyDescent="0.25">
      <c r="A76" s="1" t="s">
        <v>215</v>
      </c>
      <c r="C76" t="s">
        <v>216</v>
      </c>
    </row>
    <row r="77" spans="1:37" x14ac:dyDescent="0.25">
      <c r="A77" t="s">
        <v>217</v>
      </c>
      <c r="B77" t="s">
        <v>218</v>
      </c>
      <c r="C77" t="s">
        <v>219</v>
      </c>
      <c r="D77" t="s">
        <v>220</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221</v>
      </c>
    </row>
    <row r="78" spans="1:37" x14ac:dyDescent="0.25">
      <c r="A78" t="s">
        <v>222</v>
      </c>
      <c r="B78" t="s">
        <v>223</v>
      </c>
      <c r="C78" t="s">
        <v>224</v>
      </c>
      <c r="D78" t="s">
        <v>220</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225</v>
      </c>
      <c r="B79" t="s">
        <v>226</v>
      </c>
      <c r="C79" t="s">
        <v>227</v>
      </c>
      <c r="D79" t="s">
        <v>220</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66</v>
      </c>
      <c r="B80" t="s">
        <v>228</v>
      </c>
      <c r="C80" t="s">
        <v>229</v>
      </c>
      <c r="D80" t="s">
        <v>220</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230</v>
      </c>
      <c r="C81" t="s">
        <v>231</v>
      </c>
    </row>
    <row r="82" spans="1:37" x14ac:dyDescent="0.25">
      <c r="A82" t="s">
        <v>217</v>
      </c>
      <c r="B82" t="s">
        <v>232</v>
      </c>
      <c r="C82" t="s">
        <v>233</v>
      </c>
      <c r="D82" t="s">
        <v>234</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221</v>
      </c>
    </row>
    <row r="83" spans="1:37" x14ac:dyDescent="0.25">
      <c r="A83" t="s">
        <v>222</v>
      </c>
      <c r="B83" t="s">
        <v>235</v>
      </c>
      <c r="C83" t="s">
        <v>236</v>
      </c>
      <c r="D83" t="s">
        <v>234</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225</v>
      </c>
      <c r="B84" t="s">
        <v>237</v>
      </c>
      <c r="C84" t="s">
        <v>238</v>
      </c>
      <c r="D84" t="s">
        <v>234</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66</v>
      </c>
      <c r="B85" t="s">
        <v>239</v>
      </c>
      <c r="C85" t="s">
        <v>240</v>
      </c>
      <c r="D85" t="s">
        <v>234</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241</v>
      </c>
      <c r="C86" t="s">
        <v>242</v>
      </c>
    </row>
    <row r="87" spans="1:37" x14ac:dyDescent="0.25">
      <c r="A87" t="s">
        <v>243</v>
      </c>
      <c r="B87" t="s">
        <v>244</v>
      </c>
      <c r="C87" t="s">
        <v>245</v>
      </c>
      <c r="D87" t="s">
        <v>234</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246</v>
      </c>
      <c r="B88" t="s">
        <v>247</v>
      </c>
      <c r="C88" t="s">
        <v>248</v>
      </c>
      <c r="D88" t="s">
        <v>234</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249</v>
      </c>
      <c r="C89" t="s">
        <v>250</v>
      </c>
    </row>
    <row r="90" spans="1:37" x14ac:dyDescent="0.25">
      <c r="A90" t="s">
        <v>217</v>
      </c>
      <c r="B90" t="s">
        <v>251</v>
      </c>
      <c r="C90" t="s">
        <v>252</v>
      </c>
      <c r="D90" t="s">
        <v>253</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221</v>
      </c>
    </row>
    <row r="91" spans="1:37" x14ac:dyDescent="0.25">
      <c r="A91" t="s">
        <v>222</v>
      </c>
      <c r="B91" t="s">
        <v>254</v>
      </c>
      <c r="C91" t="s">
        <v>255</v>
      </c>
      <c r="D91" t="s">
        <v>253</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225</v>
      </c>
      <c r="B92" t="s">
        <v>256</v>
      </c>
      <c r="C92" t="s">
        <v>257</v>
      </c>
      <c r="D92" t="s">
        <v>253</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66</v>
      </c>
      <c r="B93" t="s">
        <v>258</v>
      </c>
      <c r="C93" t="s">
        <v>259</v>
      </c>
      <c r="D93" t="s">
        <v>253</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3"/>
  <sheetViews>
    <sheetView workbookViewId="0">
      <selection activeCell="C8" sqref="C8"/>
    </sheetView>
  </sheetViews>
  <sheetFormatPr defaultColWidth="36.5703125" defaultRowHeight="15" x14ac:dyDescent="0.25"/>
  <sheetData>
    <row r="1" spans="1:36" x14ac:dyDescent="0.25">
      <c r="A1" t="s">
        <v>27</v>
      </c>
    </row>
    <row r="2" spans="1:36" x14ac:dyDescent="0.25">
      <c r="A2" t="s">
        <v>260</v>
      </c>
    </row>
    <row r="3" spans="1:36" x14ac:dyDescent="0.25">
      <c r="A3" t="s">
        <v>261</v>
      </c>
    </row>
    <row r="4" spans="1:36" x14ac:dyDescent="0.25">
      <c r="A4" t="s">
        <v>29</v>
      </c>
    </row>
    <row r="5" spans="1:36" x14ac:dyDescent="0.25">
      <c r="B5" t="s">
        <v>30</v>
      </c>
      <c r="C5" t="s">
        <v>31</v>
      </c>
      <c r="D5" t="s">
        <v>32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262</v>
      </c>
    </row>
    <row r="6" spans="1:36" x14ac:dyDescent="0.25">
      <c r="A6" t="s">
        <v>34</v>
      </c>
      <c r="C6" t="s">
        <v>263</v>
      </c>
    </row>
    <row r="7" spans="1:36" x14ac:dyDescent="0.25">
      <c r="A7" t="s">
        <v>36</v>
      </c>
      <c r="C7" t="s">
        <v>264</v>
      </c>
    </row>
    <row r="8" spans="1:36" x14ac:dyDescent="0.25">
      <c r="A8" t="s">
        <v>38</v>
      </c>
      <c r="B8" t="s">
        <v>265</v>
      </c>
      <c r="C8" t="s">
        <v>266</v>
      </c>
      <c r="D8" t="s">
        <v>41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42</v>
      </c>
      <c r="B9" t="s">
        <v>267</v>
      </c>
      <c r="C9" t="s">
        <v>268</v>
      </c>
      <c r="D9" t="s">
        <v>41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45</v>
      </c>
      <c r="B10" t="s">
        <v>269</v>
      </c>
      <c r="C10" t="s">
        <v>270</v>
      </c>
      <c r="D10" t="s">
        <v>41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48</v>
      </c>
      <c r="B11" t="s">
        <v>271</v>
      </c>
      <c r="C11" t="s">
        <v>272</v>
      </c>
      <c r="D11" t="s">
        <v>41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51</v>
      </c>
      <c r="B12" t="s">
        <v>273</v>
      </c>
      <c r="C12" t="s">
        <v>274</v>
      </c>
      <c r="D12" t="s">
        <v>41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54</v>
      </c>
      <c r="B13" t="s">
        <v>275</v>
      </c>
      <c r="C13" t="s">
        <v>276</v>
      </c>
      <c r="D13" t="s">
        <v>41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57</v>
      </c>
      <c r="B14" t="s">
        <v>277</v>
      </c>
      <c r="C14" t="s">
        <v>278</v>
      </c>
      <c r="D14" t="s">
        <v>41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60</v>
      </c>
      <c r="B15" t="s">
        <v>279</v>
      </c>
      <c r="C15" t="s">
        <v>280</v>
      </c>
      <c r="D15" t="s">
        <v>41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63</v>
      </c>
      <c r="B16" t="s">
        <v>281</v>
      </c>
      <c r="C16" t="s">
        <v>282</v>
      </c>
      <c r="D16" t="s">
        <v>41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66</v>
      </c>
      <c r="B17" t="s">
        <v>283</v>
      </c>
      <c r="C17" t="s">
        <v>284</v>
      </c>
      <c r="D17" t="s">
        <v>41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69</v>
      </c>
      <c r="C18" t="s">
        <v>285</v>
      </c>
    </row>
    <row r="19" spans="1:36" x14ac:dyDescent="0.25">
      <c r="A19" t="s">
        <v>38</v>
      </c>
      <c r="B19" t="s">
        <v>286</v>
      </c>
      <c r="C19" t="s">
        <v>287</v>
      </c>
      <c r="D19" t="s">
        <v>41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45</v>
      </c>
      <c r="B20" t="s">
        <v>288</v>
      </c>
      <c r="C20" t="s">
        <v>289</v>
      </c>
      <c r="D20" t="s">
        <v>41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63</v>
      </c>
      <c r="B21" t="s">
        <v>290</v>
      </c>
      <c r="C21" t="s">
        <v>291</v>
      </c>
      <c r="D21" t="s">
        <v>41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77</v>
      </c>
      <c r="B22" t="s">
        <v>292</v>
      </c>
      <c r="C22" t="s">
        <v>293</v>
      </c>
      <c r="D22" t="s">
        <v>41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80</v>
      </c>
      <c r="B23" t="s">
        <v>294</v>
      </c>
      <c r="C23" t="s">
        <v>295</v>
      </c>
      <c r="D23" t="s">
        <v>41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66</v>
      </c>
      <c r="B24" t="s">
        <v>296</v>
      </c>
      <c r="C24" t="s">
        <v>297</v>
      </c>
      <c r="D24" t="s">
        <v>41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85</v>
      </c>
      <c r="C25" t="s">
        <v>298</v>
      </c>
    </row>
    <row r="26" spans="1:36" x14ac:dyDescent="0.25">
      <c r="A26" t="s">
        <v>87</v>
      </c>
      <c r="B26" t="s">
        <v>299</v>
      </c>
      <c r="C26" t="s">
        <v>300</v>
      </c>
      <c r="D26" t="s">
        <v>41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90</v>
      </c>
      <c r="B27" t="s">
        <v>301</v>
      </c>
      <c r="C27" t="s">
        <v>302</v>
      </c>
      <c r="D27" t="s">
        <v>41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51</v>
      </c>
      <c r="B28" t="s">
        <v>303</v>
      </c>
      <c r="C28" t="s">
        <v>304</v>
      </c>
      <c r="D28" t="s">
        <v>41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54</v>
      </c>
      <c r="B29" t="s">
        <v>305</v>
      </c>
      <c r="C29" t="s">
        <v>306</v>
      </c>
      <c r="D29" t="s">
        <v>41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97</v>
      </c>
      <c r="B30" t="s">
        <v>307</v>
      </c>
      <c r="C30" t="s">
        <v>308</v>
      </c>
      <c r="D30" t="s">
        <v>41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66</v>
      </c>
      <c r="B31" t="s">
        <v>309</v>
      </c>
      <c r="C31" t="s">
        <v>310</v>
      </c>
      <c r="D31" t="s">
        <v>41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102</v>
      </c>
      <c r="C32" t="s">
        <v>311</v>
      </c>
    </row>
    <row r="33" spans="1:36" x14ac:dyDescent="0.25">
      <c r="A33" t="s">
        <v>87</v>
      </c>
      <c r="B33" t="s">
        <v>312</v>
      </c>
      <c r="C33" t="s">
        <v>313</v>
      </c>
      <c r="D33" t="s">
        <v>41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90</v>
      </c>
      <c r="B34" t="s">
        <v>314</v>
      </c>
      <c r="C34" t="s">
        <v>315</v>
      </c>
      <c r="D34" t="s">
        <v>41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54</v>
      </c>
      <c r="B35" t="s">
        <v>316</v>
      </c>
      <c r="C35" t="s">
        <v>317</v>
      </c>
      <c r="D35" t="s">
        <v>41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66</v>
      </c>
      <c r="B36" t="s">
        <v>318</v>
      </c>
      <c r="C36" t="s">
        <v>319</v>
      </c>
      <c r="D36" t="s">
        <v>41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112</v>
      </c>
      <c r="C37" t="s">
        <v>320</v>
      </c>
    </row>
    <row r="38" spans="1:36" x14ac:dyDescent="0.25">
      <c r="A38" t="s">
        <v>87</v>
      </c>
      <c r="B38" t="s">
        <v>321</v>
      </c>
      <c r="C38" t="s">
        <v>322</v>
      </c>
      <c r="D38" t="s">
        <v>41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90</v>
      </c>
      <c r="B39" t="s">
        <v>323</v>
      </c>
      <c r="C39" t="s">
        <v>324</v>
      </c>
      <c r="D39" t="s">
        <v>41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66</v>
      </c>
      <c r="B40" t="s">
        <v>325</v>
      </c>
      <c r="C40" t="s">
        <v>326</v>
      </c>
      <c r="D40" t="s">
        <v>41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120</v>
      </c>
      <c r="C41" t="s">
        <v>327</v>
      </c>
    </row>
    <row r="42" spans="1:36" x14ac:dyDescent="0.25">
      <c r="A42" t="s">
        <v>122</v>
      </c>
      <c r="B42" t="s">
        <v>328</v>
      </c>
      <c r="C42" t="s">
        <v>329</v>
      </c>
      <c r="D42" t="s">
        <v>41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125</v>
      </c>
      <c r="B43" t="s">
        <v>330</v>
      </c>
      <c r="C43" t="s">
        <v>331</v>
      </c>
      <c r="D43" t="s">
        <v>41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128</v>
      </c>
      <c r="C44" t="s">
        <v>332</v>
      </c>
    </row>
    <row r="45" spans="1:36" x14ac:dyDescent="0.25">
      <c r="A45" t="s">
        <v>36</v>
      </c>
      <c r="C45" t="s">
        <v>333</v>
      </c>
    </row>
    <row r="46" spans="1:36" x14ac:dyDescent="0.25">
      <c r="A46" t="s">
        <v>131</v>
      </c>
      <c r="B46" t="s">
        <v>334</v>
      </c>
      <c r="C46" t="s">
        <v>335</v>
      </c>
      <c r="D46" t="s">
        <v>134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135</v>
      </c>
      <c r="B47" t="s">
        <v>336</v>
      </c>
      <c r="C47" t="s">
        <v>337</v>
      </c>
      <c r="D47" t="s">
        <v>138</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139</v>
      </c>
      <c r="B48" t="s">
        <v>338</v>
      </c>
      <c r="C48" t="s">
        <v>339</v>
      </c>
      <c r="D48" t="s">
        <v>142</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143</v>
      </c>
      <c r="B49" t="s">
        <v>340</v>
      </c>
      <c r="C49" t="s">
        <v>341</v>
      </c>
      <c r="D49" t="s">
        <v>146</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147</v>
      </c>
      <c r="B50" t="s">
        <v>342</v>
      </c>
      <c r="C50" t="s">
        <v>343</v>
      </c>
      <c r="D50" t="s">
        <v>146</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150</v>
      </c>
      <c r="C51" t="s">
        <v>344</v>
      </c>
    </row>
    <row r="52" spans="1:36" x14ac:dyDescent="0.25">
      <c r="A52" t="s">
        <v>152</v>
      </c>
      <c r="B52" t="s">
        <v>345</v>
      </c>
      <c r="C52" t="s">
        <v>346</v>
      </c>
      <c r="D52" t="s">
        <v>155</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135</v>
      </c>
      <c r="B53" t="s">
        <v>347</v>
      </c>
      <c r="C53" t="s">
        <v>348</v>
      </c>
      <c r="D53" t="s">
        <v>138</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158</v>
      </c>
      <c r="B54" t="s">
        <v>349</v>
      </c>
      <c r="C54" t="s">
        <v>350</v>
      </c>
      <c r="D54" t="s">
        <v>161</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162</v>
      </c>
      <c r="B55" t="s">
        <v>351</v>
      </c>
      <c r="C55" t="s">
        <v>352</v>
      </c>
      <c r="D55" t="s">
        <v>155</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165</v>
      </c>
      <c r="B56" t="s">
        <v>353</v>
      </c>
      <c r="C56" t="s">
        <v>354</v>
      </c>
      <c r="D56" t="s">
        <v>161</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168</v>
      </c>
      <c r="C57" t="s">
        <v>355</v>
      </c>
    </row>
    <row r="58" spans="1:36" x14ac:dyDescent="0.25">
      <c r="A58" t="s">
        <v>170</v>
      </c>
      <c r="B58" t="s">
        <v>356</v>
      </c>
      <c r="C58" t="s">
        <v>357</v>
      </c>
      <c r="D58" t="s">
        <v>173</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174</v>
      </c>
      <c r="B59" t="s">
        <v>358</v>
      </c>
      <c r="C59" t="s">
        <v>359</v>
      </c>
      <c r="D59" t="s">
        <v>173</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177</v>
      </c>
      <c r="B60" t="s">
        <v>360</v>
      </c>
      <c r="C60" t="s">
        <v>361</v>
      </c>
      <c r="D60" t="s">
        <v>173</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180</v>
      </c>
      <c r="B61" t="s">
        <v>362</v>
      </c>
      <c r="C61" t="s">
        <v>363</v>
      </c>
      <c r="D61" t="s">
        <v>173</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183</v>
      </c>
      <c r="C62" t="s">
        <v>364</v>
      </c>
    </row>
    <row r="63" spans="1:36" x14ac:dyDescent="0.25">
      <c r="A63" t="s">
        <v>122</v>
      </c>
      <c r="B63" t="s">
        <v>365</v>
      </c>
      <c r="C63" t="s">
        <v>366</v>
      </c>
      <c r="D63" t="s">
        <v>187</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125</v>
      </c>
      <c r="B64" t="s">
        <v>367</v>
      </c>
      <c r="C64" t="s">
        <v>368</v>
      </c>
      <c r="D64" t="s">
        <v>187</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190</v>
      </c>
      <c r="C65" t="s">
        <v>369</v>
      </c>
    </row>
    <row r="66" spans="1:36" x14ac:dyDescent="0.25">
      <c r="A66" t="s">
        <v>192</v>
      </c>
      <c r="C66" t="s">
        <v>370</v>
      </c>
    </row>
    <row r="67" spans="1:36" x14ac:dyDescent="0.25">
      <c r="A67" t="s">
        <v>194</v>
      </c>
      <c r="B67" t="s">
        <v>371</v>
      </c>
      <c r="C67" t="s">
        <v>372</v>
      </c>
      <c r="D67" t="s">
        <v>197</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198</v>
      </c>
      <c r="B68" t="s">
        <v>373</v>
      </c>
      <c r="C68" t="s">
        <v>374</v>
      </c>
      <c r="D68" t="s">
        <v>197</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201</v>
      </c>
      <c r="B69" t="s">
        <v>375</v>
      </c>
      <c r="C69" t="s">
        <v>376</v>
      </c>
      <c r="D69" t="s">
        <v>197</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150</v>
      </c>
      <c r="C70" t="s">
        <v>377</v>
      </c>
    </row>
    <row r="71" spans="1:36" x14ac:dyDescent="0.25">
      <c r="A71" t="s">
        <v>194</v>
      </c>
      <c r="B71" t="s">
        <v>378</v>
      </c>
      <c r="C71" t="s">
        <v>379</v>
      </c>
      <c r="D71" t="s">
        <v>197</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198</v>
      </c>
      <c r="B72" t="s">
        <v>380</v>
      </c>
      <c r="C72" t="s">
        <v>381</v>
      </c>
      <c r="D72" t="s">
        <v>197</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201</v>
      </c>
      <c r="B73" t="s">
        <v>382</v>
      </c>
      <c r="C73" t="s">
        <v>383</v>
      </c>
      <c r="D73" t="s">
        <v>197</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211</v>
      </c>
      <c r="C74" t="s">
        <v>384</v>
      </c>
    </row>
    <row r="75" spans="1:36" x14ac:dyDescent="0.25">
      <c r="A75" t="s">
        <v>213</v>
      </c>
      <c r="C75" t="s">
        <v>385</v>
      </c>
    </row>
    <row r="76" spans="1:36" x14ac:dyDescent="0.25">
      <c r="A76" t="s">
        <v>215</v>
      </c>
      <c r="C76" t="s">
        <v>386</v>
      </c>
    </row>
    <row r="77" spans="1:36" x14ac:dyDescent="0.25">
      <c r="A77" t="s">
        <v>217</v>
      </c>
      <c r="B77" t="s">
        <v>387</v>
      </c>
      <c r="C77" t="s">
        <v>388</v>
      </c>
      <c r="D77" t="s">
        <v>220</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221</v>
      </c>
    </row>
    <row r="78" spans="1:36" x14ac:dyDescent="0.25">
      <c r="A78" t="s">
        <v>222</v>
      </c>
      <c r="B78" t="s">
        <v>389</v>
      </c>
      <c r="C78" t="s">
        <v>390</v>
      </c>
      <c r="D78" t="s">
        <v>220</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225</v>
      </c>
      <c r="B79" t="s">
        <v>391</v>
      </c>
      <c r="C79" t="s">
        <v>392</v>
      </c>
      <c r="D79" t="s">
        <v>220</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66</v>
      </c>
      <c r="B80" t="s">
        <v>393</v>
      </c>
      <c r="C80" t="s">
        <v>394</v>
      </c>
      <c r="D80" t="s">
        <v>220</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230</v>
      </c>
      <c r="C81" t="s">
        <v>395</v>
      </c>
    </row>
    <row r="82" spans="1:36" x14ac:dyDescent="0.25">
      <c r="A82" t="s">
        <v>217</v>
      </c>
      <c r="B82" t="s">
        <v>396</v>
      </c>
      <c r="C82" t="s">
        <v>397</v>
      </c>
      <c r="D82" t="s">
        <v>234</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221</v>
      </c>
    </row>
    <row r="83" spans="1:36" x14ac:dyDescent="0.25">
      <c r="A83" t="s">
        <v>222</v>
      </c>
      <c r="B83" t="s">
        <v>398</v>
      </c>
      <c r="C83" t="s">
        <v>399</v>
      </c>
      <c r="D83" t="s">
        <v>234</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225</v>
      </c>
      <c r="B84" t="s">
        <v>400</v>
      </c>
      <c r="C84" t="s">
        <v>401</v>
      </c>
      <c r="D84" t="s">
        <v>234</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66</v>
      </c>
      <c r="B85" t="s">
        <v>402</v>
      </c>
      <c r="C85" t="s">
        <v>403</v>
      </c>
      <c r="D85" t="s">
        <v>234</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241</v>
      </c>
      <c r="C86" t="s">
        <v>404</v>
      </c>
    </row>
    <row r="87" spans="1:36" x14ac:dyDescent="0.25">
      <c r="A87" t="s">
        <v>243</v>
      </c>
      <c r="B87" t="s">
        <v>405</v>
      </c>
      <c r="C87" t="s">
        <v>406</v>
      </c>
      <c r="D87" t="s">
        <v>234</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246</v>
      </c>
      <c r="B88" t="s">
        <v>407</v>
      </c>
      <c r="C88" t="s">
        <v>408</v>
      </c>
      <c r="D88" t="s">
        <v>234</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249</v>
      </c>
      <c r="C89" t="s">
        <v>409</v>
      </c>
    </row>
    <row r="90" spans="1:36" x14ac:dyDescent="0.25">
      <c r="A90" t="s">
        <v>217</v>
      </c>
      <c r="B90" t="s">
        <v>410</v>
      </c>
      <c r="C90" t="s">
        <v>411</v>
      </c>
      <c r="D90" t="s">
        <v>253</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221</v>
      </c>
    </row>
    <row r="91" spans="1:36" x14ac:dyDescent="0.25">
      <c r="A91" t="s">
        <v>222</v>
      </c>
      <c r="B91" t="s">
        <v>412</v>
      </c>
      <c r="C91" t="s">
        <v>413</v>
      </c>
      <c r="D91" t="s">
        <v>253</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225</v>
      </c>
      <c r="B92" t="s">
        <v>414</v>
      </c>
      <c r="C92" t="s">
        <v>415</v>
      </c>
      <c r="D92" t="s">
        <v>253</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66</v>
      </c>
      <c r="B93" t="s">
        <v>416</v>
      </c>
      <c r="C93" t="s">
        <v>417</v>
      </c>
      <c r="D93" t="s">
        <v>253</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418</v>
      </c>
    </row>
    <row r="2" spans="1:37" x14ac:dyDescent="0.25">
      <c r="A2" t="s">
        <v>13</v>
      </c>
    </row>
    <row r="3" spans="1:37" x14ac:dyDescent="0.25">
      <c r="A3" t="s">
        <v>419</v>
      </c>
    </row>
    <row r="4" spans="1:37" x14ac:dyDescent="0.25">
      <c r="A4" t="s">
        <v>29</v>
      </c>
    </row>
    <row r="5" spans="1:37" x14ac:dyDescent="0.25">
      <c r="B5" t="s">
        <v>30</v>
      </c>
      <c r="C5" t="s">
        <v>31</v>
      </c>
      <c r="D5" t="s">
        <v>32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v>
      </c>
    </row>
    <row r="6" spans="1:37" x14ac:dyDescent="0.25">
      <c r="A6" t="s">
        <v>420</v>
      </c>
      <c r="C6" t="s">
        <v>421</v>
      </c>
    </row>
    <row r="7" spans="1:37" x14ac:dyDescent="0.25">
      <c r="A7" t="s">
        <v>422</v>
      </c>
      <c r="C7" t="s">
        <v>423</v>
      </c>
    </row>
    <row r="8" spans="1:37" x14ac:dyDescent="0.25">
      <c r="A8" t="s">
        <v>424</v>
      </c>
      <c r="B8" t="s">
        <v>425</v>
      </c>
      <c r="C8" t="s">
        <v>426</v>
      </c>
      <c r="D8" t="s">
        <v>427</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428</v>
      </c>
      <c r="B9" t="s">
        <v>429</v>
      </c>
      <c r="C9" t="s">
        <v>430</v>
      </c>
      <c r="D9" t="s">
        <v>427</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431</v>
      </c>
      <c r="B10" t="s">
        <v>432</v>
      </c>
      <c r="C10" t="s">
        <v>433</v>
      </c>
      <c r="D10" t="s">
        <v>427</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434</v>
      </c>
      <c r="B11" t="s">
        <v>435</v>
      </c>
      <c r="C11" t="s">
        <v>436</v>
      </c>
      <c r="D11" t="s">
        <v>427</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437</v>
      </c>
      <c r="B12" t="s">
        <v>438</v>
      </c>
      <c r="C12" t="s">
        <v>439</v>
      </c>
      <c r="D12" t="s">
        <v>427</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440</v>
      </c>
      <c r="B13" t="s">
        <v>441</v>
      </c>
      <c r="C13" t="s">
        <v>442</v>
      </c>
      <c r="D13" t="s">
        <v>427</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443</v>
      </c>
      <c r="B14" t="s">
        <v>444</v>
      </c>
      <c r="C14" t="s">
        <v>445</v>
      </c>
      <c r="D14" t="s">
        <v>427</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446</v>
      </c>
      <c r="B15" t="s">
        <v>447</v>
      </c>
      <c r="C15" t="s">
        <v>448</v>
      </c>
      <c r="D15" t="s">
        <v>427</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449</v>
      </c>
      <c r="B16" t="s">
        <v>450</v>
      </c>
      <c r="C16" t="s">
        <v>451</v>
      </c>
      <c r="D16" t="s">
        <v>427</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452</v>
      </c>
      <c r="B17" t="s">
        <v>453</v>
      </c>
      <c r="C17" t="s">
        <v>454</v>
      </c>
      <c r="D17" t="s">
        <v>427</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455</v>
      </c>
      <c r="B18" t="s">
        <v>456</v>
      </c>
      <c r="C18" t="s">
        <v>457</v>
      </c>
      <c r="D18" t="s">
        <v>427</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66</v>
      </c>
      <c r="B19" t="s">
        <v>458</v>
      </c>
      <c r="C19" t="s">
        <v>459</v>
      </c>
      <c r="D19" t="s">
        <v>427</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460</v>
      </c>
      <c r="C20" t="s">
        <v>461</v>
      </c>
    </row>
    <row r="21" spans="1:37" x14ac:dyDescent="0.25">
      <c r="A21" t="s">
        <v>462</v>
      </c>
      <c r="C21" t="s">
        <v>463</v>
      </c>
    </row>
    <row r="22" spans="1:37" x14ac:dyDescent="0.25">
      <c r="A22" t="s">
        <v>424</v>
      </c>
      <c r="B22" t="s">
        <v>464</v>
      </c>
      <c r="C22" t="s">
        <v>465</v>
      </c>
      <c r="D22" t="s">
        <v>466</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428</v>
      </c>
      <c r="B23" t="s">
        <v>467</v>
      </c>
      <c r="C23" t="s">
        <v>468</v>
      </c>
      <c r="D23" t="s">
        <v>466</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431</v>
      </c>
      <c r="B24" t="s">
        <v>469</v>
      </c>
      <c r="C24" t="s">
        <v>470</v>
      </c>
      <c r="D24" t="s">
        <v>466</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434</v>
      </c>
      <c r="B25" t="s">
        <v>471</v>
      </c>
      <c r="C25" t="s">
        <v>472</v>
      </c>
      <c r="D25" t="s">
        <v>466</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437</v>
      </c>
      <c r="B26" t="s">
        <v>473</v>
      </c>
      <c r="C26" t="s">
        <v>474</v>
      </c>
      <c r="D26" t="s">
        <v>466</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440</v>
      </c>
      <c r="B27" t="s">
        <v>475</v>
      </c>
      <c r="C27" t="s">
        <v>476</v>
      </c>
      <c r="D27" t="s">
        <v>466</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443</v>
      </c>
      <c r="B28" t="s">
        <v>477</v>
      </c>
      <c r="C28" t="s">
        <v>478</v>
      </c>
      <c r="D28" t="s">
        <v>466</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446</v>
      </c>
      <c r="B29" t="s">
        <v>479</v>
      </c>
      <c r="C29" t="s">
        <v>480</v>
      </c>
      <c r="D29" t="s">
        <v>466</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449</v>
      </c>
      <c r="B30" t="s">
        <v>481</v>
      </c>
      <c r="C30" t="s">
        <v>482</v>
      </c>
      <c r="D30" t="s">
        <v>466</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452</v>
      </c>
      <c r="B31" t="s">
        <v>483</v>
      </c>
      <c r="C31" t="s">
        <v>484</v>
      </c>
      <c r="D31" t="s">
        <v>466</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455</v>
      </c>
      <c r="B32" t="s">
        <v>485</v>
      </c>
      <c r="C32" t="s">
        <v>486</v>
      </c>
      <c r="D32" t="s">
        <v>466</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66</v>
      </c>
      <c r="B33" t="s">
        <v>487</v>
      </c>
      <c r="C33" t="s">
        <v>488</v>
      </c>
      <c r="D33" t="s">
        <v>466</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128</v>
      </c>
      <c r="C34" t="s">
        <v>489</v>
      </c>
    </row>
    <row r="35" spans="1:37" x14ac:dyDescent="0.25">
      <c r="A35" t="s">
        <v>192</v>
      </c>
      <c r="C35" t="s">
        <v>490</v>
      </c>
    </row>
    <row r="36" spans="1:37" x14ac:dyDescent="0.25">
      <c r="A36" t="s">
        <v>491</v>
      </c>
      <c r="B36" t="s">
        <v>492</v>
      </c>
      <c r="C36" t="s">
        <v>493</v>
      </c>
      <c r="D36" t="s">
        <v>494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90</v>
      </c>
      <c r="B37" t="s">
        <v>495</v>
      </c>
      <c r="C37" t="s">
        <v>496</v>
      </c>
      <c r="D37" t="s">
        <v>494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51</v>
      </c>
      <c r="B38" t="s">
        <v>497</v>
      </c>
      <c r="C38" t="s">
        <v>498</v>
      </c>
      <c r="D38" t="s">
        <v>494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150</v>
      </c>
      <c r="C39" t="s">
        <v>499</v>
      </c>
    </row>
    <row r="40" spans="1:37" x14ac:dyDescent="0.25">
      <c r="A40" t="s">
        <v>491</v>
      </c>
      <c r="B40" t="s">
        <v>500</v>
      </c>
      <c r="C40" t="s">
        <v>501</v>
      </c>
      <c r="D40" t="s">
        <v>494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90</v>
      </c>
      <c r="B41" t="s">
        <v>502</v>
      </c>
      <c r="C41" t="s">
        <v>503</v>
      </c>
      <c r="D41" t="s">
        <v>494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504</v>
      </c>
      <c r="C42" t="s">
        <v>505</v>
      </c>
    </row>
    <row r="43" spans="1:37" x14ac:dyDescent="0.25">
      <c r="A43" t="s">
        <v>491</v>
      </c>
      <c r="B43" t="s">
        <v>506</v>
      </c>
      <c r="C43" t="s">
        <v>507</v>
      </c>
      <c r="D43" t="s">
        <v>494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90</v>
      </c>
      <c r="B44" t="s">
        <v>508</v>
      </c>
      <c r="C44" t="s">
        <v>509</v>
      </c>
      <c r="D44" t="s">
        <v>494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51</v>
      </c>
      <c r="B45" t="s">
        <v>510</v>
      </c>
      <c r="C45" t="s">
        <v>511</v>
      </c>
      <c r="D45" t="s">
        <v>494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512</v>
      </c>
      <c r="C46" t="s">
        <v>513</v>
      </c>
    </row>
    <row r="47" spans="1:37" x14ac:dyDescent="0.25">
      <c r="A47" t="s">
        <v>491</v>
      </c>
      <c r="B47" t="s">
        <v>514</v>
      </c>
      <c r="C47" t="s">
        <v>515</v>
      </c>
      <c r="D47" t="s">
        <v>516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517</v>
      </c>
      <c r="C48" t="s">
        <v>518</v>
      </c>
    </row>
    <row r="49" spans="1:37" x14ac:dyDescent="0.25">
      <c r="A49" t="s">
        <v>491</v>
      </c>
      <c r="B49" t="s">
        <v>519</v>
      </c>
      <c r="C49" t="s">
        <v>520</v>
      </c>
      <c r="D49" t="s">
        <v>494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90</v>
      </c>
      <c r="B50" t="s">
        <v>521</v>
      </c>
      <c r="C50" t="s">
        <v>522</v>
      </c>
      <c r="D50" t="s">
        <v>494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523</v>
      </c>
      <c r="C51" t="s">
        <v>524</v>
      </c>
    </row>
    <row r="52" spans="1:37" x14ac:dyDescent="0.25">
      <c r="A52" t="s">
        <v>525</v>
      </c>
      <c r="C52" t="s">
        <v>526</v>
      </c>
    </row>
    <row r="53" spans="1:37" x14ac:dyDescent="0.25">
      <c r="A53" t="s">
        <v>491</v>
      </c>
      <c r="B53" t="s">
        <v>527</v>
      </c>
      <c r="C53" t="s">
        <v>528</v>
      </c>
      <c r="D53" t="s">
        <v>529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530</v>
      </c>
      <c r="C54" t="s">
        <v>531</v>
      </c>
    </row>
    <row r="55" spans="1:37" x14ac:dyDescent="0.25">
      <c r="A55" t="s">
        <v>491</v>
      </c>
      <c r="B55" t="s">
        <v>532</v>
      </c>
      <c r="C55" t="s">
        <v>533</v>
      </c>
      <c r="D55" t="s">
        <v>494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211</v>
      </c>
      <c r="C56" t="s">
        <v>534</v>
      </c>
    </row>
    <row r="57" spans="1:37" x14ac:dyDescent="0.25">
      <c r="A57" t="s">
        <v>213</v>
      </c>
      <c r="C57" t="s">
        <v>535</v>
      </c>
    </row>
    <row r="58" spans="1:37" x14ac:dyDescent="0.25">
      <c r="A58" t="s">
        <v>215</v>
      </c>
      <c r="C58" t="s">
        <v>536</v>
      </c>
    </row>
    <row r="59" spans="1:37" x14ac:dyDescent="0.25">
      <c r="A59" t="s">
        <v>537</v>
      </c>
      <c r="B59" t="s">
        <v>538</v>
      </c>
      <c r="C59" t="s">
        <v>539</v>
      </c>
      <c r="D59" t="s">
        <v>220</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90</v>
      </c>
      <c r="B60" t="s">
        <v>540</v>
      </c>
      <c r="C60" t="s">
        <v>541</v>
      </c>
      <c r="D60" t="s">
        <v>220</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222</v>
      </c>
      <c r="B61" t="s">
        <v>542</v>
      </c>
      <c r="C61" t="s">
        <v>543</v>
      </c>
      <c r="D61" t="s">
        <v>220</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225</v>
      </c>
      <c r="B62" t="s">
        <v>544</v>
      </c>
      <c r="C62" t="s">
        <v>545</v>
      </c>
      <c r="D62" t="s">
        <v>220</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455</v>
      </c>
      <c r="B63" t="s">
        <v>546</v>
      </c>
      <c r="C63" t="s">
        <v>547</v>
      </c>
      <c r="D63" t="s">
        <v>220</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66</v>
      </c>
      <c r="B64" t="s">
        <v>548</v>
      </c>
      <c r="C64" t="s">
        <v>549</v>
      </c>
      <c r="D64" t="s">
        <v>220</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230</v>
      </c>
      <c r="C65" t="s">
        <v>550</v>
      </c>
    </row>
    <row r="66" spans="1:37" x14ac:dyDescent="0.25">
      <c r="A66" t="s">
        <v>537</v>
      </c>
      <c r="B66" t="s">
        <v>551</v>
      </c>
      <c r="C66" t="s">
        <v>552</v>
      </c>
      <c r="D66" t="s">
        <v>234</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90</v>
      </c>
      <c r="B67" t="s">
        <v>553</v>
      </c>
      <c r="C67" t="s">
        <v>554</v>
      </c>
      <c r="D67" t="s">
        <v>234</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222</v>
      </c>
      <c r="B68" t="s">
        <v>555</v>
      </c>
      <c r="C68" t="s">
        <v>556</v>
      </c>
      <c r="D68" t="s">
        <v>234</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225</v>
      </c>
      <c r="B69" t="s">
        <v>557</v>
      </c>
      <c r="C69" t="s">
        <v>558</v>
      </c>
      <c r="D69" t="s">
        <v>234</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455</v>
      </c>
      <c r="B70" t="s">
        <v>559</v>
      </c>
      <c r="C70" t="s">
        <v>560</v>
      </c>
      <c r="D70" t="s">
        <v>234</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66</v>
      </c>
      <c r="B71" t="s">
        <v>561</v>
      </c>
      <c r="C71" t="s">
        <v>562</v>
      </c>
      <c r="D71" t="s">
        <v>234</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241</v>
      </c>
      <c r="C72" t="s">
        <v>563</v>
      </c>
    </row>
    <row r="73" spans="1:37" x14ac:dyDescent="0.25">
      <c r="A73" t="s">
        <v>243</v>
      </c>
      <c r="B73" t="s">
        <v>564</v>
      </c>
      <c r="C73" t="s">
        <v>565</v>
      </c>
      <c r="D73" t="s">
        <v>234</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246</v>
      </c>
      <c r="B74" t="s">
        <v>566</v>
      </c>
      <c r="C74" t="s">
        <v>567</v>
      </c>
      <c r="D74" t="s">
        <v>234</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249</v>
      </c>
      <c r="C75" t="s">
        <v>568</v>
      </c>
    </row>
    <row r="76" spans="1:37" x14ac:dyDescent="0.25">
      <c r="A76" t="s">
        <v>537</v>
      </c>
      <c r="B76" t="s">
        <v>569</v>
      </c>
      <c r="C76" t="s">
        <v>570</v>
      </c>
      <c r="D76" t="s">
        <v>253</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90</v>
      </c>
      <c r="B77" t="s">
        <v>571</v>
      </c>
      <c r="C77" t="s">
        <v>572</v>
      </c>
      <c r="D77" t="s">
        <v>253</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222</v>
      </c>
      <c r="B78" t="s">
        <v>573</v>
      </c>
      <c r="C78" t="s">
        <v>574</v>
      </c>
      <c r="D78" t="s">
        <v>253</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225</v>
      </c>
      <c r="B79" t="s">
        <v>575</v>
      </c>
      <c r="C79" t="s">
        <v>576</v>
      </c>
      <c r="D79" t="s">
        <v>253</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455</v>
      </c>
      <c r="B80" t="s">
        <v>577</v>
      </c>
      <c r="C80" t="s">
        <v>578</v>
      </c>
      <c r="D80" t="s">
        <v>253</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66</v>
      </c>
      <c r="B81" t="s">
        <v>579</v>
      </c>
      <c r="C81" t="s">
        <v>580</v>
      </c>
      <c r="D81" t="s">
        <v>253</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81"/>
  <sheetViews>
    <sheetView workbookViewId="0">
      <selection activeCell="AE31" sqref="AE31"/>
    </sheetView>
  </sheetViews>
  <sheetFormatPr defaultRowHeight="15" x14ac:dyDescent="0.25"/>
  <sheetData>
    <row r="1" spans="1:36" x14ac:dyDescent="0.25">
      <c r="A1" t="s">
        <v>418</v>
      </c>
    </row>
    <row r="2" spans="1:36" x14ac:dyDescent="0.25">
      <c r="A2" t="s">
        <v>581</v>
      </c>
    </row>
    <row r="3" spans="1:36" x14ac:dyDescent="0.25">
      <c r="A3" t="s">
        <v>582</v>
      </c>
    </row>
    <row r="4" spans="1:36" x14ac:dyDescent="0.25">
      <c r="A4" t="s">
        <v>29</v>
      </c>
    </row>
    <row r="5" spans="1:36" x14ac:dyDescent="0.25">
      <c r="B5" t="s">
        <v>30</v>
      </c>
      <c r="C5" t="s">
        <v>31</v>
      </c>
      <c r="D5" t="s">
        <v>32</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262</v>
      </c>
    </row>
    <row r="6" spans="1:36" x14ac:dyDescent="0.25">
      <c r="A6" t="s">
        <v>420</v>
      </c>
      <c r="C6" t="s">
        <v>583</v>
      </c>
    </row>
    <row r="7" spans="1:36" x14ac:dyDescent="0.25">
      <c r="A7" t="s">
        <v>422</v>
      </c>
      <c r="C7" t="s">
        <v>584</v>
      </c>
    </row>
    <row r="8" spans="1:36" x14ac:dyDescent="0.25">
      <c r="A8" t="s">
        <v>424</v>
      </c>
      <c r="B8" t="s">
        <v>585</v>
      </c>
      <c r="C8" t="s">
        <v>586</v>
      </c>
      <c r="D8" t="s">
        <v>427</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428</v>
      </c>
      <c r="B9" t="s">
        <v>587</v>
      </c>
      <c r="C9" t="s">
        <v>588</v>
      </c>
      <c r="D9" t="s">
        <v>427</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431</v>
      </c>
      <c r="B10" t="s">
        <v>589</v>
      </c>
      <c r="C10" t="s">
        <v>590</v>
      </c>
      <c r="D10" t="s">
        <v>427</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434</v>
      </c>
      <c r="B11" t="s">
        <v>591</v>
      </c>
      <c r="C11" t="s">
        <v>592</v>
      </c>
      <c r="D11" t="s">
        <v>427</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437</v>
      </c>
      <c r="B12" t="s">
        <v>593</v>
      </c>
      <c r="C12" t="s">
        <v>594</v>
      </c>
      <c r="D12" t="s">
        <v>427</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440</v>
      </c>
      <c r="B13" t="s">
        <v>595</v>
      </c>
      <c r="C13" t="s">
        <v>596</v>
      </c>
      <c r="D13" t="s">
        <v>427</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443</v>
      </c>
      <c r="B14" t="s">
        <v>597</v>
      </c>
      <c r="C14" t="s">
        <v>598</v>
      </c>
      <c r="D14" t="s">
        <v>427</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446</v>
      </c>
      <c r="B15" t="s">
        <v>599</v>
      </c>
      <c r="C15" t="s">
        <v>600</v>
      </c>
      <c r="D15" t="s">
        <v>427</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449</v>
      </c>
      <c r="B16" t="s">
        <v>601</v>
      </c>
      <c r="C16" t="s">
        <v>602</v>
      </c>
      <c r="D16" t="s">
        <v>427</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452</v>
      </c>
      <c r="B17" t="s">
        <v>603</v>
      </c>
      <c r="C17" t="s">
        <v>604</v>
      </c>
      <c r="D17" t="s">
        <v>427</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455</v>
      </c>
      <c r="B18" t="s">
        <v>605</v>
      </c>
      <c r="C18" t="s">
        <v>606</v>
      </c>
      <c r="D18" t="s">
        <v>427</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66</v>
      </c>
      <c r="B19" t="s">
        <v>607</v>
      </c>
      <c r="C19" t="s">
        <v>608</v>
      </c>
      <c r="D19" t="s">
        <v>427</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460</v>
      </c>
      <c r="C20" t="s">
        <v>609</v>
      </c>
    </row>
    <row r="21" spans="1:36" x14ac:dyDescent="0.25">
      <c r="A21" t="s">
        <v>462</v>
      </c>
      <c r="C21" t="s">
        <v>610</v>
      </c>
    </row>
    <row r="22" spans="1:36" x14ac:dyDescent="0.25">
      <c r="A22" t="s">
        <v>424</v>
      </c>
      <c r="B22" t="s">
        <v>611</v>
      </c>
      <c r="C22" t="s">
        <v>612</v>
      </c>
      <c r="D22" t="s">
        <v>466</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428</v>
      </c>
      <c r="B23" t="s">
        <v>613</v>
      </c>
      <c r="C23" t="s">
        <v>614</v>
      </c>
      <c r="D23" t="s">
        <v>466</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431</v>
      </c>
      <c r="B24" t="s">
        <v>615</v>
      </c>
      <c r="C24" t="s">
        <v>616</v>
      </c>
      <c r="D24" t="s">
        <v>466</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434</v>
      </c>
      <c r="B25" t="s">
        <v>617</v>
      </c>
      <c r="C25" t="s">
        <v>618</v>
      </c>
      <c r="D25" t="s">
        <v>466</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437</v>
      </c>
      <c r="B26" t="s">
        <v>619</v>
      </c>
      <c r="C26" t="s">
        <v>620</v>
      </c>
      <c r="D26" t="s">
        <v>466</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440</v>
      </c>
      <c r="B27" t="s">
        <v>621</v>
      </c>
      <c r="C27" t="s">
        <v>622</v>
      </c>
      <c r="D27" t="s">
        <v>466</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443</v>
      </c>
      <c r="B28" t="s">
        <v>623</v>
      </c>
      <c r="C28" t="s">
        <v>624</v>
      </c>
      <c r="D28" t="s">
        <v>466</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446</v>
      </c>
      <c r="B29" t="s">
        <v>625</v>
      </c>
      <c r="C29" t="s">
        <v>626</v>
      </c>
      <c r="D29" t="s">
        <v>466</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449</v>
      </c>
      <c r="B30" t="s">
        <v>627</v>
      </c>
      <c r="C30" t="s">
        <v>628</v>
      </c>
      <c r="D30" t="s">
        <v>466</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452</v>
      </c>
      <c r="B31" t="s">
        <v>629</v>
      </c>
      <c r="C31" t="s">
        <v>630</v>
      </c>
      <c r="D31" t="s">
        <v>466</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455</v>
      </c>
      <c r="B32" t="s">
        <v>631</v>
      </c>
      <c r="C32" t="s">
        <v>632</v>
      </c>
      <c r="D32" t="s">
        <v>466</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66</v>
      </c>
      <c r="B33" t="s">
        <v>633</v>
      </c>
      <c r="C33" t="s">
        <v>634</v>
      </c>
      <c r="D33" t="s">
        <v>466</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128</v>
      </c>
      <c r="C34" t="s">
        <v>635</v>
      </c>
    </row>
    <row r="35" spans="1:36" x14ac:dyDescent="0.25">
      <c r="A35" t="s">
        <v>192</v>
      </c>
      <c r="C35" t="s">
        <v>636</v>
      </c>
    </row>
    <row r="36" spans="1:36" x14ac:dyDescent="0.25">
      <c r="A36" t="s">
        <v>491</v>
      </c>
      <c r="B36" t="s">
        <v>637</v>
      </c>
      <c r="C36" t="s">
        <v>638</v>
      </c>
      <c r="D36" t="s">
        <v>494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90</v>
      </c>
      <c r="B37" t="s">
        <v>639</v>
      </c>
      <c r="C37" t="s">
        <v>640</v>
      </c>
      <c r="D37" t="s">
        <v>494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51</v>
      </c>
      <c r="B38" t="s">
        <v>641</v>
      </c>
      <c r="C38" t="s">
        <v>642</v>
      </c>
      <c r="D38" t="s">
        <v>494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150</v>
      </c>
      <c r="C39" t="s">
        <v>643</v>
      </c>
    </row>
    <row r="40" spans="1:36" x14ac:dyDescent="0.25">
      <c r="A40" t="s">
        <v>491</v>
      </c>
      <c r="B40" t="s">
        <v>644</v>
      </c>
      <c r="C40" t="s">
        <v>645</v>
      </c>
      <c r="D40" t="s">
        <v>494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90</v>
      </c>
      <c r="B41" t="s">
        <v>646</v>
      </c>
      <c r="C41" t="s">
        <v>647</v>
      </c>
      <c r="D41" t="s">
        <v>494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504</v>
      </c>
      <c r="C42" t="s">
        <v>648</v>
      </c>
    </row>
    <row r="43" spans="1:36" x14ac:dyDescent="0.25">
      <c r="A43" t="s">
        <v>491</v>
      </c>
      <c r="B43" t="s">
        <v>649</v>
      </c>
      <c r="C43" t="s">
        <v>650</v>
      </c>
      <c r="D43" t="s">
        <v>494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90</v>
      </c>
      <c r="B44" t="s">
        <v>651</v>
      </c>
      <c r="C44" t="s">
        <v>652</v>
      </c>
      <c r="D44" t="s">
        <v>494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51</v>
      </c>
      <c r="B45" t="s">
        <v>653</v>
      </c>
      <c r="C45" t="s">
        <v>654</v>
      </c>
      <c r="D45" t="s">
        <v>494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512</v>
      </c>
      <c r="C46" t="s">
        <v>655</v>
      </c>
    </row>
    <row r="47" spans="1:36" x14ac:dyDescent="0.25">
      <c r="A47" t="s">
        <v>491</v>
      </c>
      <c r="B47" t="s">
        <v>656</v>
      </c>
      <c r="C47" t="s">
        <v>657</v>
      </c>
      <c r="D47" t="s">
        <v>516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517</v>
      </c>
      <c r="C48" t="s">
        <v>658</v>
      </c>
    </row>
    <row r="49" spans="1:36" x14ac:dyDescent="0.25">
      <c r="A49" t="s">
        <v>491</v>
      </c>
      <c r="B49" t="s">
        <v>659</v>
      </c>
      <c r="C49" t="s">
        <v>660</v>
      </c>
      <c r="D49" t="s">
        <v>494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90</v>
      </c>
      <c r="B50" t="s">
        <v>661</v>
      </c>
      <c r="C50" t="s">
        <v>662</v>
      </c>
      <c r="D50" t="s">
        <v>494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523</v>
      </c>
      <c r="C51" t="s">
        <v>663</v>
      </c>
    </row>
    <row r="52" spans="1:36" x14ac:dyDescent="0.25">
      <c r="A52" t="s">
        <v>525</v>
      </c>
      <c r="C52" t="s">
        <v>664</v>
      </c>
    </row>
    <row r="53" spans="1:36" x14ac:dyDescent="0.25">
      <c r="A53" t="s">
        <v>491</v>
      </c>
      <c r="B53" t="s">
        <v>665</v>
      </c>
      <c r="C53" t="s">
        <v>666</v>
      </c>
      <c r="D53" t="s">
        <v>529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530</v>
      </c>
      <c r="C54" t="s">
        <v>667</v>
      </c>
    </row>
    <row r="55" spans="1:36" x14ac:dyDescent="0.25">
      <c r="A55" t="s">
        <v>491</v>
      </c>
      <c r="B55" t="s">
        <v>668</v>
      </c>
      <c r="C55" t="s">
        <v>669</v>
      </c>
      <c r="D55" t="s">
        <v>494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211</v>
      </c>
      <c r="C56" t="s">
        <v>670</v>
      </c>
    </row>
    <row r="57" spans="1:36" x14ac:dyDescent="0.25">
      <c r="A57" t="s">
        <v>213</v>
      </c>
      <c r="C57" t="s">
        <v>671</v>
      </c>
    </row>
    <row r="58" spans="1:36" x14ac:dyDescent="0.25">
      <c r="A58" t="s">
        <v>215</v>
      </c>
      <c r="C58" t="s">
        <v>672</v>
      </c>
    </row>
    <row r="59" spans="1:36" x14ac:dyDescent="0.25">
      <c r="A59" t="s">
        <v>537</v>
      </c>
      <c r="B59" t="s">
        <v>673</v>
      </c>
      <c r="C59" t="s">
        <v>674</v>
      </c>
      <c r="D59" t="s">
        <v>220</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90</v>
      </c>
      <c r="B60" t="s">
        <v>675</v>
      </c>
      <c r="C60" t="s">
        <v>676</v>
      </c>
      <c r="D60" t="s">
        <v>220</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222</v>
      </c>
      <c r="B61" t="s">
        <v>677</v>
      </c>
      <c r="C61" t="s">
        <v>678</v>
      </c>
      <c r="D61" t="s">
        <v>220</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225</v>
      </c>
      <c r="B62" t="s">
        <v>679</v>
      </c>
      <c r="C62" t="s">
        <v>680</v>
      </c>
      <c r="D62" t="s">
        <v>220</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455</v>
      </c>
      <c r="B63" t="s">
        <v>681</v>
      </c>
      <c r="C63" t="s">
        <v>682</v>
      </c>
      <c r="D63" t="s">
        <v>220</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66</v>
      </c>
      <c r="B64" t="s">
        <v>683</v>
      </c>
      <c r="C64" t="s">
        <v>684</v>
      </c>
      <c r="D64" t="s">
        <v>220</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230</v>
      </c>
      <c r="C65" t="s">
        <v>685</v>
      </c>
    </row>
    <row r="66" spans="1:36" x14ac:dyDescent="0.25">
      <c r="A66" t="s">
        <v>537</v>
      </c>
      <c r="B66" t="s">
        <v>686</v>
      </c>
      <c r="C66" t="s">
        <v>687</v>
      </c>
      <c r="D66" t="s">
        <v>234</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90</v>
      </c>
      <c r="B67" t="s">
        <v>688</v>
      </c>
      <c r="C67" t="s">
        <v>689</v>
      </c>
      <c r="D67" t="s">
        <v>234</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222</v>
      </c>
      <c r="B68" t="s">
        <v>690</v>
      </c>
      <c r="C68" t="s">
        <v>691</v>
      </c>
      <c r="D68" t="s">
        <v>234</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225</v>
      </c>
      <c r="B69" t="s">
        <v>692</v>
      </c>
      <c r="C69" t="s">
        <v>693</v>
      </c>
      <c r="D69" t="s">
        <v>234</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455</v>
      </c>
      <c r="B70" t="s">
        <v>694</v>
      </c>
      <c r="C70" t="s">
        <v>695</v>
      </c>
      <c r="D70" t="s">
        <v>234</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66</v>
      </c>
      <c r="B71" t="s">
        <v>696</v>
      </c>
      <c r="C71" t="s">
        <v>697</v>
      </c>
      <c r="D71" t="s">
        <v>234</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241</v>
      </c>
      <c r="C72" t="s">
        <v>698</v>
      </c>
    </row>
    <row r="73" spans="1:36" x14ac:dyDescent="0.25">
      <c r="A73" t="s">
        <v>243</v>
      </c>
      <c r="B73" t="s">
        <v>699</v>
      </c>
      <c r="C73" t="s">
        <v>700</v>
      </c>
      <c r="D73" t="s">
        <v>234</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246</v>
      </c>
      <c r="B74" t="s">
        <v>701</v>
      </c>
      <c r="C74" t="s">
        <v>702</v>
      </c>
      <c r="D74" t="s">
        <v>234</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249</v>
      </c>
      <c r="C75" t="s">
        <v>703</v>
      </c>
    </row>
    <row r="76" spans="1:36" x14ac:dyDescent="0.25">
      <c r="A76" t="s">
        <v>537</v>
      </c>
      <c r="B76" t="s">
        <v>704</v>
      </c>
      <c r="C76" t="s">
        <v>705</v>
      </c>
      <c r="D76" t="s">
        <v>253</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90</v>
      </c>
      <c r="B77" t="s">
        <v>706</v>
      </c>
      <c r="C77" t="s">
        <v>707</v>
      </c>
      <c r="D77" t="s">
        <v>253</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222</v>
      </c>
      <c r="B78" t="s">
        <v>708</v>
      </c>
      <c r="C78" t="s">
        <v>709</v>
      </c>
      <c r="D78" t="s">
        <v>253</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225</v>
      </c>
      <c r="B79" t="s">
        <v>710</v>
      </c>
      <c r="C79" t="s">
        <v>711</v>
      </c>
      <c r="D79" t="s">
        <v>253</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455</v>
      </c>
      <c r="B80" t="s">
        <v>712</v>
      </c>
      <c r="C80" t="s">
        <v>713</v>
      </c>
      <c r="D80" t="s">
        <v>253</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66</v>
      </c>
      <c r="B81" t="s">
        <v>714</v>
      </c>
      <c r="C81" t="s">
        <v>715</v>
      </c>
      <c r="D81" t="s">
        <v>253</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4" t="s">
        <v>716</v>
      </c>
      <c r="B1" s="56"/>
    </row>
    <row r="2" spans="1:7" ht="24" customHeight="1" x14ac:dyDescent="0.25">
      <c r="A2" s="55" t="s">
        <v>717</v>
      </c>
      <c r="B2" s="56"/>
      <c r="C2" s="56"/>
      <c r="D2" s="56"/>
      <c r="E2" s="56"/>
      <c r="F2" s="56"/>
      <c r="G2" s="56"/>
    </row>
    <row r="3" spans="1:7" ht="24" customHeight="1" thickBot="1" x14ac:dyDescent="0.3">
      <c r="A3" s="22"/>
      <c r="B3" s="57" t="s">
        <v>718</v>
      </c>
      <c r="C3" s="58"/>
      <c r="D3" s="58"/>
      <c r="E3" s="58"/>
      <c r="F3" s="58"/>
      <c r="G3" s="58"/>
    </row>
    <row r="4" spans="1:7" ht="23.25" customHeight="1" thickTop="1" x14ac:dyDescent="0.25">
      <c r="A4" s="22"/>
      <c r="B4" s="25"/>
      <c r="C4" s="59" t="s">
        <v>719</v>
      </c>
      <c r="D4" s="60"/>
      <c r="E4" s="60"/>
      <c r="F4" s="60"/>
      <c r="G4" s="61"/>
    </row>
    <row r="5" spans="1:7" ht="46.5" customHeight="1" thickBot="1" x14ac:dyDescent="0.3">
      <c r="A5" s="26"/>
      <c r="B5" s="5" t="s">
        <v>720</v>
      </c>
      <c r="C5" s="5" t="s">
        <v>721</v>
      </c>
      <c r="D5" s="5" t="s">
        <v>722</v>
      </c>
      <c r="E5" s="5" t="s">
        <v>723</v>
      </c>
      <c r="F5" s="5" t="s">
        <v>724</v>
      </c>
      <c r="G5" s="5" t="s">
        <v>725</v>
      </c>
    </row>
    <row r="6" spans="1:7" ht="24" customHeight="1" thickTop="1" x14ac:dyDescent="0.25">
      <c r="A6" s="27" t="s">
        <v>726</v>
      </c>
      <c r="B6" s="28">
        <v>123.53</v>
      </c>
      <c r="C6" s="28">
        <v>77.069999999999993</v>
      </c>
      <c r="D6" s="28">
        <v>7.45</v>
      </c>
      <c r="E6" s="28">
        <v>9.34</v>
      </c>
      <c r="F6" s="28">
        <v>22.84</v>
      </c>
      <c r="G6" s="28">
        <v>6.83</v>
      </c>
    </row>
    <row r="7" spans="1:7" ht="24" customHeight="1" x14ac:dyDescent="0.25">
      <c r="A7" s="29" t="s">
        <v>727</v>
      </c>
      <c r="B7" s="30"/>
      <c r="C7" s="30"/>
      <c r="D7" s="30"/>
      <c r="E7" s="30"/>
      <c r="F7" s="30"/>
      <c r="G7" s="30"/>
    </row>
    <row r="8" spans="1:7" ht="15" customHeight="1" x14ac:dyDescent="0.25">
      <c r="A8" s="8" t="s">
        <v>728</v>
      </c>
      <c r="B8" s="31">
        <v>21.92</v>
      </c>
      <c r="C8" s="31">
        <v>11.23</v>
      </c>
      <c r="D8" s="31">
        <v>1.95</v>
      </c>
      <c r="E8" s="31">
        <v>3.15</v>
      </c>
      <c r="F8" s="31">
        <v>5.0999999999999996</v>
      </c>
      <c r="G8" s="31">
        <v>0.5</v>
      </c>
    </row>
    <row r="9" spans="1:7" x14ac:dyDescent="0.25">
      <c r="A9" s="32" t="s">
        <v>729</v>
      </c>
      <c r="B9" s="31">
        <v>5.88</v>
      </c>
      <c r="C9" s="31">
        <v>3.34</v>
      </c>
      <c r="D9" s="31">
        <v>0.3</v>
      </c>
      <c r="E9" s="31">
        <v>0.99</v>
      </c>
      <c r="F9" s="31">
        <v>1.1000000000000001</v>
      </c>
      <c r="G9" s="31">
        <v>0.14000000000000001</v>
      </c>
    </row>
    <row r="10" spans="1:7" x14ac:dyDescent="0.25">
      <c r="A10" s="32" t="s">
        <v>730</v>
      </c>
      <c r="B10" s="31">
        <v>16.04</v>
      </c>
      <c r="C10" s="31">
        <v>7.89</v>
      </c>
      <c r="D10" s="31">
        <v>1.65</v>
      </c>
      <c r="E10" s="31">
        <v>2.15</v>
      </c>
      <c r="F10" s="31">
        <v>3.99</v>
      </c>
      <c r="G10" s="31">
        <v>0.36</v>
      </c>
    </row>
    <row r="11" spans="1:7" x14ac:dyDescent="0.25">
      <c r="A11" s="8" t="s">
        <v>731</v>
      </c>
      <c r="B11" s="31">
        <v>27.04</v>
      </c>
      <c r="C11" s="31">
        <v>18.579999999999998</v>
      </c>
      <c r="D11" s="31">
        <v>1.33</v>
      </c>
      <c r="E11" s="31">
        <v>1.95</v>
      </c>
      <c r="F11" s="31">
        <v>4.2</v>
      </c>
      <c r="G11" s="31">
        <v>0.97</v>
      </c>
    </row>
    <row r="12" spans="1:7" x14ac:dyDescent="0.25">
      <c r="A12" s="32" t="s">
        <v>732</v>
      </c>
      <c r="B12" s="31">
        <v>18.55</v>
      </c>
      <c r="C12" s="31">
        <v>12.59</v>
      </c>
      <c r="D12" s="31">
        <v>0.91</v>
      </c>
      <c r="E12" s="31">
        <v>1.49</v>
      </c>
      <c r="F12" s="31">
        <v>2.94</v>
      </c>
      <c r="G12" s="31">
        <v>0.63</v>
      </c>
    </row>
    <row r="13" spans="1:7" ht="15" customHeight="1" x14ac:dyDescent="0.25">
      <c r="A13" s="32" t="s">
        <v>733</v>
      </c>
      <c r="B13" s="31">
        <v>8.5</v>
      </c>
      <c r="C13" s="31">
        <v>5.99</v>
      </c>
      <c r="D13" s="31">
        <v>0.43</v>
      </c>
      <c r="E13" s="31">
        <v>0.47</v>
      </c>
      <c r="F13" s="31">
        <v>1.26</v>
      </c>
      <c r="G13" s="31">
        <v>0.35</v>
      </c>
    </row>
    <row r="14" spans="1:7" x14ac:dyDescent="0.25">
      <c r="A14" s="8" t="s">
        <v>734</v>
      </c>
      <c r="B14" s="31">
        <v>46.84</v>
      </c>
      <c r="C14" s="31">
        <v>30.29</v>
      </c>
      <c r="D14" s="31">
        <v>2.48</v>
      </c>
      <c r="E14" s="31">
        <v>2.36</v>
      </c>
      <c r="F14" s="31">
        <v>7.83</v>
      </c>
      <c r="G14" s="31">
        <v>3.89</v>
      </c>
    </row>
    <row r="15" spans="1:7" x14ac:dyDescent="0.25">
      <c r="A15" s="32" t="s">
        <v>735</v>
      </c>
      <c r="B15" s="31">
        <v>24.84</v>
      </c>
      <c r="C15" s="31">
        <v>15.25</v>
      </c>
      <c r="D15" s="31">
        <v>1.92</v>
      </c>
      <c r="E15" s="31">
        <v>1.17</v>
      </c>
      <c r="F15" s="31">
        <v>4.51</v>
      </c>
      <c r="G15" s="31">
        <v>2</v>
      </c>
    </row>
    <row r="16" spans="1:7" x14ac:dyDescent="0.25">
      <c r="A16" s="32" t="s">
        <v>736</v>
      </c>
      <c r="B16" s="31">
        <v>7.38</v>
      </c>
      <c r="C16" s="31">
        <v>5.17</v>
      </c>
      <c r="D16" s="31">
        <v>0.19</v>
      </c>
      <c r="E16" s="31">
        <v>0.41</v>
      </c>
      <c r="F16" s="31">
        <v>0.84</v>
      </c>
      <c r="G16" s="31">
        <v>0.77</v>
      </c>
    </row>
    <row r="17" spans="1:7" ht="15" customHeight="1" x14ac:dyDescent="0.25">
      <c r="A17" s="32" t="s">
        <v>737</v>
      </c>
      <c r="B17" s="31">
        <v>14.62</v>
      </c>
      <c r="C17" s="31">
        <v>9.8699999999999992</v>
      </c>
      <c r="D17" s="31">
        <v>0.36</v>
      </c>
      <c r="E17" s="31">
        <v>0.78</v>
      </c>
      <c r="F17" s="31">
        <v>2.48</v>
      </c>
      <c r="G17" s="31">
        <v>1.1200000000000001</v>
      </c>
    </row>
    <row r="18" spans="1:7" x14ac:dyDescent="0.25">
      <c r="A18" s="8" t="s">
        <v>738</v>
      </c>
      <c r="B18" s="31">
        <v>27.72</v>
      </c>
      <c r="C18" s="31">
        <v>16.97</v>
      </c>
      <c r="D18" s="31">
        <v>1.69</v>
      </c>
      <c r="E18" s="31">
        <v>1.89</v>
      </c>
      <c r="F18" s="31">
        <v>5.7</v>
      </c>
      <c r="G18" s="31">
        <v>1.47</v>
      </c>
    </row>
    <row r="19" spans="1:7" x14ac:dyDescent="0.25">
      <c r="A19" s="32" t="s">
        <v>739</v>
      </c>
      <c r="B19" s="31">
        <v>9.2200000000000006</v>
      </c>
      <c r="C19" s="31">
        <v>6.06</v>
      </c>
      <c r="D19" s="31">
        <v>0.5</v>
      </c>
      <c r="E19" s="31">
        <v>0.52</v>
      </c>
      <c r="F19" s="31">
        <v>1.47</v>
      </c>
      <c r="G19" s="31">
        <v>0.67</v>
      </c>
    </row>
    <row r="20" spans="1:7" x14ac:dyDescent="0.25">
      <c r="A20" s="33" t="s">
        <v>740</v>
      </c>
      <c r="B20" s="31">
        <v>4.62</v>
      </c>
      <c r="C20" s="31">
        <v>3.1</v>
      </c>
      <c r="D20" s="31">
        <v>0.28999999999999998</v>
      </c>
      <c r="E20" s="31">
        <v>0.26</v>
      </c>
      <c r="F20" s="31">
        <v>0.73</v>
      </c>
      <c r="G20" s="31">
        <v>0.24</v>
      </c>
    </row>
    <row r="21" spans="1:7" x14ac:dyDescent="0.25">
      <c r="A21" s="33" t="s">
        <v>741</v>
      </c>
      <c r="B21" s="31">
        <v>4.5999999999999996</v>
      </c>
      <c r="C21" s="31">
        <v>2.96</v>
      </c>
      <c r="D21" s="31">
        <v>0.21</v>
      </c>
      <c r="E21" s="31">
        <v>0.26</v>
      </c>
      <c r="F21" s="31">
        <v>0.74</v>
      </c>
      <c r="G21" s="31">
        <v>0.43</v>
      </c>
    </row>
    <row r="22" spans="1:7" x14ac:dyDescent="0.25">
      <c r="A22" s="32" t="s">
        <v>742</v>
      </c>
      <c r="B22" s="31">
        <v>18.510000000000002</v>
      </c>
      <c r="C22" s="31">
        <v>10.91</v>
      </c>
      <c r="D22" s="31">
        <v>1.19</v>
      </c>
      <c r="E22" s="31">
        <v>1.36</v>
      </c>
      <c r="F22" s="31">
        <v>4.24</v>
      </c>
      <c r="G22" s="31">
        <v>0.8</v>
      </c>
    </row>
    <row r="23" spans="1:7" ht="24" customHeight="1" x14ac:dyDescent="0.25">
      <c r="A23" s="29" t="s">
        <v>743</v>
      </c>
      <c r="B23" s="30"/>
      <c r="C23" s="30"/>
      <c r="D23" s="30"/>
      <c r="E23" s="30"/>
      <c r="F23" s="30"/>
      <c r="G23" s="30"/>
    </row>
    <row r="24" spans="1:7" x14ac:dyDescent="0.25">
      <c r="A24" s="8" t="s">
        <v>23</v>
      </c>
      <c r="B24" s="31">
        <v>100.44</v>
      </c>
      <c r="C24" s="31">
        <v>58.8</v>
      </c>
      <c r="D24" s="31">
        <v>7.04</v>
      </c>
      <c r="E24" s="31">
        <v>9.02</v>
      </c>
      <c r="F24" s="31">
        <v>22.27</v>
      </c>
      <c r="G24" s="31">
        <v>3.31</v>
      </c>
    </row>
    <row r="25" spans="1:7" s="7" customFormat="1" x14ac:dyDescent="0.25">
      <c r="A25" s="32" t="s">
        <v>744</v>
      </c>
      <c r="B25" s="31">
        <v>89.24</v>
      </c>
      <c r="C25" s="31">
        <v>50.99</v>
      </c>
      <c r="D25" s="31">
        <v>6.57</v>
      </c>
      <c r="E25" s="31">
        <v>7.95</v>
      </c>
      <c r="F25" s="31">
        <v>21.2</v>
      </c>
      <c r="G25" s="31">
        <v>2.5299999999999998</v>
      </c>
    </row>
    <row r="26" spans="1:7" s="7" customFormat="1" x14ac:dyDescent="0.25">
      <c r="A26" s="32" t="s">
        <v>745</v>
      </c>
      <c r="B26" s="31">
        <v>11.2</v>
      </c>
      <c r="C26" s="31">
        <v>7.82</v>
      </c>
      <c r="D26" s="31">
        <v>0.47</v>
      </c>
      <c r="E26" s="31">
        <v>1.07</v>
      </c>
      <c r="F26" s="31">
        <v>1.07</v>
      </c>
      <c r="G26" s="31">
        <v>0.77</v>
      </c>
    </row>
    <row r="27" spans="1:7" x14ac:dyDescent="0.25">
      <c r="A27" s="8" t="s">
        <v>24</v>
      </c>
      <c r="B27" s="31">
        <v>23.09</v>
      </c>
      <c r="C27" s="31">
        <v>18.27</v>
      </c>
      <c r="D27" s="31">
        <v>0.41</v>
      </c>
      <c r="E27" s="31">
        <v>0.32</v>
      </c>
      <c r="F27" s="31">
        <v>0.56999999999999995</v>
      </c>
      <c r="G27" s="31">
        <v>3.52</v>
      </c>
    </row>
    <row r="28" spans="1:7" ht="33.950000000000003" customHeight="1" x14ac:dyDescent="0.25">
      <c r="A28" s="29" t="s">
        <v>746</v>
      </c>
      <c r="B28" s="30"/>
      <c r="C28" s="30"/>
      <c r="D28" s="30"/>
      <c r="E28" s="30"/>
      <c r="F28" s="30"/>
      <c r="G28" s="30"/>
    </row>
    <row r="29" spans="1:7" x14ac:dyDescent="0.25">
      <c r="A29" s="8" t="s">
        <v>747</v>
      </c>
      <c r="B29" s="31">
        <v>42.5</v>
      </c>
      <c r="C29" s="31">
        <v>28.04</v>
      </c>
      <c r="D29" s="31">
        <v>2.4300000000000002</v>
      </c>
      <c r="E29" s="31">
        <v>3.78</v>
      </c>
      <c r="F29" s="31">
        <v>6.74</v>
      </c>
      <c r="G29" s="31">
        <v>1.52</v>
      </c>
    </row>
    <row r="30" spans="1:7" x14ac:dyDescent="0.25">
      <c r="A30" s="8" t="s">
        <v>748</v>
      </c>
      <c r="B30" s="31">
        <v>36.79</v>
      </c>
      <c r="C30" s="31">
        <v>21.89</v>
      </c>
      <c r="D30" s="31">
        <v>2.8</v>
      </c>
      <c r="E30" s="31">
        <v>2.72</v>
      </c>
      <c r="F30" s="31">
        <v>7.03</v>
      </c>
      <c r="G30" s="31">
        <v>2.35</v>
      </c>
    </row>
    <row r="31" spans="1:7" x14ac:dyDescent="0.25">
      <c r="A31" s="8" t="s">
        <v>749</v>
      </c>
      <c r="B31" s="31">
        <v>15.06</v>
      </c>
      <c r="C31" s="31">
        <v>9.07</v>
      </c>
      <c r="D31" s="31">
        <v>0.9</v>
      </c>
      <c r="E31" s="31">
        <v>1.1200000000000001</v>
      </c>
      <c r="F31" s="31">
        <v>3.12</v>
      </c>
      <c r="G31" s="31">
        <v>0.83</v>
      </c>
    </row>
    <row r="32" spans="1:7" ht="24" customHeight="1" x14ac:dyDescent="0.25">
      <c r="A32" s="8" t="s">
        <v>750</v>
      </c>
      <c r="B32" s="31">
        <v>22.31</v>
      </c>
      <c r="C32" s="31">
        <v>13.98</v>
      </c>
      <c r="D32" s="31">
        <v>0.92</v>
      </c>
      <c r="E32" s="31">
        <v>1.25</v>
      </c>
      <c r="F32" s="31">
        <v>4.37</v>
      </c>
      <c r="G32" s="31">
        <v>1.8</v>
      </c>
    </row>
    <row r="33" spans="1:7" x14ac:dyDescent="0.25">
      <c r="A33" s="8" t="s">
        <v>751</v>
      </c>
      <c r="B33" s="31">
        <v>6.87</v>
      </c>
      <c r="C33" s="31">
        <v>4.09</v>
      </c>
      <c r="D33" s="31">
        <v>0.4</v>
      </c>
      <c r="E33" s="31">
        <v>0.48</v>
      </c>
      <c r="F33" s="31">
        <v>1.57</v>
      </c>
      <c r="G33" s="31">
        <v>0.34</v>
      </c>
    </row>
    <row r="34" spans="1:7" x14ac:dyDescent="0.25">
      <c r="A34" s="29" t="s">
        <v>752</v>
      </c>
      <c r="B34" s="30"/>
      <c r="C34" s="30"/>
      <c r="D34" s="30"/>
      <c r="E34" s="30"/>
      <c r="F34" s="30"/>
      <c r="G34" s="30"/>
    </row>
    <row r="35" spans="1:7" x14ac:dyDescent="0.25">
      <c r="A35" s="8" t="s">
        <v>753</v>
      </c>
      <c r="B35" s="31">
        <v>20.260000000000002</v>
      </c>
      <c r="C35" s="31">
        <v>13.58</v>
      </c>
      <c r="D35" s="31">
        <v>1.1399999999999999</v>
      </c>
      <c r="E35" s="31">
        <v>2.36</v>
      </c>
      <c r="F35" s="31">
        <v>3.08</v>
      </c>
      <c r="G35" s="31">
        <v>0.09</v>
      </c>
    </row>
    <row r="36" spans="1:7" x14ac:dyDescent="0.25">
      <c r="A36" s="8" t="s">
        <v>754</v>
      </c>
      <c r="B36" s="31">
        <v>12.48</v>
      </c>
      <c r="C36" s="31">
        <v>9.9</v>
      </c>
      <c r="D36" s="31">
        <v>0.4</v>
      </c>
      <c r="E36" s="31">
        <v>0.77</v>
      </c>
      <c r="F36" s="31">
        <v>1.25</v>
      </c>
      <c r="G36" s="31">
        <v>0.16</v>
      </c>
    </row>
    <row r="37" spans="1:7" x14ac:dyDescent="0.25">
      <c r="A37" s="8" t="s">
        <v>755</v>
      </c>
      <c r="B37" s="31">
        <v>12.76</v>
      </c>
      <c r="C37" s="31">
        <v>8.23</v>
      </c>
      <c r="D37" s="31">
        <v>0.63</v>
      </c>
      <c r="E37" s="31">
        <v>1.1200000000000001</v>
      </c>
      <c r="F37" s="31">
        <v>2.41</v>
      </c>
      <c r="G37" s="31">
        <v>0.37</v>
      </c>
    </row>
    <row r="38" spans="1:7" ht="24" customHeight="1" x14ac:dyDescent="0.25">
      <c r="A38" s="8" t="s">
        <v>756</v>
      </c>
      <c r="B38" s="31">
        <v>18.34</v>
      </c>
      <c r="C38" s="31">
        <v>10.46</v>
      </c>
      <c r="D38" s="31">
        <v>0.97</v>
      </c>
      <c r="E38" s="31">
        <v>1.56</v>
      </c>
      <c r="F38" s="31">
        <v>4.01</v>
      </c>
      <c r="G38" s="31">
        <v>1.34</v>
      </c>
    </row>
    <row r="39" spans="1:7" x14ac:dyDescent="0.25">
      <c r="A39" s="8" t="s">
        <v>757</v>
      </c>
      <c r="B39" s="31">
        <v>16.3</v>
      </c>
      <c r="C39" s="31">
        <v>8.67</v>
      </c>
      <c r="D39" s="31">
        <v>1.26</v>
      </c>
      <c r="E39" s="31">
        <v>1.43</v>
      </c>
      <c r="F39" s="31">
        <v>3.6</v>
      </c>
      <c r="G39" s="31">
        <v>1.33</v>
      </c>
    </row>
    <row r="40" spans="1:7" x14ac:dyDescent="0.25">
      <c r="A40" s="8" t="s">
        <v>758</v>
      </c>
      <c r="B40" s="31">
        <v>17.16</v>
      </c>
      <c r="C40" s="31">
        <v>10.65</v>
      </c>
      <c r="D40" s="31">
        <v>1.08</v>
      </c>
      <c r="E40" s="31">
        <v>0.95</v>
      </c>
      <c r="F40" s="31">
        <v>2.5499999999999998</v>
      </c>
      <c r="G40" s="31">
        <v>1.92</v>
      </c>
    </row>
    <row r="41" spans="1:7" x14ac:dyDescent="0.25">
      <c r="A41" s="8" t="s">
        <v>759</v>
      </c>
      <c r="B41" s="31">
        <v>16.16</v>
      </c>
      <c r="C41" s="31">
        <v>9.98</v>
      </c>
      <c r="D41" s="31">
        <v>1.31</v>
      </c>
      <c r="E41" s="31">
        <v>0.72</v>
      </c>
      <c r="F41" s="31">
        <v>3.17</v>
      </c>
      <c r="G41" s="31">
        <v>0.98</v>
      </c>
    </row>
    <row r="42" spans="1:7" x14ac:dyDescent="0.25">
      <c r="A42" s="8" t="s">
        <v>760</v>
      </c>
      <c r="B42" s="31">
        <v>5.53</v>
      </c>
      <c r="C42" s="31">
        <v>3.05</v>
      </c>
      <c r="D42" s="31">
        <v>0.37</v>
      </c>
      <c r="E42" s="31">
        <v>0.26</v>
      </c>
      <c r="F42" s="31">
        <v>1.52</v>
      </c>
      <c r="G42" s="31">
        <v>0.32</v>
      </c>
    </row>
    <row r="43" spans="1:7" x14ac:dyDescent="0.25">
      <c r="A43" s="8" t="s">
        <v>761</v>
      </c>
      <c r="B43" s="31">
        <v>4.5599999999999996</v>
      </c>
      <c r="C43" s="31">
        <v>2.5299999999999998</v>
      </c>
      <c r="D43" s="31">
        <v>0.28999999999999998</v>
      </c>
      <c r="E43" s="31">
        <v>0.18</v>
      </c>
      <c r="F43" s="31">
        <v>1.26</v>
      </c>
      <c r="G43" s="31">
        <v>0.31</v>
      </c>
    </row>
    <row r="44" spans="1:7" x14ac:dyDescent="0.25">
      <c r="A44" s="29" t="s">
        <v>762</v>
      </c>
      <c r="B44" s="30"/>
      <c r="C44" s="30"/>
      <c r="D44" s="30"/>
      <c r="E44" s="30"/>
      <c r="F44" s="30"/>
      <c r="G44" s="30"/>
    </row>
    <row r="45" spans="1:7" x14ac:dyDescent="0.25">
      <c r="A45" s="8" t="s">
        <v>763</v>
      </c>
      <c r="B45" s="31">
        <v>47.15</v>
      </c>
      <c r="C45" s="31">
        <v>44.59</v>
      </c>
      <c r="D45" s="31">
        <v>2.57</v>
      </c>
      <c r="E45" s="31" t="s">
        <v>764</v>
      </c>
      <c r="F45" s="31" t="s">
        <v>764</v>
      </c>
      <c r="G45" s="31" t="s">
        <v>764</v>
      </c>
    </row>
    <row r="46" spans="1:7" x14ac:dyDescent="0.25">
      <c r="A46" s="8" t="s">
        <v>765</v>
      </c>
      <c r="B46" s="31">
        <v>32.47</v>
      </c>
      <c r="C46" s="31">
        <v>28.53</v>
      </c>
      <c r="D46" s="31">
        <v>3.94</v>
      </c>
      <c r="E46" s="31" t="s">
        <v>764</v>
      </c>
      <c r="F46" s="31" t="s">
        <v>764</v>
      </c>
      <c r="G46" s="31" t="s">
        <v>764</v>
      </c>
    </row>
    <row r="47" spans="1:7" ht="24" customHeight="1" x14ac:dyDescent="0.25">
      <c r="A47" s="8" t="s">
        <v>766</v>
      </c>
      <c r="B47" s="31">
        <v>2.61</v>
      </c>
      <c r="C47" s="31">
        <v>1.76</v>
      </c>
      <c r="D47" s="31">
        <v>0.85</v>
      </c>
      <c r="E47" s="31" t="s">
        <v>764</v>
      </c>
      <c r="F47" s="31" t="s">
        <v>764</v>
      </c>
      <c r="G47" s="31" t="s">
        <v>764</v>
      </c>
    </row>
    <row r="48" spans="1:7" x14ac:dyDescent="0.25">
      <c r="A48" s="8" t="s">
        <v>767</v>
      </c>
      <c r="B48" s="31">
        <v>2.2799999999999998</v>
      </c>
      <c r="C48" s="31">
        <v>2.19</v>
      </c>
      <c r="D48" s="31">
        <v>0.09</v>
      </c>
      <c r="E48" s="31" t="s">
        <v>764</v>
      </c>
      <c r="F48" s="31" t="s">
        <v>764</v>
      </c>
      <c r="G48" s="31" t="s">
        <v>764</v>
      </c>
    </row>
    <row r="49" spans="1:7" ht="26.25" customHeight="1" x14ac:dyDescent="0.25">
      <c r="A49" s="8" t="s">
        <v>768</v>
      </c>
      <c r="B49" s="31">
        <v>39.01</v>
      </c>
      <c r="C49" s="31" t="s">
        <v>764</v>
      </c>
      <c r="D49" s="31" t="s">
        <v>764</v>
      </c>
      <c r="E49" s="31">
        <v>9.34</v>
      </c>
      <c r="F49" s="31">
        <v>22.84</v>
      </c>
      <c r="G49" s="31">
        <v>6.83</v>
      </c>
    </row>
    <row r="50" spans="1:7" x14ac:dyDescent="0.25">
      <c r="A50" s="29" t="s">
        <v>769</v>
      </c>
      <c r="B50" s="30"/>
      <c r="C50" s="30"/>
      <c r="D50" s="30"/>
      <c r="E50" s="30"/>
      <c r="F50" s="30"/>
      <c r="G50" s="30"/>
    </row>
    <row r="51" spans="1:7" ht="26.25" customHeight="1" x14ac:dyDescent="0.25">
      <c r="A51" s="8" t="s">
        <v>770</v>
      </c>
      <c r="B51" s="31">
        <v>45.44</v>
      </c>
      <c r="C51" s="31">
        <v>31.14</v>
      </c>
      <c r="D51" s="31">
        <v>2.83</v>
      </c>
      <c r="E51" s="31">
        <v>2.23</v>
      </c>
      <c r="F51" s="31">
        <v>3.79</v>
      </c>
      <c r="G51" s="31">
        <v>5.45</v>
      </c>
    </row>
    <row r="52" spans="1:7" x14ac:dyDescent="0.25">
      <c r="A52" s="8" t="s">
        <v>771</v>
      </c>
      <c r="B52" s="31">
        <v>33.369999999999997</v>
      </c>
      <c r="C52" s="31">
        <v>17.52</v>
      </c>
      <c r="D52" s="31">
        <v>2.0099999999999998</v>
      </c>
      <c r="E52" s="31">
        <v>3.79</v>
      </c>
      <c r="F52" s="31">
        <v>9.8000000000000007</v>
      </c>
      <c r="G52" s="31">
        <v>0.24</v>
      </c>
    </row>
    <row r="53" spans="1:7" ht="24" customHeight="1" x14ac:dyDescent="0.25">
      <c r="A53" s="8" t="s">
        <v>772</v>
      </c>
      <c r="B53" s="31">
        <v>18.8</v>
      </c>
      <c r="C53" s="31">
        <v>12.63</v>
      </c>
      <c r="D53" s="31">
        <v>0.92</v>
      </c>
      <c r="E53" s="31">
        <v>1.55</v>
      </c>
      <c r="F53" s="31">
        <v>2.86</v>
      </c>
      <c r="G53" s="31">
        <v>0.84</v>
      </c>
    </row>
    <row r="54" spans="1:7" ht="15" customHeight="1" x14ac:dyDescent="0.25">
      <c r="A54" s="8" t="s">
        <v>773</v>
      </c>
      <c r="B54" s="31">
        <v>15.65</v>
      </c>
      <c r="C54" s="31">
        <v>10.54</v>
      </c>
      <c r="D54" s="31">
        <v>1.07</v>
      </c>
      <c r="E54" s="31">
        <v>0.89</v>
      </c>
      <c r="F54" s="31">
        <v>3.08</v>
      </c>
      <c r="G54" s="31">
        <v>0.08</v>
      </c>
    </row>
    <row r="55" spans="1:7" x14ac:dyDescent="0.25">
      <c r="A55" s="8" t="s">
        <v>774</v>
      </c>
      <c r="B55" s="31">
        <v>6.42</v>
      </c>
      <c r="C55" s="31">
        <v>2.89</v>
      </c>
      <c r="D55" s="31">
        <v>0.41</v>
      </c>
      <c r="E55" s="31">
        <v>0.5</v>
      </c>
      <c r="F55" s="31">
        <v>2.56</v>
      </c>
      <c r="G55" s="31" t="s">
        <v>775</v>
      </c>
    </row>
    <row r="56" spans="1:7" x14ac:dyDescent="0.25">
      <c r="A56" s="8" t="s">
        <v>776</v>
      </c>
      <c r="B56" s="31">
        <v>1.89</v>
      </c>
      <c r="C56" s="31">
        <v>1.1599999999999999</v>
      </c>
      <c r="D56" s="31">
        <v>0.11</v>
      </c>
      <c r="E56" s="31">
        <v>0.21</v>
      </c>
      <c r="F56" s="31">
        <v>0.3</v>
      </c>
      <c r="G56" s="31">
        <v>0.11</v>
      </c>
    </row>
    <row r="57" spans="1:7" x14ac:dyDescent="0.25">
      <c r="A57" s="8" t="s">
        <v>777</v>
      </c>
      <c r="B57" s="31">
        <v>1.46</v>
      </c>
      <c r="C57" s="31">
        <v>0.94</v>
      </c>
      <c r="D57" s="31">
        <v>0.08</v>
      </c>
      <c r="E57" s="31">
        <v>0.14000000000000001</v>
      </c>
      <c r="F57" s="31">
        <v>0.31</v>
      </c>
      <c r="G57" s="31" t="s">
        <v>764</v>
      </c>
    </row>
    <row r="58" spans="1:7" x14ac:dyDescent="0.25">
      <c r="A58" s="8" t="s">
        <v>778</v>
      </c>
      <c r="B58" s="31">
        <v>0.5</v>
      </c>
      <c r="C58" s="31">
        <v>0.26</v>
      </c>
      <c r="D58" s="31" t="s">
        <v>775</v>
      </c>
      <c r="E58" s="31" t="s">
        <v>775</v>
      </c>
      <c r="F58" s="31">
        <v>0.14000000000000001</v>
      </c>
      <c r="G58" s="31" t="s">
        <v>775</v>
      </c>
    </row>
    <row r="59" spans="1:7" x14ac:dyDescent="0.25">
      <c r="A59" s="29" t="s">
        <v>779</v>
      </c>
      <c r="B59" s="30"/>
      <c r="C59" s="30"/>
      <c r="D59" s="30"/>
      <c r="E59" s="30"/>
      <c r="F59" s="30"/>
      <c r="G59" s="30"/>
    </row>
    <row r="60" spans="1:7" x14ac:dyDescent="0.25">
      <c r="A60" s="8" t="s">
        <v>780</v>
      </c>
      <c r="B60" s="31">
        <v>76.03</v>
      </c>
      <c r="C60" s="31">
        <v>61.56</v>
      </c>
      <c r="D60" s="31">
        <v>5.49</v>
      </c>
      <c r="E60" s="31">
        <v>5.89</v>
      </c>
      <c r="F60" s="31" t="s">
        <v>764</v>
      </c>
      <c r="G60" s="31">
        <v>3.09</v>
      </c>
    </row>
    <row r="61" spans="1:7" x14ac:dyDescent="0.25">
      <c r="A61" s="8" t="s">
        <v>781</v>
      </c>
      <c r="B61" s="31">
        <v>9.69</v>
      </c>
      <c r="C61" s="31">
        <v>5.87</v>
      </c>
      <c r="D61" s="31">
        <v>0.28000000000000003</v>
      </c>
      <c r="E61" s="31">
        <v>0.46</v>
      </c>
      <c r="F61" s="31" t="s">
        <v>764</v>
      </c>
      <c r="G61" s="31">
        <v>3.08</v>
      </c>
    </row>
    <row r="62" spans="1:7" ht="24" customHeight="1" x14ac:dyDescent="0.25">
      <c r="A62" s="8" t="s">
        <v>782</v>
      </c>
      <c r="B62" s="31">
        <v>5.19</v>
      </c>
      <c r="C62" s="31">
        <v>3.06</v>
      </c>
      <c r="D62" s="31">
        <v>0.55000000000000004</v>
      </c>
      <c r="E62" s="31">
        <v>1.23</v>
      </c>
      <c r="F62" s="31" t="s">
        <v>764</v>
      </c>
      <c r="G62" s="31">
        <v>0.35</v>
      </c>
    </row>
    <row r="63" spans="1:7" x14ac:dyDescent="0.25">
      <c r="A63" s="8" t="s">
        <v>783</v>
      </c>
      <c r="B63" s="31">
        <v>4.8899999999999997</v>
      </c>
      <c r="C63" s="31">
        <v>3.6</v>
      </c>
      <c r="D63" s="31">
        <v>0.59</v>
      </c>
      <c r="E63" s="31">
        <v>0.66</v>
      </c>
      <c r="F63" s="31" t="s">
        <v>764</v>
      </c>
      <c r="G63" s="31" t="s">
        <v>775</v>
      </c>
    </row>
    <row r="64" spans="1:7" x14ac:dyDescent="0.25">
      <c r="A64" s="8" t="s">
        <v>784</v>
      </c>
      <c r="B64" s="31">
        <v>2.14</v>
      </c>
      <c r="C64" s="31">
        <v>1.58</v>
      </c>
      <c r="D64" s="31">
        <v>0.11</v>
      </c>
      <c r="E64" s="31">
        <v>0.43</v>
      </c>
      <c r="F64" s="31" t="s">
        <v>764</v>
      </c>
      <c r="G64" s="31" t="s">
        <v>775</v>
      </c>
    </row>
    <row r="65" spans="1:7" x14ac:dyDescent="0.25">
      <c r="A65" s="8" t="s">
        <v>785</v>
      </c>
      <c r="B65" s="31">
        <v>1.49</v>
      </c>
      <c r="C65" s="31">
        <v>0.73</v>
      </c>
      <c r="D65" s="31">
        <v>0.18</v>
      </c>
      <c r="E65" s="31">
        <v>0.51</v>
      </c>
      <c r="F65" s="31" t="s">
        <v>764</v>
      </c>
      <c r="G65" s="31">
        <v>0.08</v>
      </c>
    </row>
    <row r="66" spans="1:7" x14ac:dyDescent="0.25">
      <c r="A66" s="8" t="s">
        <v>778</v>
      </c>
      <c r="B66" s="31">
        <v>1.26</v>
      </c>
      <c r="C66" s="31">
        <v>0.67</v>
      </c>
      <c r="D66" s="31">
        <v>0.27</v>
      </c>
      <c r="E66" s="31">
        <v>0.15</v>
      </c>
      <c r="F66" s="31" t="s">
        <v>764</v>
      </c>
      <c r="G66" s="31">
        <v>0.18</v>
      </c>
    </row>
    <row r="67" spans="1:7" ht="26.25" customHeight="1" x14ac:dyDescent="0.25">
      <c r="A67" s="8" t="s">
        <v>786</v>
      </c>
      <c r="B67" s="31">
        <v>22.84</v>
      </c>
      <c r="C67" s="31" t="s">
        <v>764</v>
      </c>
      <c r="D67" s="31" t="s">
        <v>764</v>
      </c>
      <c r="E67" s="31" t="s">
        <v>764</v>
      </c>
      <c r="F67" s="31">
        <v>22.84</v>
      </c>
      <c r="G67" s="31" t="s">
        <v>764</v>
      </c>
    </row>
    <row r="68" spans="1:7" ht="26.25" customHeight="1" x14ac:dyDescent="0.25">
      <c r="A68" s="29" t="s">
        <v>787</v>
      </c>
      <c r="B68" s="30"/>
      <c r="C68" s="30"/>
      <c r="D68" s="30"/>
      <c r="E68" s="30"/>
      <c r="F68" s="30"/>
      <c r="G68" s="30"/>
    </row>
    <row r="69" spans="1:7" x14ac:dyDescent="0.25">
      <c r="A69" s="34" t="s">
        <v>788</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789</v>
      </c>
      <c r="B76" s="31">
        <v>19.899999999999999</v>
      </c>
      <c r="C76" s="31">
        <v>18.73</v>
      </c>
      <c r="D76" s="31">
        <v>0.51</v>
      </c>
      <c r="E76" s="31">
        <v>0.25</v>
      </c>
      <c r="F76" s="31">
        <v>0.11</v>
      </c>
      <c r="G76" s="31">
        <v>0.3</v>
      </c>
    </row>
    <row r="77" spans="1:7" x14ac:dyDescent="0.25">
      <c r="A77" s="29" t="s">
        <v>790</v>
      </c>
      <c r="B77" s="31"/>
      <c r="C77" s="31"/>
      <c r="D77" s="31"/>
      <c r="E77" s="31"/>
      <c r="F77" s="31"/>
      <c r="G77" s="31"/>
    </row>
    <row r="78" spans="1:7" x14ac:dyDescent="0.25">
      <c r="A78" s="34">
        <v>0</v>
      </c>
      <c r="B78" s="31">
        <v>1.82</v>
      </c>
      <c r="C78" s="31">
        <v>0.1</v>
      </c>
      <c r="D78" s="31" t="s">
        <v>775</v>
      </c>
      <c r="E78" s="31">
        <v>0.32</v>
      </c>
      <c r="F78" s="31">
        <v>1.36</v>
      </c>
      <c r="G78" s="31" t="s">
        <v>775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791</v>
      </c>
      <c r="B83" s="31">
        <v>6.16</v>
      </c>
      <c r="C83" s="31">
        <v>5.69</v>
      </c>
      <c r="D83" s="31">
        <v>0.21</v>
      </c>
      <c r="E83" s="31">
        <v>0.13</v>
      </c>
      <c r="F83" s="31" t="s">
        <v>775</v>
      </c>
      <c r="G83" s="31">
        <v>7.0000000000000007E-2</v>
      </c>
    </row>
    <row r="84" spans="1:7" ht="26.25" customHeight="1" x14ac:dyDescent="0.25">
      <c r="A84" s="29" t="s">
        <v>792</v>
      </c>
      <c r="B84" s="30"/>
      <c r="C84" s="30"/>
      <c r="D84" s="30"/>
      <c r="E84" s="30"/>
      <c r="F84" s="30"/>
      <c r="G84" s="30"/>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791</v>
      </c>
      <c r="B89" s="31">
        <v>27.64</v>
      </c>
      <c r="C89" s="31">
        <v>24.75</v>
      </c>
      <c r="D89" s="31">
        <v>1.1100000000000001</v>
      </c>
      <c r="E89" s="31">
        <v>0.51</v>
      </c>
      <c r="F89" s="31">
        <v>0.47</v>
      </c>
      <c r="G89" s="31">
        <v>0.79</v>
      </c>
    </row>
    <row r="90" spans="1:7" x14ac:dyDescent="0.25">
      <c r="A90" s="29" t="s">
        <v>793</v>
      </c>
      <c r="B90" s="30"/>
      <c r="C90" s="30"/>
      <c r="D90" s="30"/>
      <c r="E90" s="30"/>
      <c r="F90" s="30"/>
      <c r="G90" s="30"/>
    </row>
    <row r="91" spans="1:7" x14ac:dyDescent="0.25">
      <c r="A91" s="34">
        <v>0</v>
      </c>
      <c r="B91" s="31">
        <v>0.15</v>
      </c>
      <c r="C91" s="31">
        <v>7.0000000000000007E-2</v>
      </c>
      <c r="D91" s="31" t="s">
        <v>775</v>
      </c>
      <c r="E91" s="31" t="s">
        <v>775</v>
      </c>
      <c r="F91" s="31" t="s">
        <v>775</v>
      </c>
      <c r="G91" s="31" t="s">
        <v>775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794</v>
      </c>
      <c r="B94" s="31">
        <v>16.21</v>
      </c>
      <c r="C94" s="31">
        <v>14.89</v>
      </c>
      <c r="D94" s="31">
        <v>0.72</v>
      </c>
      <c r="E94" s="31">
        <v>0.23</v>
      </c>
      <c r="F94" s="31">
        <v>0.15</v>
      </c>
      <c r="G94" s="31">
        <v>0.22</v>
      </c>
    </row>
    <row r="95" spans="1:7" x14ac:dyDescent="0.25">
      <c r="A95" s="29" t="s">
        <v>795</v>
      </c>
      <c r="B95" s="30"/>
      <c r="C95" s="30"/>
      <c r="D95" s="30"/>
      <c r="E95" s="30"/>
      <c r="F95" s="30"/>
      <c r="G95" s="30"/>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796</v>
      </c>
      <c r="B98" s="31">
        <v>2.91</v>
      </c>
      <c r="C98" s="31">
        <v>2.39</v>
      </c>
      <c r="D98" s="31">
        <v>0.18</v>
      </c>
      <c r="E98" s="31">
        <v>0.11</v>
      </c>
      <c r="F98" s="31">
        <v>0.13</v>
      </c>
      <c r="G98" s="31">
        <v>0.1</v>
      </c>
    </row>
    <row r="99" spans="1:7" x14ac:dyDescent="0.25">
      <c r="A99" s="29" t="s">
        <v>797</v>
      </c>
      <c r="B99" s="30"/>
      <c r="C99" s="30"/>
      <c r="D99" s="30"/>
      <c r="E99" s="30"/>
      <c r="F99" s="30"/>
      <c r="G99" s="30"/>
    </row>
    <row r="100" spans="1:7" x14ac:dyDescent="0.25">
      <c r="A100" s="8" t="s">
        <v>798</v>
      </c>
      <c r="B100" s="31">
        <v>36.83</v>
      </c>
      <c r="C100" s="31">
        <v>33.86</v>
      </c>
      <c r="D100" s="31">
        <v>2.98</v>
      </c>
      <c r="E100" s="31" t="s">
        <v>764</v>
      </c>
      <c r="F100" s="31" t="s">
        <v>764</v>
      </c>
      <c r="G100" s="31" t="s">
        <v>764</v>
      </c>
    </row>
    <row r="101" spans="1:7" x14ac:dyDescent="0.25">
      <c r="A101" s="32" t="s">
        <v>799</v>
      </c>
      <c r="B101" s="31">
        <v>21.71</v>
      </c>
      <c r="C101" s="31">
        <v>19.850000000000001</v>
      </c>
      <c r="D101" s="31">
        <v>1.87</v>
      </c>
      <c r="E101" s="31" t="s">
        <v>764</v>
      </c>
      <c r="F101" s="31" t="s">
        <v>764</v>
      </c>
      <c r="G101" s="31" t="s">
        <v>764</v>
      </c>
    </row>
    <row r="102" spans="1:7" ht="24" customHeight="1" x14ac:dyDescent="0.25">
      <c r="A102" s="32" t="s">
        <v>800</v>
      </c>
      <c r="B102" s="31">
        <v>15.12</v>
      </c>
      <c r="C102" s="31">
        <v>14.01</v>
      </c>
      <c r="D102" s="31">
        <v>1.1100000000000001</v>
      </c>
      <c r="E102" s="31" t="s">
        <v>764</v>
      </c>
      <c r="F102" s="31" t="s">
        <v>764</v>
      </c>
      <c r="G102" s="31" t="s">
        <v>764</v>
      </c>
    </row>
    <row r="103" spans="1:7" x14ac:dyDescent="0.25">
      <c r="A103" s="34" t="s">
        <v>801</v>
      </c>
      <c r="B103" s="31">
        <v>47.68</v>
      </c>
      <c r="C103" s="31">
        <v>43.21</v>
      </c>
      <c r="D103" s="31">
        <v>4.47</v>
      </c>
      <c r="E103" s="31" t="s">
        <v>764</v>
      </c>
      <c r="F103" s="31" t="s">
        <v>764</v>
      </c>
      <c r="G103" s="31" t="s">
        <v>764</v>
      </c>
    </row>
    <row r="104" spans="1:7" ht="26.25" customHeight="1" x14ac:dyDescent="0.25">
      <c r="A104" s="34" t="s">
        <v>768</v>
      </c>
      <c r="B104" s="31">
        <v>39.01</v>
      </c>
      <c r="C104" s="31" t="s">
        <v>764</v>
      </c>
      <c r="D104" s="31" t="s">
        <v>764</v>
      </c>
      <c r="E104" s="31">
        <v>9.34</v>
      </c>
      <c r="F104" s="31">
        <v>22.84</v>
      </c>
      <c r="G104" s="31">
        <v>6.83</v>
      </c>
    </row>
    <row r="105" spans="1:7" x14ac:dyDescent="0.25">
      <c r="A105" s="29" t="s">
        <v>802</v>
      </c>
      <c r="B105" s="30"/>
      <c r="C105" s="30"/>
      <c r="D105" s="30"/>
      <c r="E105" s="30"/>
      <c r="F105" s="30"/>
      <c r="G105" s="30"/>
    </row>
    <row r="106" spans="1:7" x14ac:dyDescent="0.25">
      <c r="A106" s="8" t="s">
        <v>798</v>
      </c>
      <c r="B106" s="31">
        <v>56.5</v>
      </c>
      <c r="C106" s="31">
        <v>52.99</v>
      </c>
      <c r="D106" s="31">
        <v>3.52</v>
      </c>
      <c r="E106" s="31" t="s">
        <v>764</v>
      </c>
      <c r="F106" s="31" t="s">
        <v>764</v>
      </c>
      <c r="G106" s="31" t="s">
        <v>764</v>
      </c>
    </row>
    <row r="107" spans="1:7" x14ac:dyDescent="0.25">
      <c r="A107" s="32" t="s">
        <v>803</v>
      </c>
      <c r="B107" s="31">
        <v>7.68</v>
      </c>
      <c r="C107" s="31">
        <v>7.1</v>
      </c>
      <c r="D107" s="31">
        <v>0.56999999999999995</v>
      </c>
      <c r="E107" s="31" t="s">
        <v>764</v>
      </c>
      <c r="F107" s="31" t="s">
        <v>764</v>
      </c>
      <c r="G107" s="31" t="s">
        <v>764</v>
      </c>
    </row>
    <row r="108" spans="1:7" ht="24" customHeight="1" x14ac:dyDescent="0.25">
      <c r="A108" s="32" t="s">
        <v>804</v>
      </c>
      <c r="B108" s="31">
        <v>48.83</v>
      </c>
      <c r="C108" s="31">
        <v>45.88</v>
      </c>
      <c r="D108" s="31">
        <v>2.94</v>
      </c>
      <c r="E108" s="31" t="s">
        <v>764</v>
      </c>
      <c r="F108" s="31" t="s">
        <v>764</v>
      </c>
      <c r="G108" s="31" t="s">
        <v>764</v>
      </c>
    </row>
    <row r="109" spans="1:7" x14ac:dyDescent="0.25">
      <c r="A109" s="8" t="s">
        <v>801</v>
      </c>
      <c r="B109" s="31">
        <v>28.01</v>
      </c>
      <c r="C109" s="31">
        <v>24.08</v>
      </c>
      <c r="D109" s="31">
        <v>3.94</v>
      </c>
      <c r="E109" s="31" t="s">
        <v>764</v>
      </c>
      <c r="F109" s="31" t="s">
        <v>764</v>
      </c>
      <c r="G109" s="31" t="s">
        <v>764</v>
      </c>
    </row>
    <row r="110" spans="1:7" ht="26.25" customHeight="1" x14ac:dyDescent="0.25">
      <c r="A110" s="34" t="s">
        <v>768</v>
      </c>
      <c r="B110" s="31">
        <v>39.01</v>
      </c>
      <c r="C110" s="31" t="s">
        <v>764</v>
      </c>
      <c r="D110" s="31" t="s">
        <v>764</v>
      </c>
      <c r="E110" s="31">
        <v>9.34</v>
      </c>
      <c r="F110" s="31">
        <v>22.84</v>
      </c>
      <c r="G110" s="31">
        <v>6.83</v>
      </c>
    </row>
    <row r="111" spans="1:7" x14ac:dyDescent="0.25">
      <c r="A111" s="29" t="s">
        <v>805</v>
      </c>
      <c r="B111" s="30"/>
      <c r="C111" s="30"/>
      <c r="D111" s="30"/>
      <c r="E111" s="30"/>
      <c r="F111" s="30"/>
      <c r="G111" s="30"/>
    </row>
    <row r="112" spans="1:7" x14ac:dyDescent="0.25">
      <c r="A112" s="8" t="s">
        <v>798</v>
      </c>
      <c r="B112" s="31">
        <v>51.79</v>
      </c>
      <c r="C112" s="31">
        <v>48.19</v>
      </c>
      <c r="D112" s="31">
        <v>3.6</v>
      </c>
      <c r="E112" s="31" t="s">
        <v>764</v>
      </c>
      <c r="F112" s="31" t="s">
        <v>764</v>
      </c>
      <c r="G112" s="31" t="s">
        <v>764</v>
      </c>
    </row>
    <row r="113" spans="1:7" x14ac:dyDescent="0.25">
      <c r="A113" s="32" t="s">
        <v>806</v>
      </c>
      <c r="B113" s="31">
        <v>11.27</v>
      </c>
      <c r="C113" s="31">
        <v>9.64</v>
      </c>
      <c r="D113" s="31">
        <v>1.64</v>
      </c>
      <c r="E113" s="31" t="s">
        <v>764</v>
      </c>
      <c r="F113" s="31" t="s">
        <v>764</v>
      </c>
      <c r="G113" s="31" t="s">
        <v>764</v>
      </c>
    </row>
    <row r="114" spans="1:7" ht="24" customHeight="1" x14ac:dyDescent="0.25">
      <c r="A114" s="32" t="s">
        <v>807</v>
      </c>
      <c r="B114" s="31">
        <v>34.18</v>
      </c>
      <c r="C114" s="31">
        <v>32.270000000000003</v>
      </c>
      <c r="D114" s="31">
        <v>1.91</v>
      </c>
      <c r="E114" s="31" t="s">
        <v>764</v>
      </c>
      <c r="F114" s="31" t="s">
        <v>764</v>
      </c>
      <c r="G114" s="31" t="s">
        <v>764</v>
      </c>
    </row>
    <row r="115" spans="1:7" ht="24" customHeight="1" x14ac:dyDescent="0.25">
      <c r="A115" s="32" t="s">
        <v>808</v>
      </c>
      <c r="B115" s="31">
        <v>6.34</v>
      </c>
      <c r="C115" s="31">
        <v>6.28</v>
      </c>
      <c r="D115" s="31">
        <v>0.06</v>
      </c>
      <c r="E115" s="31" t="s">
        <v>764</v>
      </c>
      <c r="F115" s="31" t="s">
        <v>764</v>
      </c>
      <c r="G115" s="31" t="s">
        <v>764</v>
      </c>
    </row>
    <row r="116" spans="1:7" x14ac:dyDescent="0.25">
      <c r="A116" s="8" t="s">
        <v>801</v>
      </c>
      <c r="B116" s="31">
        <v>32.72</v>
      </c>
      <c r="C116" s="31">
        <v>28.88</v>
      </c>
      <c r="D116" s="31">
        <v>3.85</v>
      </c>
      <c r="E116" s="31" t="s">
        <v>764</v>
      </c>
      <c r="F116" s="31" t="s">
        <v>764</v>
      </c>
      <c r="G116" s="31" t="s">
        <v>764</v>
      </c>
    </row>
    <row r="117" spans="1:7" ht="26.25" customHeight="1" x14ac:dyDescent="0.25">
      <c r="A117" s="34" t="s">
        <v>768</v>
      </c>
      <c r="B117" s="31">
        <v>39.01</v>
      </c>
      <c r="C117" s="31" t="s">
        <v>764</v>
      </c>
      <c r="D117" s="31" t="s">
        <v>764</v>
      </c>
      <c r="E117" s="31">
        <v>9.34</v>
      </c>
      <c r="F117" s="31">
        <v>22.84</v>
      </c>
      <c r="G117" s="31">
        <v>6.83</v>
      </c>
    </row>
    <row r="118" spans="1:7" x14ac:dyDescent="0.25">
      <c r="A118" s="29" t="s">
        <v>809</v>
      </c>
      <c r="B118" s="30"/>
      <c r="C118" s="30"/>
      <c r="D118" s="30"/>
      <c r="E118" s="30"/>
      <c r="F118" s="30"/>
      <c r="G118" s="30"/>
    </row>
    <row r="119" spans="1:7" x14ac:dyDescent="0.25">
      <c r="A119" s="8" t="s">
        <v>810</v>
      </c>
      <c r="B119" s="31">
        <v>34.340000000000003</v>
      </c>
      <c r="C119" s="31">
        <v>24.33</v>
      </c>
      <c r="D119" s="31">
        <v>1.8</v>
      </c>
      <c r="E119" s="31">
        <v>1.59</v>
      </c>
      <c r="F119" s="31">
        <v>5.22</v>
      </c>
      <c r="G119" s="31">
        <v>1.39</v>
      </c>
    </row>
    <row r="120" spans="1:7" x14ac:dyDescent="0.25">
      <c r="A120" s="8" t="s">
        <v>811</v>
      </c>
      <c r="B120" s="31">
        <v>64.27</v>
      </c>
      <c r="C120" s="31">
        <v>40.369999999999997</v>
      </c>
      <c r="D120" s="31">
        <v>3.98</v>
      </c>
      <c r="E120" s="31">
        <v>4.41</v>
      </c>
      <c r="F120" s="31">
        <v>12.22</v>
      </c>
      <c r="G120" s="31">
        <v>3.28</v>
      </c>
    </row>
    <row r="121" spans="1:7" ht="24" customHeight="1" x14ac:dyDescent="0.25">
      <c r="A121" s="8" t="s">
        <v>812</v>
      </c>
      <c r="B121" s="31">
        <v>21.29</v>
      </c>
      <c r="C121" s="31">
        <v>11.11</v>
      </c>
      <c r="D121" s="31">
        <v>1.45</v>
      </c>
      <c r="E121" s="31">
        <v>2.7</v>
      </c>
      <c r="F121" s="31">
        <v>4.1500000000000004</v>
      </c>
      <c r="G121" s="31">
        <v>1.87</v>
      </c>
    </row>
    <row r="122" spans="1:7" x14ac:dyDescent="0.25">
      <c r="A122" s="8" t="s">
        <v>813</v>
      </c>
      <c r="B122" s="31">
        <v>3.63</v>
      </c>
      <c r="C122" s="31">
        <v>1.25</v>
      </c>
      <c r="D122" s="31">
        <v>0.21</v>
      </c>
      <c r="E122" s="31">
        <v>0.64</v>
      </c>
      <c r="F122" s="31">
        <v>1.24</v>
      </c>
      <c r="G122" s="31">
        <v>0.28999999999999998</v>
      </c>
    </row>
    <row r="123" spans="1:7" ht="26.25" customHeight="1" x14ac:dyDescent="0.25">
      <c r="A123" s="29" t="s">
        <v>814</v>
      </c>
      <c r="B123" s="30"/>
      <c r="C123" s="30"/>
      <c r="D123" s="30"/>
      <c r="E123" s="30"/>
      <c r="F123" s="30"/>
      <c r="G123" s="30"/>
    </row>
    <row r="124" spans="1:7" x14ac:dyDescent="0.25">
      <c r="A124" s="8" t="s">
        <v>815</v>
      </c>
      <c r="B124" s="31">
        <v>55.37</v>
      </c>
      <c r="C124" s="31">
        <v>37.020000000000003</v>
      </c>
      <c r="D124" s="31">
        <v>2.91</v>
      </c>
      <c r="E124" s="31">
        <v>2.9</v>
      </c>
      <c r="F124" s="31">
        <v>10.130000000000001</v>
      </c>
      <c r="G124" s="31">
        <v>2.41</v>
      </c>
    </row>
    <row r="125" spans="1:7" x14ac:dyDescent="0.25">
      <c r="A125" s="8" t="s">
        <v>816</v>
      </c>
      <c r="B125" s="31">
        <v>52.63</v>
      </c>
      <c r="C125" s="31">
        <v>32.53</v>
      </c>
      <c r="D125" s="31">
        <v>3.35</v>
      </c>
      <c r="E125" s="31">
        <v>4.22</v>
      </c>
      <c r="F125" s="31">
        <v>9.35</v>
      </c>
      <c r="G125" s="31">
        <v>3.19</v>
      </c>
    </row>
    <row r="126" spans="1:7" s="7" customFormat="1" ht="24" customHeight="1" x14ac:dyDescent="0.25">
      <c r="A126" s="8" t="s">
        <v>817</v>
      </c>
      <c r="B126" s="31">
        <v>10.39</v>
      </c>
      <c r="C126" s="31">
        <v>5.3</v>
      </c>
      <c r="D126" s="31">
        <v>0.76</v>
      </c>
      <c r="E126" s="31">
        <v>1.43</v>
      </c>
      <c r="F126" s="31">
        <v>2.15</v>
      </c>
      <c r="G126" s="31">
        <v>0.75</v>
      </c>
    </row>
    <row r="127" spans="1:7" s="7" customFormat="1" x14ac:dyDescent="0.25">
      <c r="A127" s="8" t="s">
        <v>818</v>
      </c>
      <c r="B127" s="31">
        <v>5.14</v>
      </c>
      <c r="C127" s="31">
        <v>2.2200000000000002</v>
      </c>
      <c r="D127" s="31">
        <v>0.44</v>
      </c>
      <c r="E127" s="31">
        <v>0.8</v>
      </c>
      <c r="F127" s="31">
        <v>1.2</v>
      </c>
      <c r="G127" s="31">
        <v>0.48</v>
      </c>
    </row>
    <row r="128" spans="1:7" s="7" customFormat="1" x14ac:dyDescent="0.25">
      <c r="A128" s="29" t="s">
        <v>819</v>
      </c>
      <c r="B128" s="30"/>
      <c r="C128" s="30"/>
      <c r="D128" s="30"/>
      <c r="E128" s="30"/>
      <c r="F128" s="30"/>
      <c r="G128" s="30"/>
    </row>
    <row r="129" spans="1:7" x14ac:dyDescent="0.25">
      <c r="A129" s="8" t="s">
        <v>798</v>
      </c>
      <c r="B129" s="31">
        <v>55.18</v>
      </c>
      <c r="C129" s="31">
        <v>39.22</v>
      </c>
      <c r="D129" s="31">
        <v>3.72</v>
      </c>
      <c r="E129" s="31">
        <v>3.49</v>
      </c>
      <c r="F129" s="31">
        <v>8.75</v>
      </c>
      <c r="G129" s="31" t="s">
        <v>764</v>
      </c>
    </row>
    <row r="130" spans="1:7" x14ac:dyDescent="0.25">
      <c r="A130" s="8" t="s">
        <v>801</v>
      </c>
      <c r="B130" s="31">
        <v>61.52</v>
      </c>
      <c r="C130" s="31">
        <v>37.85</v>
      </c>
      <c r="D130" s="31">
        <v>3.73</v>
      </c>
      <c r="E130" s="31">
        <v>5.85</v>
      </c>
      <c r="F130" s="31">
        <v>14.08</v>
      </c>
      <c r="G130" s="31" t="s">
        <v>764</v>
      </c>
    </row>
    <row r="131" spans="1:7" ht="24" customHeight="1" x14ac:dyDescent="0.25">
      <c r="A131" s="34" t="s">
        <v>820</v>
      </c>
      <c r="B131" s="31">
        <v>6.83</v>
      </c>
      <c r="C131" s="31" t="s">
        <v>764</v>
      </c>
      <c r="D131" s="31" t="s">
        <v>764</v>
      </c>
      <c r="E131" s="31" t="s">
        <v>764</v>
      </c>
      <c r="F131" s="31" t="s">
        <v>764</v>
      </c>
      <c r="G131" s="31">
        <v>6.83</v>
      </c>
    </row>
    <row r="132" spans="1:7" x14ac:dyDescent="0.25">
      <c r="A132" s="29" t="s">
        <v>821</v>
      </c>
      <c r="B132" s="30"/>
      <c r="C132" s="30"/>
      <c r="D132" s="30"/>
      <c r="E132" s="30"/>
      <c r="F132" s="30"/>
      <c r="G132" s="30"/>
    </row>
    <row r="133" spans="1:7" x14ac:dyDescent="0.25">
      <c r="A133" s="8" t="s">
        <v>822</v>
      </c>
      <c r="B133" s="31">
        <v>6.95</v>
      </c>
      <c r="C133" s="31">
        <v>0.1</v>
      </c>
      <c r="D133" s="31">
        <v>0.22</v>
      </c>
      <c r="E133" s="31">
        <v>0.77</v>
      </c>
      <c r="F133" s="31">
        <v>5.85</v>
      </c>
      <c r="G133" s="31" t="s">
        <v>775</v>
      </c>
    </row>
    <row r="134" spans="1:7" x14ac:dyDescent="0.25">
      <c r="A134" s="8" t="s">
        <v>823</v>
      </c>
      <c r="B134" s="31">
        <v>18.149999999999999</v>
      </c>
      <c r="C134" s="31">
        <v>1.72</v>
      </c>
      <c r="D134" s="31">
        <v>1.79</v>
      </c>
      <c r="E134" s="31">
        <v>3.81</v>
      </c>
      <c r="F134" s="31">
        <v>10.54</v>
      </c>
      <c r="G134" s="31">
        <v>0.28999999999999998</v>
      </c>
    </row>
    <row r="135" spans="1:7" ht="24" customHeight="1" x14ac:dyDescent="0.25">
      <c r="A135" s="8" t="s">
        <v>824</v>
      </c>
      <c r="B135" s="31">
        <v>29.35</v>
      </c>
      <c r="C135" s="31">
        <v>16.16</v>
      </c>
      <c r="D135" s="31">
        <v>2.6</v>
      </c>
      <c r="E135" s="31">
        <v>2.86</v>
      </c>
      <c r="F135" s="31">
        <v>5.09</v>
      </c>
      <c r="G135" s="31">
        <v>2.66</v>
      </c>
    </row>
    <row r="136" spans="1:7" x14ac:dyDescent="0.25">
      <c r="A136" s="35" t="s">
        <v>825</v>
      </c>
      <c r="B136" s="31">
        <v>38.42</v>
      </c>
      <c r="C136" s="31">
        <v>30.76</v>
      </c>
      <c r="D136" s="31">
        <v>1.97</v>
      </c>
      <c r="E136" s="31">
        <v>1.42</v>
      </c>
      <c r="F136" s="31">
        <v>1.04</v>
      </c>
      <c r="G136" s="31">
        <v>3.23</v>
      </c>
    </row>
    <row r="137" spans="1:7" x14ac:dyDescent="0.25">
      <c r="A137" s="35" t="s">
        <v>826</v>
      </c>
      <c r="B137" s="31">
        <v>13.61</v>
      </c>
      <c r="C137" s="31">
        <v>12.28</v>
      </c>
      <c r="D137" s="31">
        <v>0.43</v>
      </c>
      <c r="E137" s="31">
        <v>0.25</v>
      </c>
      <c r="F137" s="31">
        <v>0.14000000000000001</v>
      </c>
      <c r="G137" s="31">
        <v>0.51</v>
      </c>
    </row>
    <row r="138" spans="1:7" x14ac:dyDescent="0.25">
      <c r="A138" s="35" t="s">
        <v>827</v>
      </c>
      <c r="B138" s="31">
        <v>12.43</v>
      </c>
      <c r="C138" s="31">
        <v>11.7</v>
      </c>
      <c r="D138" s="31">
        <v>0.35</v>
      </c>
      <c r="E138" s="31">
        <v>0.14000000000000001</v>
      </c>
      <c r="F138" s="31" t="s">
        <v>775</v>
      </c>
      <c r="G138" s="31">
        <v>0.13</v>
      </c>
    </row>
    <row r="139" spans="1:7" x14ac:dyDescent="0.25">
      <c r="A139" s="35" t="s">
        <v>828</v>
      </c>
      <c r="B139" s="31">
        <v>4.62</v>
      </c>
      <c r="C139" s="31">
        <v>4.3499999999999996</v>
      </c>
      <c r="D139" s="31">
        <v>0.1</v>
      </c>
      <c r="E139" s="31">
        <v>0.09</v>
      </c>
      <c r="F139" s="31" t="s">
        <v>775</v>
      </c>
      <c r="G139" s="31" t="s">
        <v>775</v>
      </c>
    </row>
    <row r="140" spans="1:7" x14ac:dyDescent="0.25">
      <c r="A140" s="29" t="s">
        <v>829</v>
      </c>
      <c r="B140" s="30"/>
      <c r="C140" s="30"/>
      <c r="D140" s="30"/>
      <c r="E140" s="30"/>
      <c r="F140" s="30"/>
      <c r="G140" s="30"/>
    </row>
    <row r="141" spans="1:7" x14ac:dyDescent="0.25">
      <c r="A141" s="8" t="s">
        <v>830</v>
      </c>
      <c r="B141" s="31">
        <v>43.51</v>
      </c>
      <c r="C141" s="31">
        <v>21.45</v>
      </c>
      <c r="D141" s="31">
        <v>2.81</v>
      </c>
      <c r="E141" s="31">
        <v>4.9400000000000004</v>
      </c>
      <c r="F141" s="31">
        <v>10.84</v>
      </c>
      <c r="G141" s="31">
        <v>3.46</v>
      </c>
    </row>
    <row r="142" spans="1:7" x14ac:dyDescent="0.25">
      <c r="A142" s="8" t="s">
        <v>831</v>
      </c>
      <c r="B142" s="31">
        <v>77.95</v>
      </c>
      <c r="C142" s="31">
        <v>54.09</v>
      </c>
      <c r="D142" s="31">
        <v>4.5199999999999996</v>
      </c>
      <c r="E142" s="31">
        <v>4.33</v>
      </c>
      <c r="F142" s="31">
        <v>11.72</v>
      </c>
      <c r="G142" s="31">
        <v>3.29</v>
      </c>
    </row>
    <row r="143" spans="1:7" ht="24" customHeight="1" x14ac:dyDescent="0.25">
      <c r="A143" s="8" t="s">
        <v>832</v>
      </c>
      <c r="B143" s="31">
        <v>2.0699999999999998</v>
      </c>
      <c r="C143" s="31">
        <v>1.53</v>
      </c>
      <c r="D143" s="31">
        <v>0.12</v>
      </c>
      <c r="E143" s="31">
        <v>7.0000000000000007E-2</v>
      </c>
      <c r="F143" s="31">
        <v>0.27</v>
      </c>
      <c r="G143" s="31" t="s">
        <v>775</v>
      </c>
    </row>
    <row r="144" spans="1:7" x14ac:dyDescent="0.25">
      <c r="A144" s="29" t="s">
        <v>833</v>
      </c>
      <c r="B144" s="30"/>
      <c r="C144" s="30"/>
      <c r="D144" s="30"/>
      <c r="E144" s="30"/>
      <c r="F144" s="30"/>
      <c r="G144" s="30"/>
    </row>
    <row r="145" spans="1:7" x14ac:dyDescent="0.25">
      <c r="A145" s="8" t="s">
        <v>834</v>
      </c>
      <c r="B145" s="31">
        <v>47.4</v>
      </c>
      <c r="C145" s="31">
        <v>23.3</v>
      </c>
      <c r="D145" s="31">
        <v>2.89</v>
      </c>
      <c r="E145" s="31">
        <v>4.2300000000000004</v>
      </c>
      <c r="F145" s="31">
        <v>13.02</v>
      </c>
      <c r="G145" s="31">
        <v>3.94</v>
      </c>
    </row>
    <row r="146" spans="1:7" x14ac:dyDescent="0.25">
      <c r="A146" s="8" t="s">
        <v>772</v>
      </c>
      <c r="B146" s="31">
        <v>40.31</v>
      </c>
      <c r="C146" s="31">
        <v>27.87</v>
      </c>
      <c r="D146" s="31">
        <v>2.2599999999999998</v>
      </c>
      <c r="E146" s="31">
        <v>3.23</v>
      </c>
      <c r="F146" s="31">
        <v>5.52</v>
      </c>
      <c r="G146" s="31">
        <v>1.43</v>
      </c>
    </row>
    <row r="147" spans="1:7" ht="24" customHeight="1" x14ac:dyDescent="0.25">
      <c r="A147" s="8" t="s">
        <v>835</v>
      </c>
      <c r="B147" s="31">
        <v>31.85</v>
      </c>
      <c r="C147" s="31">
        <v>23.39</v>
      </c>
      <c r="D147" s="31">
        <v>1.95</v>
      </c>
      <c r="E147" s="31">
        <v>1.54</v>
      </c>
      <c r="F147" s="31">
        <v>3.66</v>
      </c>
      <c r="G147" s="31">
        <v>1.3</v>
      </c>
    </row>
    <row r="148" spans="1:7" x14ac:dyDescent="0.25">
      <c r="A148" s="35" t="s">
        <v>836</v>
      </c>
      <c r="B148" s="31">
        <v>1.72</v>
      </c>
      <c r="C148" s="31">
        <v>0.94</v>
      </c>
      <c r="D148" s="31">
        <v>0.15</v>
      </c>
      <c r="E148" s="31">
        <v>0.19</v>
      </c>
      <c r="F148" s="31">
        <v>0.34</v>
      </c>
      <c r="G148" s="31">
        <v>0.1</v>
      </c>
    </row>
    <row r="149" spans="1:7" x14ac:dyDescent="0.25">
      <c r="A149" s="35" t="s">
        <v>837</v>
      </c>
      <c r="B149" s="31">
        <v>2.25</v>
      </c>
      <c r="C149" s="31">
        <v>1.56</v>
      </c>
      <c r="D149" s="31">
        <v>0.19</v>
      </c>
      <c r="E149" s="31">
        <v>0.15</v>
      </c>
      <c r="F149" s="31">
        <v>0.3</v>
      </c>
      <c r="G149" s="31" t="s">
        <v>775</v>
      </c>
    </row>
    <row r="150" spans="1:7" ht="26.25" customHeight="1" x14ac:dyDescent="0.25">
      <c r="A150" s="29" t="s">
        <v>838</v>
      </c>
      <c r="B150" s="30"/>
      <c r="C150" s="30"/>
      <c r="D150" s="30"/>
      <c r="E150" s="30"/>
      <c r="F150" s="30"/>
      <c r="G150" s="30"/>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794</v>
      </c>
      <c r="B154" s="31">
        <v>8.16</v>
      </c>
      <c r="C154" s="31">
        <v>6.75</v>
      </c>
      <c r="D154" s="31">
        <v>0.38</v>
      </c>
      <c r="E154" s="31">
        <v>0.2</v>
      </c>
      <c r="F154" s="31">
        <v>0.64</v>
      </c>
      <c r="G154" s="31">
        <v>0.19</v>
      </c>
    </row>
    <row r="155" spans="1:7" x14ac:dyDescent="0.25">
      <c r="A155" s="29" t="s">
        <v>839</v>
      </c>
      <c r="B155" s="30"/>
      <c r="C155" s="30"/>
      <c r="D155" s="30"/>
      <c r="E155" s="30"/>
      <c r="F155" s="30"/>
      <c r="G155" s="30"/>
    </row>
    <row r="156" spans="1:7" x14ac:dyDescent="0.25">
      <c r="A156" s="8" t="s">
        <v>798</v>
      </c>
      <c r="B156" s="31">
        <v>34.299999999999997</v>
      </c>
      <c r="C156" s="31">
        <v>25.3</v>
      </c>
      <c r="D156" s="31">
        <v>1.83</v>
      </c>
      <c r="E156" s="31">
        <v>1.97</v>
      </c>
      <c r="F156" s="31">
        <v>3.38</v>
      </c>
      <c r="G156" s="31">
        <v>1.82</v>
      </c>
    </row>
    <row r="157" spans="1:7" x14ac:dyDescent="0.25">
      <c r="A157" s="8" t="s">
        <v>801</v>
      </c>
      <c r="B157" s="31">
        <v>36.81</v>
      </c>
      <c r="C157" s="31">
        <v>22.8</v>
      </c>
      <c r="D157" s="31">
        <v>2.2000000000000002</v>
      </c>
      <c r="E157" s="31">
        <v>2.74</v>
      </c>
      <c r="F157" s="31">
        <v>6.71</v>
      </c>
      <c r="G157" s="31">
        <v>2.35</v>
      </c>
    </row>
    <row r="158" spans="1:7" ht="24" customHeight="1" x14ac:dyDescent="0.25">
      <c r="A158" s="8" t="s">
        <v>840</v>
      </c>
      <c r="B158" s="31">
        <v>52.42</v>
      </c>
      <c r="C158" s="31">
        <v>28.96</v>
      </c>
      <c r="D158" s="31">
        <v>3.43</v>
      </c>
      <c r="E158" s="31">
        <v>4.62</v>
      </c>
      <c r="F158" s="31">
        <v>12.74</v>
      </c>
      <c r="G158" s="31">
        <v>2.66</v>
      </c>
    </row>
    <row r="159" spans="1:7" ht="26.25" customHeight="1" x14ac:dyDescent="0.25">
      <c r="A159" s="29" t="s">
        <v>841</v>
      </c>
      <c r="B159" s="30"/>
      <c r="C159" s="30"/>
      <c r="D159" s="30"/>
      <c r="E159" s="30"/>
      <c r="F159" s="30"/>
      <c r="G159" s="30"/>
    </row>
    <row r="160" spans="1:7" x14ac:dyDescent="0.25">
      <c r="A160" s="8" t="s">
        <v>798</v>
      </c>
      <c r="B160" s="31">
        <v>67.83</v>
      </c>
      <c r="C160" s="31">
        <v>58.09</v>
      </c>
      <c r="D160" s="31">
        <v>4.22</v>
      </c>
      <c r="E160" s="31">
        <v>2.11</v>
      </c>
      <c r="F160" s="31" t="s">
        <v>764</v>
      </c>
      <c r="G160" s="31">
        <v>3.41</v>
      </c>
    </row>
    <row r="161" spans="1:7" x14ac:dyDescent="0.25">
      <c r="A161" s="8" t="s">
        <v>801</v>
      </c>
      <c r="B161" s="31">
        <v>32.869999999999997</v>
      </c>
      <c r="C161" s="31">
        <v>18.97</v>
      </c>
      <c r="D161" s="31">
        <v>3.24</v>
      </c>
      <c r="E161" s="31">
        <v>7.23</v>
      </c>
      <c r="F161" s="31" t="s">
        <v>764</v>
      </c>
      <c r="G161" s="31">
        <v>3.42</v>
      </c>
    </row>
    <row r="162" spans="1:7" ht="24" customHeight="1" x14ac:dyDescent="0.25">
      <c r="A162" s="8" t="s">
        <v>786</v>
      </c>
      <c r="B162" s="31">
        <v>22.84</v>
      </c>
      <c r="C162" s="31" t="s">
        <v>764</v>
      </c>
      <c r="D162" s="31" t="s">
        <v>764</v>
      </c>
      <c r="E162" s="31" t="s">
        <v>764</v>
      </c>
      <c r="F162" s="31">
        <v>22.84</v>
      </c>
      <c r="G162" s="31" t="s">
        <v>764</v>
      </c>
    </row>
    <row r="163" spans="1:7" ht="26.25" customHeight="1" x14ac:dyDescent="0.25">
      <c r="A163" s="29" t="s">
        <v>842</v>
      </c>
      <c r="B163" s="36"/>
      <c r="C163" s="36"/>
      <c r="D163" s="36"/>
      <c r="E163" s="36"/>
      <c r="F163" s="36"/>
      <c r="G163" s="36"/>
    </row>
    <row r="164" spans="1:7" x14ac:dyDescent="0.25">
      <c r="A164" s="8" t="s">
        <v>798</v>
      </c>
      <c r="B164" s="36">
        <v>1.82</v>
      </c>
      <c r="C164" s="36">
        <v>1.46</v>
      </c>
      <c r="D164" s="36">
        <v>0.11</v>
      </c>
      <c r="E164" s="36" t="s">
        <v>775</v>
      </c>
      <c r="F164" s="36">
        <v>0.17</v>
      </c>
      <c r="G164" s="36" t="s">
        <v>775</v>
      </c>
    </row>
    <row r="165" spans="1:7" x14ac:dyDescent="0.25">
      <c r="A165" s="32" t="s">
        <v>843</v>
      </c>
      <c r="B165" s="36">
        <v>1.39</v>
      </c>
      <c r="C165" s="36">
        <v>1.22</v>
      </c>
      <c r="D165" s="36">
        <v>0.09</v>
      </c>
      <c r="E165" s="36" t="s">
        <v>775</v>
      </c>
      <c r="F165" s="36" t="s">
        <v>775</v>
      </c>
      <c r="G165" s="36" t="s">
        <v>775</v>
      </c>
    </row>
    <row r="166" spans="1:7" ht="33.75" customHeight="1" x14ac:dyDescent="0.25">
      <c r="A166" s="8" t="s">
        <v>801</v>
      </c>
      <c r="B166" s="36">
        <v>121.71</v>
      </c>
      <c r="C166" s="36">
        <v>75.61</v>
      </c>
      <c r="D166" s="36">
        <v>7.34</v>
      </c>
      <c r="E166" s="36">
        <v>9.2899999999999991</v>
      </c>
      <c r="F166" s="36">
        <v>22.67</v>
      </c>
      <c r="G166" s="36">
        <v>6.79</v>
      </c>
    </row>
    <row r="167" spans="1:7" ht="26.25" customHeight="1" x14ac:dyDescent="0.25">
      <c r="A167" s="29" t="s">
        <v>844</v>
      </c>
      <c r="B167" s="29"/>
      <c r="C167" s="29"/>
      <c r="D167" s="29"/>
      <c r="E167" s="29"/>
      <c r="F167" s="29"/>
      <c r="G167" s="29"/>
    </row>
    <row r="168" spans="1:7" x14ac:dyDescent="0.25">
      <c r="A168" s="8" t="s">
        <v>798</v>
      </c>
      <c r="B168" s="31">
        <v>84.52</v>
      </c>
      <c r="C168" s="31">
        <v>54.13</v>
      </c>
      <c r="D168" s="31">
        <v>5.63</v>
      </c>
      <c r="E168" s="31">
        <v>6.95</v>
      </c>
      <c r="F168" s="31">
        <v>14.94</v>
      </c>
      <c r="G168" s="31">
        <v>2.87</v>
      </c>
    </row>
    <row r="169" spans="1:7" x14ac:dyDescent="0.25">
      <c r="A169" s="32" t="s">
        <v>845</v>
      </c>
      <c r="B169" s="31">
        <v>69.489999999999995</v>
      </c>
      <c r="C169" s="31">
        <v>47.14</v>
      </c>
      <c r="D169" s="31">
        <v>4.9000000000000004</v>
      </c>
      <c r="E169" s="31">
        <v>5.27</v>
      </c>
      <c r="F169" s="31">
        <v>10.3</v>
      </c>
      <c r="G169" s="31">
        <v>1.89</v>
      </c>
    </row>
    <row r="170" spans="1:7" ht="33.75" customHeight="1" x14ac:dyDescent="0.25">
      <c r="A170" s="32" t="s">
        <v>846</v>
      </c>
      <c r="B170" s="31">
        <v>15.03</v>
      </c>
      <c r="C170" s="31">
        <v>6.99</v>
      </c>
      <c r="D170" s="31">
        <v>0.74</v>
      </c>
      <c r="E170" s="31">
        <v>1.68</v>
      </c>
      <c r="F170" s="31">
        <v>4.6399999999999997</v>
      </c>
      <c r="G170" s="31">
        <v>0.98</v>
      </c>
    </row>
    <row r="171" spans="1:7" x14ac:dyDescent="0.25">
      <c r="A171" s="8" t="s">
        <v>801</v>
      </c>
      <c r="B171" s="31">
        <v>39.01</v>
      </c>
      <c r="C171" s="31">
        <v>22.93</v>
      </c>
      <c r="D171" s="31">
        <v>1.82</v>
      </c>
      <c r="E171" s="31">
        <v>2.4</v>
      </c>
      <c r="F171" s="31">
        <v>7.9</v>
      </c>
      <c r="G171" s="31">
        <v>3.96</v>
      </c>
    </row>
    <row r="172" spans="1:7" x14ac:dyDescent="0.25">
      <c r="A172" s="29" t="s">
        <v>847</v>
      </c>
      <c r="B172" s="30"/>
      <c r="C172" s="30"/>
      <c r="D172" s="30"/>
      <c r="E172" s="30"/>
      <c r="F172" s="30"/>
      <c r="G172" s="30"/>
    </row>
    <row r="173" spans="1:7" x14ac:dyDescent="0.25">
      <c r="A173" s="8" t="s">
        <v>798</v>
      </c>
      <c r="B173" s="31">
        <v>3.37</v>
      </c>
      <c r="C173" s="31">
        <v>3.16</v>
      </c>
      <c r="D173" s="31">
        <v>0.11</v>
      </c>
      <c r="E173" s="31" t="s">
        <v>764</v>
      </c>
      <c r="F173" s="31" t="s">
        <v>764</v>
      </c>
      <c r="G173" s="31">
        <v>0.1</v>
      </c>
    </row>
    <row r="174" spans="1:7" x14ac:dyDescent="0.25">
      <c r="A174" s="8" t="s">
        <v>801</v>
      </c>
      <c r="B174" s="31">
        <v>87.98</v>
      </c>
      <c r="C174" s="31">
        <v>73.91</v>
      </c>
      <c r="D174" s="31">
        <v>7.34</v>
      </c>
      <c r="E174" s="31" t="s">
        <v>764</v>
      </c>
      <c r="F174" s="31" t="s">
        <v>764</v>
      </c>
      <c r="G174" s="31">
        <v>6.73</v>
      </c>
    </row>
    <row r="175" spans="1:7" ht="24" customHeight="1" x14ac:dyDescent="0.25">
      <c r="A175" s="8" t="s">
        <v>848</v>
      </c>
      <c r="B175" s="31">
        <v>32.18</v>
      </c>
      <c r="C175" s="31" t="s">
        <v>764</v>
      </c>
      <c r="D175" s="31" t="s">
        <v>764</v>
      </c>
      <c r="E175" s="31">
        <v>9.34</v>
      </c>
      <c r="F175" s="31">
        <v>22.84</v>
      </c>
      <c r="G175" s="31" t="s">
        <v>764</v>
      </c>
    </row>
    <row r="176" spans="1:7" ht="26.25" customHeight="1" x14ac:dyDescent="0.25">
      <c r="A176" s="29" t="s">
        <v>849</v>
      </c>
      <c r="B176" s="30"/>
      <c r="C176" s="30"/>
      <c r="D176" s="30"/>
      <c r="E176" s="30"/>
      <c r="F176" s="30"/>
      <c r="G176" s="30"/>
    </row>
    <row r="177" spans="1:7" x14ac:dyDescent="0.25">
      <c r="A177" s="8" t="s">
        <v>798</v>
      </c>
      <c r="B177" s="31">
        <v>22.72</v>
      </c>
      <c r="C177" s="31">
        <v>15.11</v>
      </c>
      <c r="D177" s="31">
        <v>1.05</v>
      </c>
      <c r="E177" s="31">
        <v>1.42</v>
      </c>
      <c r="F177" s="31">
        <v>3.64</v>
      </c>
      <c r="G177" s="31">
        <v>1.5</v>
      </c>
    </row>
    <row r="178" spans="1:7" ht="26.25" customHeight="1" x14ac:dyDescent="0.25">
      <c r="A178" s="32" t="s">
        <v>850</v>
      </c>
      <c r="B178" s="31">
        <v>19</v>
      </c>
      <c r="C178" s="31">
        <v>13.08</v>
      </c>
      <c r="D178" s="31">
        <v>0.83</v>
      </c>
      <c r="E178" s="31">
        <v>1.08</v>
      </c>
      <c r="F178" s="31">
        <v>2.68</v>
      </c>
      <c r="G178" s="31">
        <v>1.32</v>
      </c>
    </row>
    <row r="179" spans="1:7" ht="24" customHeight="1" x14ac:dyDescent="0.25">
      <c r="A179" s="32" t="s">
        <v>851</v>
      </c>
      <c r="B179" s="31">
        <v>0.25</v>
      </c>
      <c r="C179" s="31">
        <v>0.15</v>
      </c>
      <c r="D179" s="31" t="s">
        <v>775</v>
      </c>
      <c r="E179" s="31" t="s">
        <v>775</v>
      </c>
      <c r="F179" s="31" t="s">
        <v>775</v>
      </c>
      <c r="G179" s="31" t="s">
        <v>775</v>
      </c>
    </row>
    <row r="180" spans="1:7" ht="26.25" customHeight="1" x14ac:dyDescent="0.25">
      <c r="A180" s="32" t="s">
        <v>852</v>
      </c>
      <c r="B180" s="31">
        <v>3.08</v>
      </c>
      <c r="C180" s="31">
        <v>1.71</v>
      </c>
      <c r="D180" s="31">
        <v>0.18</v>
      </c>
      <c r="E180" s="31">
        <v>0.28999999999999998</v>
      </c>
      <c r="F180" s="31">
        <v>0.76</v>
      </c>
      <c r="G180" s="31">
        <v>0.14000000000000001</v>
      </c>
    </row>
    <row r="181" spans="1:7" x14ac:dyDescent="0.25">
      <c r="A181" s="32" t="s">
        <v>455</v>
      </c>
      <c r="B181" s="31">
        <v>0.39</v>
      </c>
      <c r="C181" s="31">
        <v>0.16</v>
      </c>
      <c r="D181" s="31" t="s">
        <v>775</v>
      </c>
      <c r="E181" s="31" t="s">
        <v>775</v>
      </c>
      <c r="F181" s="31">
        <v>0.18</v>
      </c>
      <c r="G181" s="31" t="s">
        <v>775</v>
      </c>
    </row>
    <row r="182" spans="1:7" x14ac:dyDescent="0.25">
      <c r="A182" s="8" t="s">
        <v>801</v>
      </c>
      <c r="B182" s="31">
        <v>100.81</v>
      </c>
      <c r="C182" s="31">
        <v>61.96</v>
      </c>
      <c r="D182" s="31">
        <v>6.4</v>
      </c>
      <c r="E182" s="31">
        <v>7.92</v>
      </c>
      <c r="F182" s="31">
        <v>19.190000000000001</v>
      </c>
      <c r="G182" s="31">
        <v>5.33</v>
      </c>
    </row>
    <row r="183" spans="1:7" ht="24" customHeight="1" x14ac:dyDescent="0.25">
      <c r="A183" s="29" t="s">
        <v>853</v>
      </c>
      <c r="B183" s="30"/>
      <c r="C183" s="30"/>
      <c r="D183" s="30"/>
      <c r="E183" s="30"/>
      <c r="F183" s="30"/>
      <c r="G183" s="30"/>
    </row>
    <row r="184" spans="1:7" x14ac:dyDescent="0.25">
      <c r="A184" s="8" t="s">
        <v>798</v>
      </c>
      <c r="B184" s="31">
        <v>17.66</v>
      </c>
      <c r="C184" s="31">
        <v>13.93</v>
      </c>
      <c r="D184" s="31">
        <v>0.34</v>
      </c>
      <c r="E184" s="31">
        <v>0.22</v>
      </c>
      <c r="F184" s="31">
        <v>2.15</v>
      </c>
      <c r="G184" s="31">
        <v>1.02</v>
      </c>
    </row>
    <row r="185" spans="1:7" x14ac:dyDescent="0.25">
      <c r="A185" s="8" t="s">
        <v>801</v>
      </c>
      <c r="B185" s="31">
        <v>105.87</v>
      </c>
      <c r="C185" s="31">
        <v>63.14</v>
      </c>
      <c r="D185" s="31">
        <v>7.11</v>
      </c>
      <c r="E185" s="31">
        <v>9.1199999999999992</v>
      </c>
      <c r="F185" s="31">
        <v>20.69</v>
      </c>
      <c r="G185" s="31">
        <v>5.82</v>
      </c>
    </row>
    <row r="186" spans="1:7" x14ac:dyDescent="0.25">
      <c r="A186" s="29" t="s">
        <v>854</v>
      </c>
      <c r="B186" s="30"/>
      <c r="C186" s="30"/>
      <c r="D186" s="30"/>
      <c r="E186" s="30"/>
      <c r="F186" s="30"/>
      <c r="G186" s="30"/>
    </row>
    <row r="187" spans="1:7" ht="24" customHeight="1" x14ac:dyDescent="0.25">
      <c r="A187" s="34" t="s">
        <v>798</v>
      </c>
      <c r="B187" s="31">
        <v>8.52</v>
      </c>
      <c r="C187" s="31">
        <v>8.09</v>
      </c>
      <c r="D187" s="31">
        <v>0.2</v>
      </c>
      <c r="E187" s="31" t="s">
        <v>764</v>
      </c>
      <c r="F187" s="31" t="s">
        <v>764</v>
      </c>
      <c r="G187" s="31">
        <v>0.23</v>
      </c>
    </row>
    <row r="188" spans="1:7" x14ac:dyDescent="0.25">
      <c r="A188" s="8" t="s">
        <v>801</v>
      </c>
      <c r="B188" s="31">
        <v>82.83</v>
      </c>
      <c r="C188" s="31">
        <v>68.98</v>
      </c>
      <c r="D188" s="31">
        <v>7.25</v>
      </c>
      <c r="E188" s="31" t="s">
        <v>764</v>
      </c>
      <c r="F188" s="31" t="s">
        <v>764</v>
      </c>
      <c r="G188" s="31">
        <v>6.6</v>
      </c>
    </row>
    <row r="189" spans="1:7" x14ac:dyDescent="0.25">
      <c r="A189" s="8" t="s">
        <v>848</v>
      </c>
      <c r="B189" s="31">
        <v>32.18</v>
      </c>
      <c r="C189" s="31" t="s">
        <v>764</v>
      </c>
      <c r="D189" s="31" t="s">
        <v>764</v>
      </c>
      <c r="E189" s="31">
        <v>9.34</v>
      </c>
      <c r="F189" s="31">
        <v>22.84</v>
      </c>
      <c r="G189" s="31" t="s">
        <v>764</v>
      </c>
    </row>
    <row r="190" spans="1:7" x14ac:dyDescent="0.25">
      <c r="A190" s="37" t="s">
        <v>855</v>
      </c>
      <c r="B190" s="30"/>
      <c r="C190" s="30"/>
      <c r="D190" s="30"/>
      <c r="E190" s="30"/>
      <c r="F190" s="30"/>
      <c r="G190" s="30"/>
    </row>
    <row r="191" spans="1:7" x14ac:dyDescent="0.25">
      <c r="A191" s="32" t="s">
        <v>856</v>
      </c>
      <c r="B191" s="31">
        <v>1.9</v>
      </c>
      <c r="C191" s="31">
        <v>1.77</v>
      </c>
      <c r="D191" s="31">
        <v>0.06</v>
      </c>
      <c r="E191" s="31" t="s">
        <v>764</v>
      </c>
      <c r="F191" s="31" t="s">
        <v>764</v>
      </c>
      <c r="G191" s="31" t="s">
        <v>775</v>
      </c>
    </row>
    <row r="192" spans="1:7" x14ac:dyDescent="0.25">
      <c r="A192" s="32" t="s">
        <v>857</v>
      </c>
      <c r="B192" s="31">
        <v>5.08</v>
      </c>
      <c r="C192" s="31">
        <v>4.84</v>
      </c>
      <c r="D192" s="31">
        <v>0.1</v>
      </c>
      <c r="E192" s="31" t="s">
        <v>764</v>
      </c>
      <c r="F192" s="31" t="s">
        <v>764</v>
      </c>
      <c r="G192" s="31">
        <v>0.14000000000000001</v>
      </c>
    </row>
    <row r="193" spans="1:7" ht="24" customHeight="1" x14ac:dyDescent="0.25">
      <c r="A193" s="32" t="s">
        <v>858</v>
      </c>
      <c r="B193" s="31">
        <v>1.54</v>
      </c>
      <c r="C193" s="31">
        <v>1.48</v>
      </c>
      <c r="D193" s="31" t="s">
        <v>775</v>
      </c>
      <c r="E193" s="31" t="s">
        <v>764</v>
      </c>
      <c r="F193" s="31" t="s">
        <v>764</v>
      </c>
      <c r="G193" s="31" t="s">
        <v>775</v>
      </c>
    </row>
    <row r="194" spans="1:7" x14ac:dyDescent="0.25">
      <c r="A194" s="32" t="s">
        <v>859</v>
      </c>
      <c r="B194" s="31">
        <v>82.83</v>
      </c>
      <c r="C194" s="31">
        <v>68.98</v>
      </c>
      <c r="D194" s="31">
        <v>7.25</v>
      </c>
      <c r="E194" s="31" t="s">
        <v>764</v>
      </c>
      <c r="F194" s="31" t="s">
        <v>764</v>
      </c>
      <c r="G194" s="31">
        <v>6.6</v>
      </c>
    </row>
    <row r="195" spans="1:7" x14ac:dyDescent="0.25">
      <c r="A195" s="32" t="s">
        <v>848</v>
      </c>
      <c r="B195" s="31">
        <v>32.18</v>
      </c>
      <c r="C195" s="31" t="s">
        <v>764</v>
      </c>
      <c r="D195" s="31" t="s">
        <v>764</v>
      </c>
      <c r="E195" s="31">
        <v>9.34</v>
      </c>
      <c r="F195" s="31">
        <v>22.84</v>
      </c>
      <c r="G195" s="31" t="s">
        <v>764</v>
      </c>
    </row>
    <row r="196" spans="1:7" x14ac:dyDescent="0.25">
      <c r="A196" s="37" t="s">
        <v>860</v>
      </c>
      <c r="B196" s="30"/>
      <c r="C196" s="30"/>
      <c r="D196" s="30"/>
      <c r="E196" s="30"/>
      <c r="F196" s="30"/>
      <c r="G196" s="30"/>
    </row>
    <row r="197" spans="1:7" x14ac:dyDescent="0.25">
      <c r="A197" s="32" t="s">
        <v>861</v>
      </c>
      <c r="B197" s="31">
        <v>2.89</v>
      </c>
      <c r="C197" s="31">
        <v>2.82</v>
      </c>
      <c r="D197" s="31">
        <v>0.05</v>
      </c>
      <c r="E197" s="31" t="s">
        <v>764</v>
      </c>
      <c r="F197" s="31" t="s">
        <v>764</v>
      </c>
      <c r="G197" s="31" t="s">
        <v>775</v>
      </c>
    </row>
    <row r="198" spans="1:7" x14ac:dyDescent="0.25">
      <c r="A198" s="33" t="s">
        <v>491</v>
      </c>
      <c r="B198" s="31">
        <v>0.85</v>
      </c>
      <c r="C198" s="31">
        <v>0.82</v>
      </c>
      <c r="D198" s="31" t="s">
        <v>775</v>
      </c>
      <c r="E198" s="31" t="s">
        <v>764</v>
      </c>
      <c r="F198" s="31" t="s">
        <v>764</v>
      </c>
      <c r="G198" s="31" t="s">
        <v>775</v>
      </c>
    </row>
    <row r="199" spans="1:7" x14ac:dyDescent="0.25">
      <c r="A199" s="33" t="s">
        <v>862</v>
      </c>
      <c r="B199" s="31">
        <v>1.32</v>
      </c>
      <c r="C199" s="31">
        <v>1.3</v>
      </c>
      <c r="D199" s="31" t="s">
        <v>775</v>
      </c>
      <c r="E199" s="31" t="s">
        <v>764</v>
      </c>
      <c r="F199" s="31" t="s">
        <v>764</v>
      </c>
      <c r="G199" s="31" t="s">
        <v>775</v>
      </c>
    </row>
    <row r="200" spans="1:7" x14ac:dyDescent="0.25">
      <c r="A200" s="33" t="s">
        <v>54</v>
      </c>
      <c r="B200" s="31">
        <v>0.28999999999999998</v>
      </c>
      <c r="C200" s="31">
        <v>0.28000000000000003</v>
      </c>
      <c r="D200" s="31" t="s">
        <v>775</v>
      </c>
      <c r="E200" s="31" t="s">
        <v>764</v>
      </c>
      <c r="F200" s="31" t="s">
        <v>764</v>
      </c>
      <c r="G200" s="31" t="s">
        <v>764</v>
      </c>
    </row>
    <row r="201" spans="1:7" x14ac:dyDescent="0.25">
      <c r="A201" s="33" t="s">
        <v>863</v>
      </c>
      <c r="B201" s="31">
        <v>0.42</v>
      </c>
      <c r="C201" s="31">
        <v>0.42</v>
      </c>
      <c r="D201" s="31" t="s">
        <v>775</v>
      </c>
      <c r="E201" s="31" t="s">
        <v>764</v>
      </c>
      <c r="F201" s="31" t="s">
        <v>764</v>
      </c>
      <c r="G201" s="31" t="s">
        <v>764</v>
      </c>
    </row>
    <row r="202" spans="1:7" x14ac:dyDescent="0.25">
      <c r="A202" s="32" t="s">
        <v>864</v>
      </c>
      <c r="B202" s="31">
        <v>5.63</v>
      </c>
      <c r="C202" s="31">
        <v>5.27</v>
      </c>
      <c r="D202" s="31">
        <v>0.15</v>
      </c>
      <c r="E202" s="31" t="s">
        <v>764</v>
      </c>
      <c r="F202" s="31" t="s">
        <v>764</v>
      </c>
      <c r="G202" s="31">
        <v>0.22</v>
      </c>
    </row>
    <row r="203" spans="1:7" ht="24" customHeight="1" x14ac:dyDescent="0.25">
      <c r="A203" s="32" t="s">
        <v>859</v>
      </c>
      <c r="B203" s="31">
        <v>82.83</v>
      </c>
      <c r="C203" s="31">
        <v>68.98</v>
      </c>
      <c r="D203" s="31">
        <v>7.25</v>
      </c>
      <c r="E203" s="31" t="s">
        <v>764</v>
      </c>
      <c r="F203" s="31" t="s">
        <v>764</v>
      </c>
      <c r="G203" s="31">
        <v>6.6</v>
      </c>
    </row>
    <row r="204" spans="1:7" s="7" customFormat="1" x14ac:dyDescent="0.25">
      <c r="A204" s="32" t="s">
        <v>848</v>
      </c>
      <c r="B204" s="31">
        <v>32.18</v>
      </c>
      <c r="C204" s="31" t="s">
        <v>764</v>
      </c>
      <c r="D204" s="31" t="s">
        <v>764</v>
      </c>
      <c r="E204" s="31">
        <v>9.34</v>
      </c>
      <c r="F204" s="31">
        <v>22.84</v>
      </c>
      <c r="G204" s="31" t="s">
        <v>764</v>
      </c>
    </row>
    <row r="205" spans="1:7" s="7" customFormat="1" x14ac:dyDescent="0.25">
      <c r="A205" s="29" t="s">
        <v>865</v>
      </c>
      <c r="B205" s="30"/>
      <c r="C205" s="30"/>
      <c r="D205" s="30"/>
      <c r="E205" s="30"/>
      <c r="F205" s="30"/>
      <c r="G205" s="30"/>
    </row>
    <row r="206" spans="1:7" s="7" customFormat="1" ht="24" customHeight="1" x14ac:dyDescent="0.25">
      <c r="A206" s="8" t="s">
        <v>798</v>
      </c>
      <c r="B206" s="31">
        <v>8.84</v>
      </c>
      <c r="C206" s="31">
        <v>7.33</v>
      </c>
      <c r="D206" s="31">
        <v>0.28000000000000003</v>
      </c>
      <c r="E206" s="31">
        <v>0.22</v>
      </c>
      <c r="F206" s="31">
        <v>0.73</v>
      </c>
      <c r="G206" s="31">
        <v>0.28999999999999998</v>
      </c>
    </row>
    <row r="207" spans="1:7" s="7" customFormat="1" x14ac:dyDescent="0.25">
      <c r="A207" s="8" t="s">
        <v>801</v>
      </c>
      <c r="B207" s="31">
        <v>114.69</v>
      </c>
      <c r="C207" s="31">
        <v>69.739999999999995</v>
      </c>
      <c r="D207" s="31">
        <v>7.18</v>
      </c>
      <c r="E207" s="31">
        <v>9.1199999999999992</v>
      </c>
      <c r="F207" s="31">
        <v>22.11</v>
      </c>
      <c r="G207" s="31">
        <v>6.55</v>
      </c>
    </row>
    <row r="208" spans="1:7" s="7" customFormat="1" x14ac:dyDescent="0.25">
      <c r="A208" s="37" t="s">
        <v>866</v>
      </c>
      <c r="B208" s="30"/>
      <c r="C208" s="30"/>
      <c r="D208" s="30"/>
      <c r="E208" s="30"/>
      <c r="F208" s="30"/>
      <c r="G208" s="30"/>
    </row>
    <row r="209" spans="1:7" s="7" customFormat="1" x14ac:dyDescent="0.25">
      <c r="A209" s="32" t="s">
        <v>856</v>
      </c>
      <c r="B209" s="31">
        <v>4.22</v>
      </c>
      <c r="C209" s="31">
        <v>3.3</v>
      </c>
      <c r="D209" s="31">
        <v>0.17</v>
      </c>
      <c r="E209" s="31">
        <v>0.14000000000000001</v>
      </c>
      <c r="F209" s="31">
        <v>0.44</v>
      </c>
      <c r="G209" s="31">
        <v>0.16</v>
      </c>
    </row>
    <row r="210" spans="1:7" s="7" customFormat="1" x14ac:dyDescent="0.25">
      <c r="A210" s="32" t="s">
        <v>857</v>
      </c>
      <c r="B210" s="31">
        <v>1.27</v>
      </c>
      <c r="C210" s="31">
        <v>1.1299999999999999</v>
      </c>
      <c r="D210" s="31" t="s">
        <v>775</v>
      </c>
      <c r="E210" s="31" t="s">
        <v>775</v>
      </c>
      <c r="F210" s="31" t="s">
        <v>775</v>
      </c>
      <c r="G210" s="31" t="s">
        <v>775</v>
      </c>
    </row>
    <row r="211" spans="1:7" ht="24" customHeight="1" x14ac:dyDescent="0.25">
      <c r="A211" s="32" t="s">
        <v>858</v>
      </c>
      <c r="B211" s="31">
        <v>3.35</v>
      </c>
      <c r="C211" s="31">
        <v>2.9</v>
      </c>
      <c r="D211" s="31">
        <v>0.08</v>
      </c>
      <c r="E211" s="31" t="s">
        <v>775</v>
      </c>
      <c r="F211" s="31">
        <v>0.21</v>
      </c>
      <c r="G211" s="31">
        <v>0.1</v>
      </c>
    </row>
    <row r="212" spans="1:7" x14ac:dyDescent="0.25">
      <c r="A212" s="32" t="s">
        <v>867</v>
      </c>
      <c r="B212" s="31">
        <v>114.69</v>
      </c>
      <c r="C212" s="31">
        <v>69.739999999999995</v>
      </c>
      <c r="D212" s="31">
        <v>7.18</v>
      </c>
      <c r="E212" s="31">
        <v>9.1199999999999992</v>
      </c>
      <c r="F212" s="31">
        <v>22.11</v>
      </c>
      <c r="G212" s="31">
        <v>6.55</v>
      </c>
    </row>
    <row r="213" spans="1:7" x14ac:dyDescent="0.25">
      <c r="A213" s="37" t="s">
        <v>868</v>
      </c>
      <c r="B213" s="30"/>
      <c r="C213" s="30"/>
      <c r="D213" s="30"/>
      <c r="E213" s="30"/>
      <c r="F213" s="30"/>
      <c r="G213" s="30"/>
    </row>
    <row r="214" spans="1:7" x14ac:dyDescent="0.25">
      <c r="A214" s="32" t="s">
        <v>491</v>
      </c>
      <c r="B214" s="31">
        <v>4.41</v>
      </c>
      <c r="C214" s="31">
        <v>3.8</v>
      </c>
      <c r="D214" s="31">
        <v>0.1</v>
      </c>
      <c r="E214" s="31" t="s">
        <v>775</v>
      </c>
      <c r="F214" s="31">
        <v>0.24</v>
      </c>
      <c r="G214" s="31">
        <v>0.17</v>
      </c>
    </row>
    <row r="215" spans="1:7" x14ac:dyDescent="0.25">
      <c r="A215" s="32" t="s">
        <v>862</v>
      </c>
      <c r="B215" s="31">
        <v>1.47</v>
      </c>
      <c r="C215" s="31">
        <v>1.23</v>
      </c>
      <c r="D215" s="31">
        <v>0.04</v>
      </c>
      <c r="E215" s="31" t="s">
        <v>775</v>
      </c>
      <c r="F215" s="31">
        <v>0.11</v>
      </c>
      <c r="G215" s="31" t="s">
        <v>775</v>
      </c>
    </row>
    <row r="216" spans="1:7" x14ac:dyDescent="0.25">
      <c r="A216" s="32" t="s">
        <v>863</v>
      </c>
      <c r="B216" s="31">
        <v>0.36</v>
      </c>
      <c r="C216" s="31">
        <v>0.32</v>
      </c>
      <c r="D216" s="31" t="s">
        <v>775</v>
      </c>
      <c r="E216" s="31" t="s">
        <v>764</v>
      </c>
      <c r="F216" s="31" t="s">
        <v>775</v>
      </c>
      <c r="G216" s="31" t="s">
        <v>764</v>
      </c>
    </row>
    <row r="217" spans="1:7" ht="43.5" customHeight="1" x14ac:dyDescent="0.25">
      <c r="A217" s="32" t="s">
        <v>869</v>
      </c>
      <c r="B217" s="31">
        <v>2.6</v>
      </c>
      <c r="C217" s="31">
        <v>1.98</v>
      </c>
      <c r="D217" s="31">
        <v>0.12</v>
      </c>
      <c r="E217" s="31" t="s">
        <v>775</v>
      </c>
      <c r="F217" s="31">
        <v>0.34</v>
      </c>
      <c r="G217" s="31">
        <v>0.09</v>
      </c>
    </row>
    <row r="218" spans="1:7" x14ac:dyDescent="0.25">
      <c r="A218" s="32" t="s">
        <v>867</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customHeight="1" thickBot="1" x14ac:dyDescent="0.3">
      <c r="A220" s="32"/>
      <c r="B220" s="31"/>
      <c r="C220" s="31"/>
      <c r="D220" s="31"/>
      <c r="E220" s="31"/>
      <c r="F220" s="31"/>
      <c r="G220" s="31"/>
    </row>
    <row r="221" spans="1:7" s="7" customFormat="1" ht="206.25" customHeight="1" x14ac:dyDescent="0.25">
      <c r="A221" s="62" t="s">
        <v>870</v>
      </c>
      <c r="B221" s="63"/>
      <c r="C221" s="63"/>
      <c r="D221" s="63"/>
      <c r="E221" s="63"/>
      <c r="F221" s="63"/>
      <c r="G221" s="63"/>
    </row>
    <row r="222" spans="1:7" s="7" customFormat="1" x14ac:dyDescent="0.25"/>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7" width="12.5703125" style="40" customWidth="1"/>
    <col min="8" max="16384" width="12.5703125" style="40"/>
  </cols>
  <sheetData>
    <row r="1" spans="1:38" ht="14.25" customHeight="1" x14ac:dyDescent="0.25">
      <c r="A1" s="38" t="s">
        <v>871</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customHeight="1" x14ac:dyDescent="0.2">
      <c r="A2" s="41" t="s">
        <v>872</v>
      </c>
    </row>
    <row r="3" spans="1:38" ht="12.75" customHeight="1" x14ac:dyDescent="0.2">
      <c r="A3" s="41"/>
    </row>
    <row r="4" spans="1:38" ht="12.75" customHeight="1" x14ac:dyDescent="0.2">
      <c r="A4" s="41" t="s">
        <v>873</v>
      </c>
    </row>
    <row r="5" spans="1:38" ht="12.75" customHeight="1" x14ac:dyDescent="0.2">
      <c r="A5" s="41" t="s">
        <v>874</v>
      </c>
    </row>
    <row r="6" spans="1:38" ht="12.75" customHeight="1" x14ac:dyDescent="0.2">
      <c r="A6" s="41" t="s">
        <v>875</v>
      </c>
    </row>
    <row r="7" spans="1:38" ht="12.75" customHeight="1" x14ac:dyDescent="0.2">
      <c r="A7" s="41"/>
    </row>
    <row r="8" spans="1:38" ht="12.75" customHeight="1" x14ac:dyDescent="0.2">
      <c r="A8" s="41" t="s">
        <v>876</v>
      </c>
    </row>
    <row r="9" spans="1:38" ht="12.75" customHeight="1" x14ac:dyDescent="0.2">
      <c r="A9" s="41" t="s">
        <v>877</v>
      </c>
    </row>
    <row r="10" spans="1:38" ht="12.75" customHeight="1" x14ac:dyDescent="0.2">
      <c r="A10" s="41"/>
    </row>
    <row r="11" spans="1:38" ht="12.75" customHeight="1" x14ac:dyDescent="0.2">
      <c r="A11" s="41" t="s">
        <v>878</v>
      </c>
    </row>
    <row r="12" spans="1:38" ht="12.75" customHeight="1" x14ac:dyDescent="0.2">
      <c r="A12" s="41" t="s">
        <v>879</v>
      </c>
    </row>
    <row r="13" spans="1:38" ht="12.75" customHeight="1" x14ac:dyDescent="0.2">
      <c r="A13" s="41"/>
    </row>
    <row r="14" spans="1:38" ht="14.25" customHeight="1" x14ac:dyDescent="0.25">
      <c r="A14" s="38" t="s">
        <v>880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customHeight="1" x14ac:dyDescent="0.2">
      <c r="A15" s="43"/>
      <c r="B15" s="44"/>
    </row>
    <row r="16" spans="1:38" ht="12.75" customHeight="1" x14ac:dyDescent="0.2">
      <c r="A16" s="41" t="s">
        <v>881</v>
      </c>
      <c r="B16" s="44"/>
    </row>
    <row r="17" spans="1:3" ht="12.75" customHeight="1" x14ac:dyDescent="0.2">
      <c r="A17" s="41" t="s">
        <v>882</v>
      </c>
      <c r="B17" s="44"/>
    </row>
    <row r="18" spans="1:3" ht="12.75" customHeight="1" x14ac:dyDescent="0.2">
      <c r="A18" s="41"/>
      <c r="B18" s="44"/>
    </row>
    <row r="19" spans="1:3" ht="12.75" customHeight="1" x14ac:dyDescent="0.2">
      <c r="A19" s="41" t="s">
        <v>883</v>
      </c>
      <c r="B19" s="41">
        <v>3.3</v>
      </c>
    </row>
    <row r="20" spans="1:3" ht="12.75" customHeight="1" x14ac:dyDescent="0.2">
      <c r="A20" s="41" t="s">
        <v>884</v>
      </c>
      <c r="B20" s="44">
        <v>0.3</v>
      </c>
    </row>
    <row r="21" spans="1:3" ht="12.75" customHeight="1" x14ac:dyDescent="0.2">
      <c r="A21" s="41"/>
      <c r="B21" s="44"/>
    </row>
    <row r="22" spans="1:3" ht="12.75" customHeight="1" x14ac:dyDescent="0.2">
      <c r="A22" s="41"/>
      <c r="B22" s="44"/>
    </row>
    <row r="23" spans="1:3" ht="25.5" customHeight="1" x14ac:dyDescent="0.2">
      <c r="A23" s="48" t="s">
        <v>885</v>
      </c>
      <c r="B23" s="41">
        <v>1800</v>
      </c>
    </row>
    <row r="24" spans="1:3" ht="12.75" customHeight="1" x14ac:dyDescent="0.2">
      <c r="A24" s="41" t="s">
        <v>886</v>
      </c>
      <c r="B24" s="41">
        <v>1000</v>
      </c>
    </row>
    <row r="25" spans="1:3" ht="15" customHeight="1" x14ac:dyDescent="0.25">
      <c r="A25" s="46"/>
      <c r="C25" s="45"/>
    </row>
    <row r="26" spans="1:3" ht="15.75" customHeight="1" x14ac:dyDescent="0.2">
      <c r="A26" s="40" t="s">
        <v>887</v>
      </c>
    </row>
    <row r="27" spans="1:3" ht="15.75" customHeight="1" x14ac:dyDescent="0.2">
      <c r="A27" s="40" t="s">
        <v>888</v>
      </c>
    </row>
    <row r="28" spans="1:3" ht="15.75" customHeight="1" x14ac:dyDescent="0.2">
      <c r="A28" s="40" t="s">
        <v>889</v>
      </c>
    </row>
    <row r="29" spans="1:3" ht="15.75" customHeight="1" x14ac:dyDescent="0.2">
      <c r="A29" s="40" t="s">
        <v>890</v>
      </c>
    </row>
    <row r="30" spans="1:3" ht="12.75" customHeight="1" x14ac:dyDescent="0.2">
      <c r="A30" s="41" t="s">
        <v>891</v>
      </c>
      <c r="B30" s="44"/>
    </row>
    <row r="31" spans="1:3" ht="12.75" customHeight="1" x14ac:dyDescent="0.2">
      <c r="A31" s="41"/>
      <c r="B31" s="44"/>
    </row>
    <row r="32" spans="1:3" ht="12.75" customHeight="1" x14ac:dyDescent="0.2">
      <c r="A32" s="41" t="s">
        <v>892</v>
      </c>
      <c r="B32" s="44"/>
    </row>
    <row r="33" spans="1:29" ht="12.75" customHeight="1" x14ac:dyDescent="0.2">
      <c r="A33" s="41" t="s">
        <v>893</v>
      </c>
    </row>
    <row r="34" spans="1:29" ht="12.75" customHeight="1" x14ac:dyDescent="0.2">
      <c r="A34" s="41" t="s">
        <v>894</v>
      </c>
      <c r="B34" s="49">
        <v>19980</v>
      </c>
    </row>
    <row r="35" spans="1:29" ht="12.75" customHeight="1" x14ac:dyDescent="0.2">
      <c r="A35" s="41" t="s">
        <v>895</v>
      </c>
      <c r="B35" s="49">
        <v>27000</v>
      </c>
    </row>
    <row r="36" spans="1:29" ht="12.75" customHeight="1" x14ac:dyDescent="0.2">
      <c r="A36" s="41" t="s">
        <v>896</v>
      </c>
      <c r="B36" s="41">
        <f>B34/B35</f>
        <v>0.74</v>
      </c>
      <c r="C36" s="44"/>
    </row>
    <row r="37" spans="1:29" ht="12.75" customHeight="1" x14ac:dyDescent="0.2">
      <c r="A37" s="41"/>
      <c r="B37" s="41"/>
      <c r="C37" s="44"/>
    </row>
    <row r="38" spans="1:29" ht="12.75" customHeight="1" x14ac:dyDescent="0.2">
      <c r="A38" s="41" t="s">
        <v>897</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customHeight="1" x14ac:dyDescent="0.2">
      <c r="A39" s="41" t="s">
        <v>898</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customHeight="1" x14ac:dyDescent="0.2">
      <c r="A40" s="41"/>
      <c r="B40" s="41"/>
      <c r="C40" s="44"/>
    </row>
    <row r="42" spans="1:29" ht="12.75" customHeight="1" x14ac:dyDescent="0.2">
      <c r="A42" s="41" t="s">
        <v>899</v>
      </c>
      <c r="B42" s="44"/>
    </row>
    <row r="43" spans="1:29" ht="15.75" customHeight="1" x14ac:dyDescent="0.2">
      <c r="A43" s="40" t="s">
        <v>900</v>
      </c>
    </row>
    <row r="44" spans="1:29" ht="15.75" customHeight="1" x14ac:dyDescent="0.2">
      <c r="A44" s="40" t="s">
        <v>901</v>
      </c>
    </row>
    <row r="45" spans="1:29" ht="15.75" customHeight="1" x14ac:dyDescent="0.2">
      <c r="A45" s="40" t="s">
        <v>902</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903</v>
      </c>
      <c r="B48" s="50">
        <f t="shared" ref="B48:K48" si="0">$B$24+$B$23+$B$39</f>
        <v>3369.8</v>
      </c>
      <c r="C48" s="50">
        <f t="shared" si="0"/>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$B$23+$B$39</f>
        <v>2369.8000000000002</v>
      </c>
      <c r="N48" s="50">
        <f>$B$23+$B$39</f>
        <v>2369.8000000000002</v>
      </c>
      <c r="O48" s="50">
        <f>$B$23+$B$39</f>
        <v>2369.8000000000002</v>
      </c>
      <c r="P48" s="50">
        <f>$B$23*0.75+$B$39</f>
        <v>1919.8</v>
      </c>
      <c r="Q48" s="50">
        <f>$B$23*0.5+$B$39</f>
        <v>1469.8</v>
      </c>
      <c r="R48" s="50">
        <f t="shared" ref="R48:AC48" si="1">$B$39</f>
        <v>569.79999999999995</v>
      </c>
      <c r="S48" s="50">
        <f t="shared" si="1"/>
        <v>569.79999999999995</v>
      </c>
      <c r="T48" s="50">
        <f t="shared" si="1"/>
        <v>569.79999999999995</v>
      </c>
      <c r="U48" s="50">
        <f t="shared" si="1"/>
        <v>569.79999999999995</v>
      </c>
      <c r="V48" s="50">
        <f t="shared" si="1"/>
        <v>569.79999999999995</v>
      </c>
      <c r="W48" s="50">
        <f t="shared" si="1"/>
        <v>569.79999999999995</v>
      </c>
      <c r="X48" s="50">
        <f t="shared" si="1"/>
        <v>569.79999999999995</v>
      </c>
      <c r="Y48" s="50">
        <f t="shared" si="1"/>
        <v>569.79999999999995</v>
      </c>
      <c r="Z48" s="50">
        <f t="shared" si="1"/>
        <v>569.79999999999995</v>
      </c>
      <c r="AA48" s="50">
        <f t="shared" si="1"/>
        <v>569.79999999999995</v>
      </c>
      <c r="AB48" s="50">
        <f t="shared" si="1"/>
        <v>569.79999999999995</v>
      </c>
      <c r="AC48" s="50">
        <f t="shared" si="1"/>
        <v>569.79999999999995</v>
      </c>
    </row>
    <row r="49" spans="1:29" ht="15.75" customHeight="1" x14ac:dyDescent="0.2">
      <c r="A49" s="40" t="s">
        <v>904</v>
      </c>
      <c r="B49" s="50">
        <f>B48</f>
        <v>3369.8</v>
      </c>
      <c r="C49" s="50">
        <f t="shared" ref="C49:AC49" si="2">B49+C48</f>
        <v>6739.6</v>
      </c>
      <c r="D49" s="50">
        <f t="shared" si="2"/>
        <v>10109.400000000001</v>
      </c>
      <c r="E49" s="50">
        <f t="shared" si="2"/>
        <v>13479.2</v>
      </c>
      <c r="F49" s="50">
        <f t="shared" si="2"/>
        <v>16849</v>
      </c>
      <c r="G49" s="50">
        <f t="shared" si="2"/>
        <v>20218.8</v>
      </c>
      <c r="H49" s="50">
        <f t="shared" si="2"/>
        <v>23588.6</v>
      </c>
      <c r="I49" s="50">
        <f t="shared" si="2"/>
        <v>26958.399999999998</v>
      </c>
      <c r="J49" s="50">
        <f t="shared" si="2"/>
        <v>30328.199999999997</v>
      </c>
      <c r="K49" s="50">
        <f t="shared" si="2"/>
        <v>33698</v>
      </c>
      <c r="L49" s="50">
        <f t="shared" si="2"/>
        <v>36067.800000000003</v>
      </c>
      <c r="M49" s="50">
        <f t="shared" si="2"/>
        <v>38437.600000000006</v>
      </c>
      <c r="N49" s="50">
        <f t="shared" si="2"/>
        <v>40807.400000000009</v>
      </c>
      <c r="O49" s="50">
        <f t="shared" si="2"/>
        <v>43177.200000000012</v>
      </c>
      <c r="P49" s="50">
        <f t="shared" si="2"/>
        <v>45097.000000000015</v>
      </c>
      <c r="Q49" s="50">
        <f t="shared" si="2"/>
        <v>46566.800000000017</v>
      </c>
      <c r="R49" s="50">
        <f t="shared" si="2"/>
        <v>47136.60000000002</v>
      </c>
      <c r="S49" s="50">
        <f t="shared" si="2"/>
        <v>47706.400000000023</v>
      </c>
      <c r="T49" s="50">
        <f t="shared" si="2"/>
        <v>48276.200000000026</v>
      </c>
      <c r="U49" s="50">
        <f t="shared" si="2"/>
        <v>48846.000000000029</v>
      </c>
      <c r="V49" s="50">
        <f t="shared" si="2"/>
        <v>49415.800000000032</v>
      </c>
      <c r="W49" s="50">
        <f t="shared" si="2"/>
        <v>49985.600000000035</v>
      </c>
      <c r="X49" s="50">
        <f t="shared" si="2"/>
        <v>50555.400000000038</v>
      </c>
      <c r="Y49" s="50">
        <f t="shared" si="2"/>
        <v>51125.200000000041</v>
      </c>
      <c r="Z49" s="50">
        <f t="shared" si="2"/>
        <v>51695.000000000044</v>
      </c>
      <c r="AA49" s="50">
        <f t="shared" si="2"/>
        <v>52264.800000000047</v>
      </c>
      <c r="AB49" s="50">
        <f t="shared" si="2"/>
        <v>52834.600000000049</v>
      </c>
      <c r="AC49" s="50">
        <f t="shared" si="2"/>
        <v>53404.400000000052</v>
      </c>
    </row>
    <row r="50" spans="1:29" ht="15.75" customHeight="1" x14ac:dyDescent="0.2">
      <c r="A50" s="40" t="s">
        <v>905</v>
      </c>
      <c r="B50" s="50">
        <f t="shared" ref="B50:AC50" si="3">B49*Percent_Urban</f>
        <v>2739.9231927467013</v>
      </c>
      <c r="C50" s="50">
        <f t="shared" si="3"/>
        <v>5479.8463854934025</v>
      </c>
      <c r="D50" s="50">
        <f t="shared" si="3"/>
        <v>8219.7695782401042</v>
      </c>
      <c r="E50" s="50">
        <f t="shared" si="3"/>
        <v>10959.692770986805</v>
      </c>
      <c r="F50" s="50">
        <f t="shared" si="3"/>
        <v>13699.615963733506</v>
      </c>
      <c r="G50" s="50">
        <f t="shared" si="3"/>
        <v>16439.539156480205</v>
      </c>
      <c r="H50" s="50">
        <f t="shared" si="3"/>
        <v>19179.462349226906</v>
      </c>
      <c r="I50" s="50">
        <f t="shared" si="3"/>
        <v>21919.385541973606</v>
      </c>
      <c r="J50" s="50">
        <f t="shared" si="3"/>
        <v>24659.308734720307</v>
      </c>
      <c r="K50" s="50">
        <f t="shared" si="3"/>
        <v>27399.231927467012</v>
      </c>
      <c r="L50" s="50">
        <f t="shared" si="3"/>
        <v>29326.073277746298</v>
      </c>
      <c r="M50" s="50">
        <f t="shared" si="3"/>
        <v>31252.914628025585</v>
      </c>
      <c r="N50" s="50">
        <f t="shared" si="3"/>
        <v>33179.755978304871</v>
      </c>
      <c r="O50" s="50">
        <f t="shared" si="3"/>
        <v>35106.597328584154</v>
      </c>
      <c r="P50" s="50">
        <f t="shared" si="3"/>
        <v>36667.551849753108</v>
      </c>
      <c r="Q50" s="50">
        <f t="shared" si="3"/>
        <v>37862.61954181172</v>
      </c>
      <c r="R50" s="50">
        <f t="shared" si="3"/>
        <v>38325.913575649654</v>
      </c>
      <c r="S50" s="50">
        <f t="shared" si="3"/>
        <v>38789.207609487588</v>
      </c>
      <c r="T50" s="50">
        <f t="shared" si="3"/>
        <v>39252.50164332553</v>
      </c>
      <c r="U50" s="50">
        <f t="shared" si="3"/>
        <v>39715.795677163464</v>
      </c>
      <c r="V50" s="50">
        <f t="shared" si="3"/>
        <v>40179.089711001398</v>
      </c>
      <c r="W50" s="50">
        <f t="shared" si="3"/>
        <v>40642.383744839339</v>
      </c>
      <c r="X50" s="50">
        <f t="shared" si="3"/>
        <v>41105.677778677273</v>
      </c>
      <c r="Y50" s="50">
        <f t="shared" si="3"/>
        <v>41568.971812515207</v>
      </c>
      <c r="Z50" s="50">
        <f t="shared" si="3"/>
        <v>42032.265846353148</v>
      </c>
      <c r="AA50" s="50">
        <f t="shared" si="3"/>
        <v>42495.559880191082</v>
      </c>
      <c r="AB50" s="50">
        <f t="shared" si="3"/>
        <v>42958.853914029016</v>
      </c>
      <c r="AC50" s="50">
        <f t="shared" si="3"/>
        <v>43422.147947866957</v>
      </c>
    </row>
    <row r="51" spans="1:29" ht="15.75" customHeight="1" x14ac:dyDescent="0.2">
      <c r="A51" s="40" t="s">
        <v>906</v>
      </c>
      <c r="B51" s="50">
        <f t="shared" ref="B51:AC51" si="4">B49*Percent_rural</f>
        <v>629.87680725329881</v>
      </c>
      <c r="C51" s="50">
        <f t="shared" si="4"/>
        <v>1259.7536145065976</v>
      </c>
      <c r="D51" s="50">
        <f t="shared" si="4"/>
        <v>1889.6304217598965</v>
      </c>
      <c r="E51" s="50">
        <f t="shared" si="4"/>
        <v>2519.5072290131952</v>
      </c>
      <c r="F51" s="50">
        <f t="shared" si="4"/>
        <v>3149.3840362664937</v>
      </c>
      <c r="G51" s="50">
        <f t="shared" si="4"/>
        <v>3779.2608435197926</v>
      </c>
      <c r="H51" s="50">
        <f t="shared" si="4"/>
        <v>4409.1376507730911</v>
      </c>
      <c r="I51" s="50">
        <f t="shared" si="4"/>
        <v>5039.0144580263895</v>
      </c>
      <c r="J51" s="50">
        <f t="shared" si="4"/>
        <v>5668.891265279688</v>
      </c>
      <c r="K51" s="50">
        <f t="shared" si="4"/>
        <v>6298.7680725329874</v>
      </c>
      <c r="L51" s="50">
        <f t="shared" si="4"/>
        <v>6741.7267222537039</v>
      </c>
      <c r="M51" s="50">
        <f t="shared" si="4"/>
        <v>7184.6853719744204</v>
      </c>
      <c r="N51" s="50">
        <f t="shared" si="4"/>
        <v>7627.644021695136</v>
      </c>
      <c r="O51" s="50">
        <f t="shared" si="4"/>
        <v>8070.6026714158525</v>
      </c>
      <c r="P51" s="50">
        <f t="shared" si="4"/>
        <v>8429.4481502469062</v>
      </c>
      <c r="Q51" s="50">
        <f t="shared" si="4"/>
        <v>8704.1804581882971</v>
      </c>
      <c r="R51" s="50">
        <f t="shared" si="4"/>
        <v>8810.6864243503642</v>
      </c>
      <c r="S51" s="50">
        <f t="shared" si="4"/>
        <v>8917.1923905124295</v>
      </c>
      <c r="T51" s="50">
        <f t="shared" si="4"/>
        <v>9023.6983566744966</v>
      </c>
      <c r="U51" s="50">
        <f t="shared" si="4"/>
        <v>9130.2043228365637</v>
      </c>
      <c r="V51" s="50">
        <f t="shared" si="4"/>
        <v>9236.710288998629</v>
      </c>
      <c r="W51" s="50">
        <f t="shared" si="4"/>
        <v>9343.2162551606962</v>
      </c>
      <c r="X51" s="50">
        <f t="shared" si="4"/>
        <v>9449.7222213227633</v>
      </c>
      <c r="Y51" s="50">
        <f t="shared" si="4"/>
        <v>9556.2281874848286</v>
      </c>
      <c r="Z51" s="50">
        <f t="shared" si="4"/>
        <v>9662.7341536468957</v>
      </c>
      <c r="AA51" s="50">
        <f t="shared" si="4"/>
        <v>9769.240119808961</v>
      </c>
      <c r="AB51" s="50">
        <f t="shared" si="4"/>
        <v>9875.7460859710282</v>
      </c>
      <c r="AC51" s="50">
        <f t="shared" si="4"/>
        <v>9982.2520521330953</v>
      </c>
    </row>
    <row r="52" spans="1:29" ht="15.75" customHeight="1" x14ac:dyDescent="0.2">
      <c r="A52" s="40" t="s">
        <v>907</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908</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customHeight="1" x14ac:dyDescent="0.25">
      <c r="C56" s="45"/>
    </row>
    <row r="57" spans="1:29" ht="12.75" customHeight="1" x14ac:dyDescent="0.2"/>
    <row r="58" spans="1:29" ht="12.75" customHeight="1" x14ac:dyDescent="0.2"/>
    <row r="59" spans="1:29" ht="12.75" customHeight="1" x14ac:dyDescent="0.2"/>
    <row r="70" spans="1:1" ht="12.75" customHeight="1" x14ac:dyDescent="0.2">
      <c r="A70" s="41" t="s">
        <v>909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customHeight="1" x14ac:dyDescent="0.3">
      <c r="C1" s="15" t="s">
        <v>910</v>
      </c>
    </row>
    <row r="2" spans="1:35" x14ac:dyDescent="0.25">
      <c r="C2" s="18" t="s">
        <v>230</v>
      </c>
    </row>
    <row r="3" spans="1:35" x14ac:dyDescent="0.25">
      <c r="B3" t="s">
        <v>266</v>
      </c>
      <c r="C3" s="1" t="s">
        <v>911</v>
      </c>
      <c r="D3" s="16"/>
    </row>
    <row r="4" spans="1:35" x14ac:dyDescent="0.25">
      <c r="A4" t="s">
        <v>912</v>
      </c>
      <c r="B4" t="s">
        <v>913</v>
      </c>
      <c r="C4" s="1" t="s">
        <v>914</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915</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233</v>
      </c>
      <c r="B6" s="3" t="s">
        <v>397</v>
      </c>
      <c r="C6" t="s">
        <v>916</v>
      </c>
      <c r="D6" s="17"/>
      <c r="E6" s="17">
        <f>INDEX(AEO21_Table_21._Residential_Sec!$E$8:$AK$93,MATCH($A6,AEO21_Table_21._Residential_Sec!$C$8:$C$93,0),MATCH(E$4,AEO21_Table_21._Residential_Sec!$E$5:$AK$5,0))*About!$A$33*About!$B$36</f>
        <v>0</v>
      </c>
      <c r="F6" s="17">
        <f>INDEX(AEO22_Table_21._Residential_Sec!$E$8:$AJ$93,MATCH($B6,AEO22_Table_21._Residential_Sec!$C$8:$C$93,0),MATCH(F$4,AEO22_Table_21._Residential_Sec!$E$5:$AJ$5,0))*About!$A$33*About!$B$36</f>
        <v>0</v>
      </c>
      <c r="G6" s="17">
        <f>INDEX(AEO22_Table_21._Residential_Sec!$E$8:$AJ$93,MATCH($B6,AEO22_Table_21._Residential_Sec!$C$8:$C$93,0),MATCH(G$4,AEO22_Table_21._Residential_Sec!$E$5:$AJ$5,0))*About!$A$33*About!$B$36</f>
        <v>0</v>
      </c>
      <c r="H6" s="17">
        <f>INDEX(AEO22_Table_21._Residential_Sec!$E$8:$AJ$93,MATCH($B6,AEO22_Table_21._Residential_Sec!$C$8:$C$93,0),MATCH(H$4,AEO22_Table_21._Residential_Sec!$E$5:$AJ$5,0))*About!$A$33*About!$B$36</f>
        <v>0</v>
      </c>
      <c r="I6" s="17">
        <f>INDEX(AEO22_Table_21._Residential_Sec!$E$8:$AJ$93,MATCH($B6,AEO22_Table_21._Residential_Sec!$C$8:$C$93,0),MATCH(I$4,AEO22_Table_21._Residential_Sec!$E$5:$AJ$5,0))*About!$A$33*About!$B$36</f>
        <v>0</v>
      </c>
      <c r="J6" s="17">
        <f>INDEX(AEO22_Table_21._Residential_Sec!$E$8:$AJ$93,MATCH($B6,AEO22_Table_21._Residential_Sec!$C$8:$C$93,0),MATCH(J$4,AEO22_Table_21._Residential_Sec!$E$5:$AJ$5,0))*About!$A$33*About!$B$36</f>
        <v>0</v>
      </c>
      <c r="K6" s="17">
        <f>INDEX(AEO22_Table_21._Residential_Sec!$E$8:$AJ$93,MATCH($B6,AEO22_Table_21._Residential_Sec!$C$8:$C$93,0),MATCH(K$4,AEO22_Table_21._Residential_Sec!$E$5:$AJ$5,0))*About!$A$33*About!$B$36</f>
        <v>0</v>
      </c>
      <c r="L6" s="17">
        <f>INDEX(AEO22_Table_21._Residential_Sec!$E$8:$AJ$93,MATCH($B6,AEO22_Table_21._Residential_Sec!$C$8:$C$93,0),MATCH(L$4,AEO22_Table_21._Residential_Sec!$E$5:$AJ$5,0))*About!$A$33*About!$B$36</f>
        <v>0</v>
      </c>
      <c r="M6" s="17">
        <f>INDEX(AEO22_Table_21._Residential_Sec!$E$8:$AJ$93,MATCH($B6,AEO22_Table_21._Residential_Sec!$C$8:$C$93,0),MATCH(M$4,AEO22_Table_21._Residential_Sec!$E$5:$AJ$5,0))*About!$A$33*About!$B$36</f>
        <v>0</v>
      </c>
      <c r="N6" s="17">
        <f>INDEX(AEO22_Table_21._Residential_Sec!$E$8:$AJ$93,MATCH($B6,AEO22_Table_21._Residential_Sec!$C$8:$C$93,0),MATCH(N$4,AEO22_Table_21._Residential_Sec!$E$5:$AJ$5,0))*About!$A$33*About!$B$36</f>
        <v>0</v>
      </c>
      <c r="O6" s="17">
        <f>INDEX(AEO22_Table_21._Residential_Sec!$E$8:$AJ$93,MATCH($B6,AEO22_Table_21._Residential_Sec!$C$8:$C$93,0),MATCH(O$4,AEO22_Table_21._Residential_Sec!$E$5:$AJ$5,0))*About!$A$33*About!$B$36</f>
        <v>0</v>
      </c>
      <c r="P6" s="17">
        <f>INDEX(AEO22_Table_21._Residential_Sec!$E$8:$AJ$93,MATCH($B6,AEO22_Table_21._Residential_Sec!$C$8:$C$93,0),MATCH(P$4,AEO22_Table_21._Residential_Sec!$E$5:$AJ$5,0))*About!$A$33*About!$B$36</f>
        <v>0</v>
      </c>
      <c r="Q6" s="17">
        <f>INDEX(AEO22_Table_21._Residential_Sec!$E$8:$AJ$93,MATCH($B6,AEO22_Table_21._Residential_Sec!$C$8:$C$93,0),MATCH(Q$4,AEO22_Table_21._Residential_Sec!$E$5:$AJ$5,0))*About!$A$33*About!$B$36</f>
        <v>0</v>
      </c>
      <c r="R6" s="17">
        <f>INDEX(AEO22_Table_21._Residential_Sec!$E$8:$AJ$93,MATCH($B6,AEO22_Table_21._Residential_Sec!$C$8:$C$93,0),MATCH(R$4,AEO22_Table_21._Residential_Sec!$E$5:$AJ$5,0))*About!$A$33*About!$B$36</f>
        <v>0.81308184246741666</v>
      </c>
      <c r="S6" s="17">
        <f>INDEX(AEO22_Table_21._Residential_Sec!$E$8:$AJ$93,MATCH($B6,AEO22_Table_21._Residential_Sec!$C$8:$C$93,0),MATCH(S$4,AEO22_Table_21._Residential_Sec!$E$5:$AJ$5,0))*About!$A$33*About!$B$36</f>
        <v>4.0654092123370846</v>
      </c>
      <c r="T6" s="17">
        <f>INDEX(AEO22_Table_21._Residential_Sec!$E$8:$AJ$93,MATCH($B6,AEO22_Table_21._Residential_Sec!$C$8:$C$93,0),MATCH(T$4,AEO22_Table_21._Residential_Sec!$E$5:$AJ$5,0))*About!$A$33*About!$B$36</f>
        <v>10.570063952076419</v>
      </c>
      <c r="U6" s="17">
        <f>INDEX(AEO22_Table_21._Residential_Sec!$E$8:$AJ$93,MATCH($B6,AEO22_Table_21._Residential_Sec!$C$8:$C$93,0),MATCH(U$4,AEO22_Table_21._Residential_Sec!$E$5:$AJ$5,0))*About!$A$33*About!$B$36</f>
        <v>23.579373431555087</v>
      </c>
      <c r="V6" s="17">
        <f>INDEX(AEO22_Table_21._Residential_Sec!$E$8:$AJ$93,MATCH($B6,AEO22_Table_21._Residential_Sec!$C$8:$C$93,0),MATCH(V$4,AEO22_Table_21._Residential_Sec!$E$5:$AJ$5,0))*About!$A$33*About!$B$36</f>
        <v>47.158746863110174</v>
      </c>
      <c r="W6" s="17">
        <f>INDEX(AEO22_Table_21._Residential_Sec!$E$8:$AJ$93,MATCH($B6,AEO22_Table_21._Residential_Sec!$C$8:$C$93,0),MATCH(W$4,AEO22_Table_21._Residential_Sec!$E$5:$AJ$5,0))*About!$A$33*About!$B$36</f>
        <v>93.504411883752923</v>
      </c>
      <c r="X6" s="17">
        <f>INDEX(AEO22_Table_21._Residential_Sec!$E$8:$AJ$93,MATCH($B6,AEO22_Table_21._Residential_Sec!$C$8:$C$93,0),MATCH(X$4,AEO22_Table_21._Residential_Sec!$E$5:$AJ$5,0))*About!$A$33*About!$B$36</f>
        <v>176.43875981542945</v>
      </c>
      <c r="Y6" s="17">
        <f>INDEX(AEO22_Table_21._Residential_Sec!$E$8:$AJ$93,MATCH($B6,AEO22_Table_21._Residential_Sec!$C$8:$C$93,0),MATCH(Y$4,AEO22_Table_21._Residential_Sec!$E$5:$AJ$5,0))*About!$A$33*About!$B$36</f>
        <v>331.73739172670605</v>
      </c>
      <c r="Z6" s="17">
        <f>INDEX(AEO22_Table_21._Residential_Sec!$E$8:$AJ$93,MATCH($B6,AEO22_Table_21._Residential_Sec!$C$8:$C$93,0),MATCH(Z$4,AEO22_Table_21._Residential_Sec!$E$5:$AJ$5,0))*About!$A$33*About!$B$36</f>
        <v>613.87679106289977</v>
      </c>
      <c r="AA6" s="17">
        <f>INDEX(AEO22_Table_21._Residential_Sec!$E$8:$AJ$93,MATCH($B6,AEO22_Table_21._Residential_Sec!$C$8:$C$93,0),MATCH(AA$4,AEO22_Table_21._Residential_Sec!$E$5:$AJ$5,0))*About!$A$33*About!$B$36</f>
        <v>896.01619039909326</v>
      </c>
      <c r="AB6" s="17">
        <f>INDEX(AEO22_Table_21._Residential_Sec!$E$8:$AJ$93,MATCH($B6,AEO22_Table_21._Residential_Sec!$C$8:$C$93,0),MATCH(AB$4,AEO22_Table_21._Residential_Sec!$E$5:$AJ$5,0))*About!$A$33*About!$B$36</f>
        <v>1179.7817534202218</v>
      </c>
      <c r="AC6" s="17">
        <f>INDEX(AEO22_Table_21._Residential_Sec!$E$8:$AJ$93,MATCH($B6,AEO22_Table_21._Residential_Sec!$C$8:$C$93,0),MATCH(AC$4,AEO22_Table_21._Residential_Sec!$E$5:$AJ$5,0))*About!$A$33*About!$B$36</f>
        <v>1463.5473164413499</v>
      </c>
      <c r="AD6" s="17">
        <f>INDEX(AEO22_Table_21._Residential_Sec!$E$8:$AJ$93,MATCH($B6,AEO22_Table_21._Residential_Sec!$C$8:$C$93,0),MATCH(AD$4,AEO22_Table_21._Residential_Sec!$E$5:$AJ$5,0))*About!$A$33*About!$B$36</f>
        <v>1747.3128794624786</v>
      </c>
      <c r="AE6" s="17">
        <f>INDEX(AEO22_Table_21._Residential_Sec!$E$8:$AJ$93,MATCH($B6,AEO22_Table_21._Residential_Sec!$C$8:$C$93,0),MATCH(AE$4,AEO22_Table_21._Residential_Sec!$E$5:$AJ$5,0))*About!$A$33*About!$B$36</f>
        <v>2031.8915243260744</v>
      </c>
      <c r="AF6" s="17">
        <f>INDEX(AEO22_Table_21._Residential_Sec!$E$8:$AJ$93,MATCH($B6,AEO22_Table_21._Residential_Sec!$C$8:$C$93,0),MATCH(AF$4,AEO22_Table_21._Residential_Sec!$E$5:$AJ$5,0))*About!$A$33*About!$B$36</f>
        <v>2317.2832510321382</v>
      </c>
      <c r="AG6" s="17">
        <f>INDEX(AEO22_Table_21._Residential_Sec!$E$8:$AJ$93,MATCH($B6,AEO22_Table_21._Residential_Sec!$C$8:$C$93,0),MATCH(AG$4,AEO22_Table_21._Residential_Sec!$E$5:$AJ$5,0))*About!$A$33*About!$B$36</f>
        <v>2602.6749777382011</v>
      </c>
      <c r="AH6" s="17">
        <f>INDEX(AEO22_Table_21._Residential_Sec!$E$8:$AJ$93,MATCH($B6,AEO22_Table_21._Residential_Sec!$C$8:$C$93,0),MATCH(AH$4,AEO22_Table_21._Residential_Sec!$E$5:$AJ$5,0))*About!$A$33*About!$B$36</f>
        <v>2888.8797862867318</v>
      </c>
      <c r="AI6" s="17">
        <f>INDEX(AEO22_Table_21._Residential_Sec!$E$8:$AJ$93,MATCH($B6,AEO22_Table_21._Residential_Sec!$C$8:$C$93,0),MATCH(AI$4,AEO22_Table_21._Residential_Sec!$E$5:$AJ$5,0))*About!$A$33*About!$B$36</f>
        <v>3174.2715129927951</v>
      </c>
    </row>
    <row r="7" spans="1:35" x14ac:dyDescent="0.25">
      <c r="C7" t="s">
        <v>917</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918</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238</v>
      </c>
      <c r="B9" s="3" t="s">
        <v>401</v>
      </c>
      <c r="C9" t="s">
        <v>919</v>
      </c>
      <c r="D9" s="17"/>
      <c r="E9" s="17">
        <f>INDEX(AEO21_Table_21._Residential_Sec!$E$8:$AK$93,MATCH($A9,AEO21_Table_21._Residential_Sec!$C$8:$C$93,0),MATCH(E$4,AEO21_Table_21._Residential_Sec!$E$5:$AK$5,0))*About!$A$33*About!$B$36</f>
        <v>15079.415850400712</v>
      </c>
      <c r="F9" s="17">
        <f>INDEX(AEO22_Table_21._Residential_Sec!$E$8:$AJ$93,MATCH($B9,AEO22_Table_21._Residential_Sec!$C$8:$C$93,0),MATCH(F$4,AEO22_Table_21._Residential_Sec!$E$5:$AJ$5,0))*About!$A$33*About!$B$36</f>
        <v>15079.415850400712</v>
      </c>
      <c r="G9" s="17">
        <f>INDEX(AEO22_Table_21._Residential_Sec!$E$8:$AJ$93,MATCH($B9,AEO22_Table_21._Residential_Sec!$C$8:$C$93,0),MATCH(G$4,AEO22_Table_21._Residential_Sec!$E$5:$AJ$5,0))*About!$A$33*About!$B$36</f>
        <v>15079.415850400712</v>
      </c>
      <c r="H9" s="17">
        <f>INDEX(AEO22_Table_21._Residential_Sec!$E$8:$AJ$93,MATCH($B9,AEO22_Table_21._Residential_Sec!$C$8:$C$93,0),MATCH(H$4,AEO22_Table_21._Residential_Sec!$E$5:$AJ$5,0))*About!$A$33*About!$B$36</f>
        <v>15079.415850400712</v>
      </c>
      <c r="I9" s="17">
        <f>INDEX(AEO22_Table_21._Residential_Sec!$E$8:$AJ$93,MATCH($B9,AEO22_Table_21._Residential_Sec!$C$8:$C$93,0),MATCH(I$4,AEO22_Table_21._Residential_Sec!$E$5:$AJ$5,0))*About!$A$33*About!$B$36</f>
        <v>15079.415850400712</v>
      </c>
      <c r="J9" s="17">
        <f>INDEX(AEO22_Table_21._Residential_Sec!$E$8:$AJ$93,MATCH($B9,AEO22_Table_21._Residential_Sec!$C$8:$C$93,0),MATCH(J$4,AEO22_Table_21._Residential_Sec!$E$5:$AJ$5,0))*About!$A$33*About!$B$36</f>
        <v>15079.415850400712</v>
      </c>
      <c r="K9" s="17">
        <f>INDEX(AEO22_Table_21._Residential_Sec!$E$8:$AJ$93,MATCH($B9,AEO22_Table_21._Residential_Sec!$C$8:$C$93,0),MATCH(K$4,AEO22_Table_21._Residential_Sec!$E$5:$AJ$5,0))*About!$A$33*About!$B$36</f>
        <v>15079.415850400712</v>
      </c>
      <c r="L9" s="17">
        <f>INDEX(AEO22_Table_21._Residential_Sec!$E$8:$AJ$93,MATCH($B9,AEO22_Table_21._Residential_Sec!$C$8:$C$93,0),MATCH(L$4,AEO22_Table_21._Residential_Sec!$E$5:$AJ$5,0))*About!$A$33*About!$B$36</f>
        <v>15079.415850400712</v>
      </c>
      <c r="M9" s="17">
        <f>INDEX(AEO22_Table_21._Residential_Sec!$E$8:$AJ$93,MATCH($B9,AEO22_Table_21._Residential_Sec!$C$8:$C$93,0),MATCH(M$4,AEO22_Table_21._Residential_Sec!$E$5:$AJ$5,0))*About!$A$33*About!$B$36</f>
        <v>15079.415850400712</v>
      </c>
      <c r="N9" s="17">
        <f>INDEX(AEO22_Table_21._Residential_Sec!$E$8:$AJ$93,MATCH($B9,AEO22_Table_21._Residential_Sec!$C$8:$C$93,0),MATCH(N$4,AEO22_Table_21._Residential_Sec!$E$5:$AJ$5,0))*About!$A$33*About!$B$36</f>
        <v>15079.415850400712</v>
      </c>
      <c r="O9" s="17">
        <f>INDEX(AEO22_Table_21._Residential_Sec!$E$8:$AJ$93,MATCH($B9,AEO22_Table_21._Residential_Sec!$C$8:$C$93,0),MATCH(O$4,AEO22_Table_21._Residential_Sec!$E$5:$AJ$5,0))*About!$A$33*About!$B$36</f>
        <v>15079.415850400712</v>
      </c>
      <c r="P9" s="17">
        <f>INDEX(AEO22_Table_21._Residential_Sec!$E$8:$AJ$93,MATCH($B9,AEO22_Table_21._Residential_Sec!$C$8:$C$93,0),MATCH(P$4,AEO22_Table_21._Residential_Sec!$E$5:$AJ$5,0))*About!$A$33*About!$B$36</f>
        <v>15079.415850400712</v>
      </c>
      <c r="Q9" s="17">
        <f>INDEX(AEO22_Table_21._Residential_Sec!$E$8:$AJ$93,MATCH($B9,AEO22_Table_21._Residential_Sec!$C$8:$C$93,0),MATCH(Q$4,AEO22_Table_21._Residential_Sec!$E$5:$AJ$5,0))*About!$A$33*About!$B$36</f>
        <v>15079.415850400712</v>
      </c>
      <c r="R9" s="17">
        <f>INDEX(AEO22_Table_21._Residential_Sec!$E$8:$AJ$93,MATCH($B9,AEO22_Table_21._Residential_Sec!$C$8:$C$93,0),MATCH(R$4,AEO22_Table_21._Residential_Sec!$E$5:$AJ$5,0))*About!$A$33*About!$B$36</f>
        <v>15080.228932243179</v>
      </c>
      <c r="S9" s="17">
        <f>INDEX(AEO22_Table_21._Residential_Sec!$E$8:$AJ$93,MATCH($B9,AEO22_Table_21._Residential_Sec!$C$8:$C$93,0),MATCH(S$4,AEO22_Table_21._Residential_Sec!$E$5:$AJ$5,0))*About!$A$33*About!$B$36</f>
        <v>15081.855095928113</v>
      </c>
      <c r="T9" s="17">
        <f>INDEX(AEO22_Table_21._Residential_Sec!$E$8:$AJ$93,MATCH($B9,AEO22_Table_21._Residential_Sec!$C$8:$C$93,0),MATCH(T$4,AEO22_Table_21._Residential_Sec!$E$5:$AJ$5,0))*About!$A$33*About!$B$36</f>
        <v>15086.733586982917</v>
      </c>
      <c r="U9" s="17">
        <f>INDEX(AEO22_Table_21._Residential_Sec!$E$8:$AJ$93,MATCH($B9,AEO22_Table_21._Residential_Sec!$C$8:$C$93,0),MATCH(U$4,AEO22_Table_21._Residential_Sec!$E$5:$AJ$5,0))*About!$A$33*About!$B$36</f>
        <v>15096.490569092528</v>
      </c>
      <c r="V9" s="17">
        <f>INDEX(AEO22_Table_21._Residential_Sec!$E$8:$AJ$93,MATCH($B9,AEO22_Table_21._Residential_Sec!$C$8:$C$93,0),MATCH(V$4,AEO22_Table_21._Residential_Sec!$E$5:$AJ$5,0))*About!$A$33*About!$B$36</f>
        <v>15113.565287784344</v>
      </c>
      <c r="W9" s="17">
        <f>INDEX(AEO22_Table_21._Residential_Sec!$E$8:$AJ$93,MATCH($B9,AEO22_Table_21._Residential_Sec!$C$8:$C$93,0),MATCH(W$4,AEO22_Table_21._Residential_Sec!$E$5:$AJ$5,0))*About!$A$33*About!$B$36</f>
        <v>15147.714725167976</v>
      </c>
      <c r="X9" s="17">
        <f>INDEX(AEO22_Table_21._Residential_Sec!$E$8:$AJ$93,MATCH($B9,AEO22_Table_21._Residential_Sec!$C$8:$C$93,0),MATCH(X$4,AEO22_Table_21._Residential_Sec!$E$5:$AJ$5,0))*About!$A$33*About!$B$36</f>
        <v>15208.69586335303</v>
      </c>
      <c r="Y9" s="17">
        <f>INDEX(AEO22_Table_21._Residential_Sec!$E$8:$AJ$93,MATCH($B9,AEO22_Table_21._Residential_Sec!$C$8:$C$93,0),MATCH(Y$4,AEO22_Table_21._Residential_Sec!$E$5:$AJ$5,0))*About!$A$33*About!$B$36</f>
        <v>15323.340403140939</v>
      </c>
      <c r="Z9" s="17">
        <f>INDEX(AEO22_Table_21._Residential_Sec!$E$8:$AJ$93,MATCH($B9,AEO22_Table_21._Residential_Sec!$C$8:$C$93,0),MATCH(Z$4,AEO22_Table_21._Residential_Sec!$E$5:$AJ$5,0))*About!$A$33*About!$B$36</f>
        <v>15530.676272970128</v>
      </c>
      <c r="AA9" s="17">
        <f>INDEX(AEO22_Table_21._Residential_Sec!$E$8:$AJ$93,MATCH($B9,AEO22_Table_21._Residential_Sec!$C$8:$C$93,0),MATCH(AA$4,AEO22_Table_21._Residential_Sec!$E$5:$AJ$5,0))*About!$A$33*About!$B$36</f>
        <v>15738.01214279932</v>
      </c>
      <c r="AB9" s="17">
        <f>INDEX(AEO22_Table_21._Residential_Sec!$E$8:$AJ$93,MATCH($B9,AEO22_Table_21._Residential_Sec!$C$8:$C$93,0),MATCH(AB$4,AEO22_Table_21._Residential_Sec!$E$5:$AJ$5,0))*About!$A$33*About!$B$36</f>
        <v>15946.161094470979</v>
      </c>
      <c r="AC9" s="17">
        <f>INDEX(AEO22_Table_21._Residential_Sec!$E$8:$AJ$93,MATCH($B9,AEO22_Table_21._Residential_Sec!$C$8:$C$93,0),MATCH(AC$4,AEO22_Table_21._Residential_Sec!$E$5:$AJ$5,0))*About!$A$33*About!$B$36</f>
        <v>16154.310046142637</v>
      </c>
      <c r="AD9" s="17">
        <f>INDEX(AEO22_Table_21._Residential_Sec!$E$8:$AJ$93,MATCH($B9,AEO22_Table_21._Residential_Sec!$C$8:$C$93,0),MATCH(AD$4,AEO22_Table_21._Residential_Sec!$E$5:$AJ$5,0))*About!$A$33*About!$B$36</f>
        <v>16363.272079656763</v>
      </c>
      <c r="AE9" s="17">
        <f>INDEX(AEO22_Table_21._Residential_Sec!$E$8:$AJ$93,MATCH($B9,AEO22_Table_21._Residential_Sec!$C$8:$C$93,0),MATCH(AE$4,AEO22_Table_21._Residential_Sec!$E$5:$AJ$5,0))*About!$A$33*About!$B$36</f>
        <v>16571.42103132842</v>
      </c>
      <c r="AF9" s="17">
        <f>INDEX(AEO22_Table_21._Residential_Sec!$E$8:$AJ$93,MATCH($B9,AEO22_Table_21._Residential_Sec!$C$8:$C$93,0),MATCH(AF$4,AEO22_Table_21._Residential_Sec!$E$5:$AJ$5,0))*About!$A$33*About!$B$36</f>
        <v>16780.383064842546</v>
      </c>
      <c r="AG9" s="17">
        <f>INDEX(AEO22_Table_21._Residential_Sec!$E$8:$AJ$93,MATCH($B9,AEO22_Table_21._Residential_Sec!$C$8:$C$93,0),MATCH(AG$4,AEO22_Table_21._Residential_Sec!$E$5:$AJ$5,0))*About!$A$33*About!$B$36</f>
        <v>16990.158180199141</v>
      </c>
      <c r="AH9" s="17">
        <f>INDEX(AEO22_Table_21._Residential_Sec!$E$8:$AJ$93,MATCH($B9,AEO22_Table_21._Residential_Sec!$C$8:$C$93,0),MATCH(AH$4,AEO22_Table_21._Residential_Sec!$E$5:$AJ$5,0))*About!$A$33*About!$B$36</f>
        <v>17199.120213713268</v>
      </c>
      <c r="AI9" s="17">
        <f>INDEX(AEO22_Table_21._Residential_Sec!$E$8:$AJ$93,MATCH($B9,AEO22_Table_21._Residential_Sec!$C$8:$C$93,0),MATCH(AI$4,AEO22_Table_21._Residential_Sec!$E$5:$AJ$5,0))*About!$A$33*About!$B$36</f>
        <v>17408.082247227394</v>
      </c>
    </row>
    <row r="10" spans="1:35" x14ac:dyDescent="0.25">
      <c r="A10" t="s">
        <v>236</v>
      </c>
      <c r="B10" s="3" t="s">
        <v>399</v>
      </c>
      <c r="C10" t="s">
        <v>920</v>
      </c>
      <c r="D10" s="17"/>
      <c r="E10" s="17">
        <f>INDEX(AEO21_Table_21._Residential_Sec!$E$8:$AK$93,MATCH($A10,AEO21_Table_21._Residential_Sec!$C$8:$C$93,0),MATCH(E$4,AEO21_Table_21._Residential_Sec!$E$5:$AK$5,0))*About!$A$33*About!$B$36</f>
        <v>22042280.423217028</v>
      </c>
      <c r="F10" s="17">
        <f>INDEX(AEO22_Table_21._Residential_Sec!$E$8:$AJ$93,MATCH($B10,AEO22_Table_21._Residential_Sec!$C$8:$C$93,0),MATCH(F$4,AEO22_Table_21._Residential_Sec!$E$5:$AJ$5,0))*About!$A$33*About!$B$36</f>
        <v>27293829.688982435</v>
      </c>
      <c r="G10" s="17">
        <f>INDEX(AEO22_Table_21._Residential_Sec!$E$8:$AJ$93,MATCH($B10,AEO22_Table_21._Residential_Sec!$C$8:$C$93,0),MATCH(G$4,AEO22_Table_21._Residential_Sec!$E$5:$AJ$5,0))*About!$A$33*About!$B$36</f>
        <v>30347213.819800857</v>
      </c>
      <c r="H10" s="17">
        <f>INDEX(AEO22_Table_21._Residential_Sec!$E$8:$AJ$93,MATCH($B10,AEO22_Table_21._Residential_Sec!$C$8:$C$93,0),MATCH(H$4,AEO22_Table_21._Residential_Sec!$E$5:$AJ$5,0))*About!$A$33*About!$B$36</f>
        <v>33400460.539787907</v>
      </c>
      <c r="I10" s="17">
        <f>INDEX(AEO22_Table_21._Residential_Sec!$E$8:$AJ$93,MATCH($B10,AEO22_Table_21._Residential_Sec!$C$8:$C$93,0),MATCH(I$4,AEO22_Table_21._Residential_Sec!$E$5:$AJ$5,0))*About!$A$33*About!$B$36</f>
        <v>35717929.173480131</v>
      </c>
      <c r="J10" s="17">
        <f>INDEX(AEO22_Table_21._Residential_Sec!$E$8:$AJ$93,MATCH($B10,AEO22_Table_21._Residential_Sec!$C$8:$C$93,0),MATCH(J$4,AEO22_Table_21._Residential_Sec!$E$5:$AJ$5,0))*About!$A$33*About!$B$36</f>
        <v>37920266.231360801</v>
      </c>
      <c r="K10" s="17">
        <f>INDEX(AEO22_Table_21._Residential_Sec!$E$8:$AJ$93,MATCH($B10,AEO22_Table_21._Residential_Sec!$C$8:$C$93,0),MATCH(K$4,AEO22_Table_21._Residential_Sec!$E$5:$AJ$5,0))*About!$A$33*About!$B$36</f>
        <v>40107985.703877598</v>
      </c>
      <c r="L10" s="17">
        <f>INDEX(AEO22_Table_21._Residential_Sec!$E$8:$AJ$93,MATCH($B10,AEO22_Table_21._Residential_Sec!$C$8:$C$93,0),MATCH(L$4,AEO22_Table_21._Residential_Sec!$E$5:$AJ$5,0))*About!$A$33*About!$B$36</f>
        <v>42309448.698777623</v>
      </c>
      <c r="M10" s="17">
        <f>INDEX(AEO22_Table_21._Residential_Sec!$E$8:$AJ$93,MATCH($B10,AEO22_Table_21._Residential_Sec!$C$8:$C$93,0),MATCH(M$4,AEO22_Table_21._Residential_Sec!$E$5:$AJ$5,0))*About!$A$33*About!$B$36</f>
        <v>44602792.381121993</v>
      </c>
      <c r="N10" s="17">
        <f>INDEX(AEO22_Table_21._Residential_Sec!$E$8:$AJ$93,MATCH($B10,AEO22_Table_21._Residential_Sec!$C$8:$C$93,0),MATCH(N$4,AEO22_Table_21._Residential_Sec!$E$5:$AJ$5,0))*About!$A$33*About!$B$36</f>
        <v>46979008.617178008</v>
      </c>
      <c r="O10" s="17">
        <f>INDEX(AEO22_Table_21._Residential_Sec!$E$8:$AJ$93,MATCH($B10,AEO22_Table_21._Residential_Sec!$C$8:$C$93,0),MATCH(O$4,AEO22_Table_21._Residential_Sec!$E$5:$AJ$5,0))*About!$A$33*About!$B$36</f>
        <v>49376254.402007602</v>
      </c>
      <c r="P10" s="17">
        <f>INDEX(AEO22_Table_21._Residential_Sec!$E$8:$AJ$93,MATCH($B10,AEO22_Table_21._Residential_Sec!$C$8:$C$93,0),MATCH(P$4,AEO22_Table_21._Residential_Sec!$E$5:$AJ$5,0))*About!$A$33*About!$B$36</f>
        <v>51886162.433093175</v>
      </c>
      <c r="Q10" s="17">
        <f>INDEX(AEO22_Table_21._Residential_Sec!$E$8:$AJ$93,MATCH($B10,AEO22_Table_21._Residential_Sec!$C$8:$C$93,0),MATCH(Q$4,AEO22_Table_21._Residential_Sec!$E$5:$AJ$5,0))*About!$A$33*About!$B$36</f>
        <v>54474132.012628511</v>
      </c>
      <c r="R10" s="17">
        <f>INDEX(AEO22_Table_21._Residential_Sec!$E$8:$AJ$93,MATCH($B10,AEO22_Table_21._Residential_Sec!$C$8:$C$93,0),MATCH(R$4,AEO22_Table_21._Residential_Sec!$E$5:$AJ$5,0))*About!$A$33*About!$B$36</f>
        <v>57280223.805715211</v>
      </c>
      <c r="S10" s="17">
        <f>INDEX(AEO22_Table_21._Residential_Sec!$E$8:$AJ$93,MATCH($B10,AEO22_Table_21._Residential_Sec!$C$8:$C$93,0),MATCH(S$4,AEO22_Table_21._Residential_Sec!$E$5:$AJ$5,0))*About!$A$33*About!$B$36</f>
        <v>60274617.222698934</v>
      </c>
      <c r="T10" s="17">
        <f>INDEX(AEO22_Table_21._Residential_Sec!$E$8:$AJ$93,MATCH($B10,AEO22_Table_21._Residential_Sec!$C$8:$C$93,0),MATCH(T$4,AEO22_Table_21._Residential_Sec!$E$5:$AJ$5,0))*About!$A$33*About!$B$36</f>
        <v>63257087.607544728</v>
      </c>
      <c r="U10" s="17">
        <f>INDEX(AEO22_Table_21._Residential_Sec!$E$8:$AJ$93,MATCH($B10,AEO22_Table_21._Residential_Sec!$C$8:$C$93,0),MATCH(U$4,AEO22_Table_21._Residential_Sec!$E$5:$AJ$5,0))*About!$A$33*About!$B$36</f>
        <v>66255562.695377633</v>
      </c>
      <c r="V10" s="17">
        <f>INDEX(AEO22_Table_21._Residential_Sec!$E$8:$AJ$93,MATCH($B10,AEO22_Table_21._Residential_Sec!$C$8:$C$93,0),MATCH(V$4,AEO22_Table_21._Residential_Sec!$E$5:$AJ$5,0))*About!$A$33*About!$B$36</f>
        <v>69497294.795758113</v>
      </c>
      <c r="W10" s="17">
        <f>INDEX(AEO22_Table_21._Residential_Sec!$E$8:$AJ$93,MATCH($B10,AEO22_Table_21._Residential_Sec!$C$8:$C$93,0),MATCH(W$4,AEO22_Table_21._Residential_Sec!$E$5:$AJ$5,0))*About!$A$33*About!$B$36</f>
        <v>72721439.935886011</v>
      </c>
      <c r="X10" s="17">
        <f>INDEX(AEO22_Table_21._Residential_Sec!$E$8:$AJ$93,MATCH($B10,AEO22_Table_21._Residential_Sec!$C$8:$C$93,0),MATCH(X$4,AEO22_Table_21._Residential_Sec!$E$5:$AJ$5,0))*About!$A$33*About!$B$36</f>
        <v>76102002.508540422</v>
      </c>
      <c r="Y10" s="17">
        <f>INDEX(AEO22_Table_21._Residential_Sec!$E$8:$AJ$93,MATCH($B10,AEO22_Table_21._Residential_Sec!$C$8:$C$93,0),MATCH(Y$4,AEO22_Table_21._Residential_Sec!$E$5:$AJ$5,0))*About!$A$33*About!$B$36</f>
        <v>79755399.571925849</v>
      </c>
      <c r="Z10" s="17">
        <f>INDEX(AEO22_Table_21._Residential_Sec!$E$8:$AJ$93,MATCH($B10,AEO22_Table_21._Residential_Sec!$C$8:$C$93,0),MATCH(Z$4,AEO22_Table_21._Residential_Sec!$E$5:$AJ$5,0))*About!$A$33*About!$B$36</f>
        <v>83504681.750829756</v>
      </c>
      <c r="AA10" s="17">
        <f>INDEX(AEO22_Table_21._Residential_Sec!$E$8:$AJ$93,MATCH($B10,AEO22_Table_21._Residential_Sec!$C$8:$C$93,0),MATCH(AA$4,AEO22_Table_21._Residential_Sec!$E$5:$AJ$5,0))*About!$A$33*About!$B$36</f>
        <v>87575642.685987204</v>
      </c>
      <c r="AB10" s="17">
        <f>INDEX(AEO22_Table_21._Residential_Sec!$E$8:$AJ$93,MATCH($B10,AEO22_Table_21._Residential_Sec!$C$8:$C$93,0),MATCH(AB$4,AEO22_Table_21._Residential_Sec!$E$5:$AJ$5,0))*About!$A$33*About!$B$36</f>
        <v>91843168.595806688</v>
      </c>
      <c r="AC10" s="17">
        <f>INDEX(AEO22_Table_21._Residential_Sec!$E$8:$AJ$93,MATCH($B10,AEO22_Table_21._Residential_Sec!$C$8:$C$93,0),MATCH(AC$4,AEO22_Table_21._Residential_Sec!$E$5:$AJ$5,0))*About!$A$33*About!$B$36</f>
        <v>96171164.215332314</v>
      </c>
      <c r="AD10" s="17">
        <f>INDEX(AEO22_Table_21._Residential_Sec!$E$8:$AJ$93,MATCH($B10,AEO22_Table_21._Residential_Sec!$C$8:$C$93,0),MATCH(AD$4,AEO22_Table_21._Residential_Sec!$E$5:$AJ$5,0))*About!$A$33*About!$B$36</f>
        <v>100774388.85161498</v>
      </c>
      <c r="AE10" s="17">
        <f>INDEX(AEO22_Table_21._Residential_Sec!$E$8:$AJ$93,MATCH($B10,AEO22_Table_21._Residential_Sec!$C$8:$C$93,0),MATCH(AE$4,AEO22_Table_21._Residential_Sec!$E$5:$AJ$5,0))*About!$A$33*About!$B$36</f>
        <v>105528980.86910062</v>
      </c>
      <c r="AF10" s="17">
        <f>INDEX(AEO22_Table_21._Residential_Sec!$E$8:$AJ$93,MATCH($B10,AEO22_Table_21._Residential_Sec!$C$8:$C$93,0),MATCH(AF$4,AEO22_Table_21._Residential_Sec!$E$5:$AJ$5,0))*About!$A$33*About!$B$36</f>
        <v>110527779.57872581</v>
      </c>
      <c r="AG10" s="17">
        <f>INDEX(AEO22_Table_21._Residential_Sec!$E$8:$AJ$93,MATCH($B10,AEO22_Table_21._Residential_Sec!$C$8:$C$93,0),MATCH(AG$4,AEO22_Table_21._Residential_Sec!$E$5:$AJ$5,0))*About!$A$33*About!$B$36</f>
        <v>115770368.68258724</v>
      </c>
      <c r="AH10" s="17">
        <f>INDEX(AEO22_Table_21._Residential_Sec!$E$8:$AJ$93,MATCH($B10,AEO22_Table_21._Residential_Sec!$C$8:$C$93,0),MATCH(AH$4,AEO22_Table_21._Residential_Sec!$E$5:$AJ$5,0))*About!$A$33*About!$B$36</f>
        <v>121260804.64599693</v>
      </c>
      <c r="AI10" s="17">
        <f>INDEX(AEO22_Table_21._Residential_Sec!$E$8:$AJ$93,MATCH($B10,AEO22_Table_21._Residential_Sec!$C$8:$C$93,0),MATCH(AI$4,AEO22_Table_21._Residential_Sec!$E$5:$AJ$5,0))*About!$A$33*About!$B$36</f>
        <v>126873558.2025419</v>
      </c>
    </row>
    <row r="11" spans="1:35" x14ac:dyDescent="0.25">
      <c r="C11" t="s">
        <v>921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922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923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924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925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926</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927</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928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929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930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931</v>
      </c>
    </row>
    <row r="23" spans="1:35" x14ac:dyDescent="0.25">
      <c r="C23" s="1" t="s">
        <v>914</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915</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233</v>
      </c>
      <c r="B25" s="3" t="s">
        <v>397</v>
      </c>
      <c r="C25" t="s">
        <v>916</v>
      </c>
      <c r="D25" s="17"/>
      <c r="E25" s="17">
        <f>INDEX(AEO21_Table_21._Residential_Sec!$E$8:$AK$93,MATCH($A25,AEO21_Table_21._Residential_Sec!$C$8:$C$93,0),MATCH(E$4,AEO21_Table_21._Residential_Sec!$E$5:$AK$5,0))*About!$A$34*About!$B$36</f>
        <v>0</v>
      </c>
      <c r="F25" s="17">
        <f>INDEX(AEO22_Table_21._Residential_Sec!$E$8:$AJ$93,MATCH($B25,AEO22_Table_21._Residential_Sec!$C$8:$C$93,0),MATCH(F$4,AEO22_Table_21._Residential_Sec!$E$5:$AJ$5,0))*About!$A$34*About!$B$36</f>
        <v>0</v>
      </c>
      <c r="G25" s="17">
        <f>INDEX(AEO22_Table_21._Residential_Sec!$E$8:$AJ$93,MATCH($B25,AEO22_Table_21._Residential_Sec!$C$8:$C$93,0),MATCH(G$4,AEO22_Table_21._Residential_Sec!$E$5:$AJ$5,0))*About!$A$34*About!$B$36</f>
        <v>0</v>
      </c>
      <c r="H25" s="17">
        <f>INDEX(AEO22_Table_21._Residential_Sec!$E$8:$AJ$93,MATCH($B25,AEO22_Table_21._Residential_Sec!$C$8:$C$93,0),MATCH(H$4,AEO22_Table_21._Residential_Sec!$E$5:$AJ$5,0))*About!$A$34*About!$B$36</f>
        <v>0</v>
      </c>
      <c r="I25" s="17">
        <f>INDEX(AEO22_Table_21._Residential_Sec!$E$8:$AJ$93,MATCH($B25,AEO22_Table_21._Residential_Sec!$C$8:$C$93,0),MATCH(I$4,AEO22_Table_21._Residential_Sec!$E$5:$AJ$5,0))*About!$A$34*About!$B$36</f>
        <v>0</v>
      </c>
      <c r="J25" s="17">
        <f>INDEX(AEO22_Table_21._Residential_Sec!$E$8:$AJ$93,MATCH($B25,AEO22_Table_21._Residential_Sec!$C$8:$C$93,0),MATCH(J$4,AEO22_Table_21._Residential_Sec!$E$5:$AJ$5,0))*About!$A$34*About!$B$36</f>
        <v>0</v>
      </c>
      <c r="K25" s="17">
        <f>INDEX(AEO22_Table_21._Residential_Sec!$E$8:$AJ$93,MATCH($B25,AEO22_Table_21._Residential_Sec!$C$8:$C$93,0),MATCH(K$4,AEO22_Table_21._Residential_Sec!$E$5:$AJ$5,0))*About!$A$34*About!$B$36</f>
        <v>0</v>
      </c>
      <c r="L25" s="17">
        <f>INDEX(AEO22_Table_21._Residential_Sec!$E$8:$AJ$93,MATCH($B25,AEO22_Table_21._Residential_Sec!$C$8:$C$93,0),MATCH(L$4,AEO22_Table_21._Residential_Sec!$E$5:$AJ$5,0))*About!$A$34*About!$B$36</f>
        <v>0</v>
      </c>
      <c r="M25" s="17">
        <f>INDEX(AEO22_Table_21._Residential_Sec!$E$8:$AJ$93,MATCH($B25,AEO22_Table_21._Residential_Sec!$C$8:$C$93,0),MATCH(M$4,AEO22_Table_21._Residential_Sec!$E$5:$AJ$5,0))*About!$A$34*About!$B$36</f>
        <v>0</v>
      </c>
      <c r="N25" s="17">
        <f>INDEX(AEO22_Table_21._Residential_Sec!$E$8:$AJ$93,MATCH($B25,AEO22_Table_21._Residential_Sec!$C$8:$C$93,0),MATCH(N$4,AEO22_Table_21._Residential_Sec!$E$5:$AJ$5,0))*About!$A$34*About!$B$36</f>
        <v>0</v>
      </c>
      <c r="O25" s="17">
        <f>INDEX(AEO22_Table_21._Residential_Sec!$E$8:$AJ$93,MATCH($B25,AEO22_Table_21._Residential_Sec!$C$8:$C$93,0),MATCH(O$4,AEO22_Table_21._Residential_Sec!$E$5:$AJ$5,0))*About!$A$34*About!$B$36</f>
        <v>0</v>
      </c>
      <c r="P25" s="17">
        <f>INDEX(AEO22_Table_21._Residential_Sec!$E$8:$AJ$93,MATCH($B25,AEO22_Table_21._Residential_Sec!$C$8:$C$93,0),MATCH(P$4,AEO22_Table_21._Residential_Sec!$E$5:$AJ$5,0))*About!$A$34*About!$B$36</f>
        <v>0</v>
      </c>
      <c r="Q25" s="17">
        <f>INDEX(AEO22_Table_21._Residential_Sec!$E$8:$AJ$93,MATCH($B25,AEO22_Table_21._Residential_Sec!$C$8:$C$93,0),MATCH(Q$4,AEO22_Table_21._Residential_Sec!$E$5:$AJ$5,0))*About!$A$34*About!$B$36</f>
        <v>0</v>
      </c>
      <c r="R25" s="17">
        <f>INDEX(AEO22_Table_21._Residential_Sec!$E$8:$AJ$93,MATCH($B25,AEO22_Table_21._Residential_Sec!$C$8:$C$93,0),MATCH(R$4,AEO22_Table_21._Residential_Sec!$E$5:$AJ$5,0))*About!$A$34*About!$B$36</f>
        <v>0.18691815753258315</v>
      </c>
      <c r="S25" s="17">
        <f>INDEX(AEO22_Table_21._Residential_Sec!$E$8:$AJ$93,MATCH($B25,AEO22_Table_21._Residential_Sec!$C$8:$C$93,0),MATCH(S$4,AEO22_Table_21._Residential_Sec!$E$5:$AJ$5,0))*About!$A$34*About!$B$36</f>
        <v>0.93459078766291603</v>
      </c>
      <c r="T25" s="17">
        <f>INDEX(AEO22_Table_21._Residential_Sec!$E$8:$AJ$93,MATCH($B25,AEO22_Table_21._Residential_Sec!$C$8:$C$93,0),MATCH(T$4,AEO22_Table_21._Residential_Sec!$E$5:$AJ$5,0))*About!$A$34*About!$B$36</f>
        <v>2.4299360479235812</v>
      </c>
      <c r="U25" s="17">
        <f>INDEX(AEO22_Table_21._Residential_Sec!$E$8:$AJ$93,MATCH($B25,AEO22_Table_21._Residential_Sec!$C$8:$C$93,0),MATCH(U$4,AEO22_Table_21._Residential_Sec!$E$5:$AJ$5,0))*About!$A$34*About!$B$36</f>
        <v>5.420626568444912</v>
      </c>
      <c r="V25" s="17">
        <f>INDEX(AEO22_Table_21._Residential_Sec!$E$8:$AJ$93,MATCH($B25,AEO22_Table_21._Residential_Sec!$C$8:$C$93,0),MATCH(V$4,AEO22_Table_21._Residential_Sec!$E$5:$AJ$5,0))*About!$A$34*About!$B$36</f>
        <v>10.841253136889824</v>
      </c>
      <c r="W25" s="17">
        <f>INDEX(AEO22_Table_21._Residential_Sec!$E$8:$AJ$93,MATCH($B25,AEO22_Table_21._Residential_Sec!$C$8:$C$93,0),MATCH(W$4,AEO22_Table_21._Residential_Sec!$E$5:$AJ$5,0))*About!$A$34*About!$B$36</f>
        <v>21.495588116247063</v>
      </c>
      <c r="X25" s="17">
        <f>INDEX(AEO22_Table_21._Residential_Sec!$E$8:$AJ$93,MATCH($B25,AEO22_Table_21._Residential_Sec!$C$8:$C$93,0),MATCH(X$4,AEO22_Table_21._Residential_Sec!$E$5:$AJ$5,0))*About!$A$34*About!$B$36</f>
        <v>40.561240184570551</v>
      </c>
      <c r="Y25" s="17">
        <f>INDEX(AEO22_Table_21._Residential_Sec!$E$8:$AJ$93,MATCH($B25,AEO22_Table_21._Residential_Sec!$C$8:$C$93,0),MATCH(Y$4,AEO22_Table_21._Residential_Sec!$E$5:$AJ$5,0))*About!$A$34*About!$B$36</f>
        <v>76.262608273293935</v>
      </c>
      <c r="Z25" s="17">
        <f>INDEX(AEO22_Table_21._Residential_Sec!$E$8:$AJ$93,MATCH($B25,AEO22_Table_21._Residential_Sec!$C$8:$C$93,0),MATCH(Z$4,AEO22_Table_21._Residential_Sec!$E$5:$AJ$5,0))*About!$A$34*About!$B$36</f>
        <v>141.12320893710032</v>
      </c>
      <c r="AA25" s="17">
        <f>INDEX(AEO22_Table_21._Residential_Sec!$E$8:$AJ$93,MATCH($B25,AEO22_Table_21._Residential_Sec!$C$8:$C$93,0),MATCH(AA$4,AEO22_Table_21._Residential_Sec!$E$5:$AJ$5,0))*About!$A$34*About!$B$36</f>
        <v>205.98380960090662</v>
      </c>
      <c r="AB25" s="17">
        <f>INDEX(AEO22_Table_21._Residential_Sec!$E$8:$AJ$93,MATCH($B25,AEO22_Table_21._Residential_Sec!$C$8:$C$93,0),MATCH(AB$4,AEO22_Table_21._Residential_Sec!$E$5:$AJ$5,0))*About!$A$34*About!$B$36</f>
        <v>271.21824657977817</v>
      </c>
      <c r="AC25" s="17">
        <f>INDEX(AEO22_Table_21._Residential_Sec!$E$8:$AJ$93,MATCH($B25,AEO22_Table_21._Residential_Sec!$C$8:$C$93,0),MATCH(AC$4,AEO22_Table_21._Residential_Sec!$E$5:$AJ$5,0))*About!$A$34*About!$B$36</f>
        <v>336.45268355864971</v>
      </c>
      <c r="AD25" s="17">
        <f>INDEX(AEO22_Table_21._Residential_Sec!$E$8:$AJ$93,MATCH($B25,AEO22_Table_21._Residential_Sec!$C$8:$C$93,0),MATCH(AD$4,AEO22_Table_21._Residential_Sec!$E$5:$AJ$5,0))*About!$A$34*About!$B$36</f>
        <v>401.68712053752125</v>
      </c>
      <c r="AE25" s="17">
        <f>INDEX(AEO22_Table_21._Residential_Sec!$E$8:$AJ$93,MATCH($B25,AEO22_Table_21._Residential_Sec!$C$8:$C$93,0),MATCH(AE$4,AEO22_Table_21._Residential_Sec!$E$5:$AJ$5,0))*About!$A$34*About!$B$36</f>
        <v>467.10847567392528</v>
      </c>
      <c r="AF25" s="17">
        <f>INDEX(AEO22_Table_21._Residential_Sec!$E$8:$AJ$93,MATCH($B25,AEO22_Table_21._Residential_Sec!$C$8:$C$93,0),MATCH(AF$4,AEO22_Table_21._Residential_Sec!$E$5:$AJ$5,0))*About!$A$34*About!$B$36</f>
        <v>532.71674896786203</v>
      </c>
      <c r="AG25" s="17">
        <f>INDEX(AEO22_Table_21._Residential_Sec!$E$8:$AJ$93,MATCH($B25,AEO22_Table_21._Residential_Sec!$C$8:$C$93,0),MATCH(AG$4,AEO22_Table_21._Residential_Sec!$E$5:$AJ$5,0))*About!$A$34*About!$B$36</f>
        <v>598.32502226179861</v>
      </c>
      <c r="AH25" s="17">
        <f>INDEX(AEO22_Table_21._Residential_Sec!$E$8:$AJ$93,MATCH($B25,AEO22_Table_21._Residential_Sec!$C$8:$C$93,0),MATCH(AH$4,AEO22_Table_21._Residential_Sec!$E$5:$AJ$5,0))*About!$A$34*About!$B$36</f>
        <v>664.12021371326807</v>
      </c>
      <c r="AI25" s="17">
        <f>INDEX(AEO22_Table_21._Residential_Sec!$E$8:$AJ$93,MATCH($B25,AEO22_Table_21._Residential_Sec!$C$8:$C$93,0),MATCH(AI$4,AEO22_Table_21._Residential_Sec!$E$5:$AJ$5,0))*About!$A$34*About!$B$36</f>
        <v>729.72848700720465</v>
      </c>
    </row>
    <row r="26" spans="1:35" x14ac:dyDescent="0.25">
      <c r="C26" t="s">
        <v>917</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918</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238</v>
      </c>
      <c r="B28" s="3" t="s">
        <v>401</v>
      </c>
      <c r="C28" t="s">
        <v>919</v>
      </c>
      <c r="D28" s="17"/>
      <c r="E28" s="17">
        <f>INDEX(AEO21_Table_21._Residential_Sec!$E$8:$AK$93,MATCH($A28,AEO21_Table_21._Residential_Sec!$C$8:$C$93,0),MATCH(E$4,AEO21_Table_21._Residential_Sec!$E$5:$AK$5,0))*About!$A$34*About!$B$36</f>
        <v>3466.5841495992872</v>
      </c>
      <c r="F28" s="17">
        <f>INDEX(AEO22_Table_21._Residential_Sec!$E$8:$AJ$93,MATCH($B28,AEO22_Table_21._Residential_Sec!$C$8:$C$93,0),MATCH(F$4,AEO22_Table_21._Residential_Sec!$E$5:$AJ$5,0))*About!$A$34*About!$B$36</f>
        <v>3466.5841495992872</v>
      </c>
      <c r="G28" s="17">
        <f>INDEX(AEO22_Table_21._Residential_Sec!$E$8:$AJ$93,MATCH($B28,AEO22_Table_21._Residential_Sec!$C$8:$C$93,0),MATCH(G$4,AEO22_Table_21._Residential_Sec!$E$5:$AJ$5,0))*About!$A$34*About!$B$36</f>
        <v>3466.5841495992872</v>
      </c>
      <c r="H28" s="17">
        <f>INDEX(AEO22_Table_21._Residential_Sec!$E$8:$AJ$93,MATCH($B28,AEO22_Table_21._Residential_Sec!$C$8:$C$93,0),MATCH(H$4,AEO22_Table_21._Residential_Sec!$E$5:$AJ$5,0))*About!$A$34*About!$B$36</f>
        <v>3466.5841495992872</v>
      </c>
      <c r="I28" s="17">
        <f>INDEX(AEO22_Table_21._Residential_Sec!$E$8:$AJ$93,MATCH($B28,AEO22_Table_21._Residential_Sec!$C$8:$C$93,0),MATCH(I$4,AEO22_Table_21._Residential_Sec!$E$5:$AJ$5,0))*About!$A$34*About!$B$36</f>
        <v>3466.5841495992872</v>
      </c>
      <c r="J28" s="17">
        <f>INDEX(AEO22_Table_21._Residential_Sec!$E$8:$AJ$93,MATCH($B28,AEO22_Table_21._Residential_Sec!$C$8:$C$93,0),MATCH(J$4,AEO22_Table_21._Residential_Sec!$E$5:$AJ$5,0))*About!$A$34*About!$B$36</f>
        <v>3466.5841495992872</v>
      </c>
      <c r="K28" s="17">
        <f>INDEX(AEO22_Table_21._Residential_Sec!$E$8:$AJ$93,MATCH($B28,AEO22_Table_21._Residential_Sec!$C$8:$C$93,0),MATCH(K$4,AEO22_Table_21._Residential_Sec!$E$5:$AJ$5,0))*About!$A$34*About!$B$36</f>
        <v>3466.5841495992872</v>
      </c>
      <c r="L28" s="17">
        <f>INDEX(AEO22_Table_21._Residential_Sec!$E$8:$AJ$93,MATCH($B28,AEO22_Table_21._Residential_Sec!$C$8:$C$93,0),MATCH(L$4,AEO22_Table_21._Residential_Sec!$E$5:$AJ$5,0))*About!$A$34*About!$B$36</f>
        <v>3466.5841495992872</v>
      </c>
      <c r="M28" s="17">
        <f>INDEX(AEO22_Table_21._Residential_Sec!$E$8:$AJ$93,MATCH($B28,AEO22_Table_21._Residential_Sec!$C$8:$C$93,0),MATCH(M$4,AEO22_Table_21._Residential_Sec!$E$5:$AJ$5,0))*About!$A$34*About!$B$36</f>
        <v>3466.5841495992872</v>
      </c>
      <c r="N28" s="17">
        <f>INDEX(AEO22_Table_21._Residential_Sec!$E$8:$AJ$93,MATCH($B28,AEO22_Table_21._Residential_Sec!$C$8:$C$93,0),MATCH(N$4,AEO22_Table_21._Residential_Sec!$E$5:$AJ$5,0))*About!$A$34*About!$B$36</f>
        <v>3466.5841495992872</v>
      </c>
      <c r="O28" s="17">
        <f>INDEX(AEO22_Table_21._Residential_Sec!$E$8:$AJ$93,MATCH($B28,AEO22_Table_21._Residential_Sec!$C$8:$C$93,0),MATCH(O$4,AEO22_Table_21._Residential_Sec!$E$5:$AJ$5,0))*About!$A$34*About!$B$36</f>
        <v>3466.5841495992872</v>
      </c>
      <c r="P28" s="17">
        <f>INDEX(AEO22_Table_21._Residential_Sec!$E$8:$AJ$93,MATCH($B28,AEO22_Table_21._Residential_Sec!$C$8:$C$93,0),MATCH(P$4,AEO22_Table_21._Residential_Sec!$E$5:$AJ$5,0))*About!$A$34*About!$B$36</f>
        <v>3466.5841495992872</v>
      </c>
      <c r="Q28" s="17">
        <f>INDEX(AEO22_Table_21._Residential_Sec!$E$8:$AJ$93,MATCH($B28,AEO22_Table_21._Residential_Sec!$C$8:$C$93,0),MATCH(Q$4,AEO22_Table_21._Residential_Sec!$E$5:$AJ$5,0))*About!$A$34*About!$B$36</f>
        <v>3466.5841495992872</v>
      </c>
      <c r="R28" s="17">
        <f>INDEX(AEO22_Table_21._Residential_Sec!$E$8:$AJ$93,MATCH($B28,AEO22_Table_21._Residential_Sec!$C$8:$C$93,0),MATCH(R$4,AEO22_Table_21._Residential_Sec!$E$5:$AJ$5,0))*About!$A$34*About!$B$36</f>
        <v>3466.7710677568202</v>
      </c>
      <c r="S28" s="17">
        <f>INDEX(AEO22_Table_21._Residential_Sec!$E$8:$AJ$93,MATCH($B28,AEO22_Table_21._Residential_Sec!$C$8:$C$93,0),MATCH(S$4,AEO22_Table_21._Residential_Sec!$E$5:$AJ$5,0))*About!$A$34*About!$B$36</f>
        <v>3467.1449040718853</v>
      </c>
      <c r="T28" s="17">
        <f>INDEX(AEO22_Table_21._Residential_Sec!$E$8:$AJ$93,MATCH($B28,AEO22_Table_21._Residential_Sec!$C$8:$C$93,0),MATCH(T$4,AEO22_Table_21._Residential_Sec!$E$5:$AJ$5,0))*About!$A$34*About!$B$36</f>
        <v>3468.2664130170806</v>
      </c>
      <c r="U28" s="17">
        <f>INDEX(AEO22_Table_21._Residential_Sec!$E$8:$AJ$93,MATCH($B28,AEO22_Table_21._Residential_Sec!$C$8:$C$93,0),MATCH(U$4,AEO22_Table_21._Residential_Sec!$E$5:$AJ$5,0))*About!$A$34*About!$B$36</f>
        <v>3470.5094309074716</v>
      </c>
      <c r="V28" s="17">
        <f>INDEX(AEO22_Table_21._Residential_Sec!$E$8:$AJ$93,MATCH($B28,AEO22_Table_21._Residential_Sec!$C$8:$C$93,0),MATCH(V$4,AEO22_Table_21._Residential_Sec!$E$5:$AJ$5,0))*About!$A$34*About!$B$36</f>
        <v>3474.434712215656</v>
      </c>
      <c r="W28" s="17">
        <f>INDEX(AEO22_Table_21._Residential_Sec!$E$8:$AJ$93,MATCH($B28,AEO22_Table_21._Residential_Sec!$C$8:$C$93,0),MATCH(W$4,AEO22_Table_21._Residential_Sec!$E$5:$AJ$5,0))*About!$A$34*About!$B$36</f>
        <v>3482.2852748320247</v>
      </c>
      <c r="X28" s="17">
        <f>INDEX(AEO22_Table_21._Residential_Sec!$E$8:$AJ$93,MATCH($B28,AEO22_Table_21._Residential_Sec!$C$8:$C$93,0),MATCH(X$4,AEO22_Table_21._Residential_Sec!$E$5:$AJ$5,0))*About!$A$34*About!$B$36</f>
        <v>3496.3041366469679</v>
      </c>
      <c r="Y28" s="17">
        <f>INDEX(AEO22_Table_21._Residential_Sec!$E$8:$AJ$93,MATCH($B28,AEO22_Table_21._Residential_Sec!$C$8:$C$93,0),MATCH(Y$4,AEO22_Table_21._Residential_Sec!$E$5:$AJ$5,0))*About!$A$34*About!$B$36</f>
        <v>3522.6595968590627</v>
      </c>
      <c r="Z28" s="17">
        <f>INDEX(AEO22_Table_21._Residential_Sec!$E$8:$AJ$93,MATCH($B28,AEO22_Table_21._Residential_Sec!$C$8:$C$93,0),MATCH(Z$4,AEO22_Table_21._Residential_Sec!$E$5:$AJ$5,0))*About!$A$34*About!$B$36</f>
        <v>3570.323727029871</v>
      </c>
      <c r="AA28" s="17">
        <f>INDEX(AEO22_Table_21._Residential_Sec!$E$8:$AJ$93,MATCH($B28,AEO22_Table_21._Residential_Sec!$C$8:$C$93,0),MATCH(AA$4,AEO22_Table_21._Residential_Sec!$E$5:$AJ$5,0))*About!$A$34*About!$B$36</f>
        <v>3617.9878572006801</v>
      </c>
      <c r="AB28" s="17">
        <f>INDEX(AEO22_Table_21._Residential_Sec!$E$8:$AJ$93,MATCH($B28,AEO22_Table_21._Residential_Sec!$C$8:$C$93,0),MATCH(AB$4,AEO22_Table_21._Residential_Sec!$E$5:$AJ$5,0))*About!$A$34*About!$B$36</f>
        <v>3665.8389055290213</v>
      </c>
      <c r="AC28" s="17">
        <f>INDEX(AEO22_Table_21._Residential_Sec!$E$8:$AJ$93,MATCH($B28,AEO22_Table_21._Residential_Sec!$C$8:$C$93,0),MATCH(AC$4,AEO22_Table_21._Residential_Sec!$E$5:$AJ$5,0))*About!$A$34*About!$B$36</f>
        <v>3713.6899538573625</v>
      </c>
      <c r="AD28" s="17">
        <f>INDEX(AEO22_Table_21._Residential_Sec!$E$8:$AJ$93,MATCH($B28,AEO22_Table_21._Residential_Sec!$C$8:$C$93,0),MATCH(AD$4,AEO22_Table_21._Residential_Sec!$E$5:$AJ$5,0))*About!$A$34*About!$B$36</f>
        <v>3761.7279203432363</v>
      </c>
      <c r="AE28" s="17">
        <f>INDEX(AEO22_Table_21._Residential_Sec!$E$8:$AJ$93,MATCH($B28,AEO22_Table_21._Residential_Sec!$C$8:$C$93,0),MATCH(AE$4,AEO22_Table_21._Residential_Sec!$E$5:$AJ$5,0))*About!$A$34*About!$B$36</f>
        <v>3809.5789686715775</v>
      </c>
      <c r="AF28" s="17">
        <f>INDEX(AEO22_Table_21._Residential_Sec!$E$8:$AJ$93,MATCH($B28,AEO22_Table_21._Residential_Sec!$C$8:$C$93,0),MATCH(AF$4,AEO22_Table_21._Residential_Sec!$E$5:$AJ$5,0))*About!$A$34*About!$B$36</f>
        <v>3857.6169351574513</v>
      </c>
      <c r="AG28" s="17">
        <f>INDEX(AEO22_Table_21._Residential_Sec!$E$8:$AJ$93,MATCH($B28,AEO22_Table_21._Residential_Sec!$C$8:$C$93,0),MATCH(AG$4,AEO22_Table_21._Residential_Sec!$E$5:$AJ$5,0))*About!$A$34*About!$B$36</f>
        <v>3905.8418198008585</v>
      </c>
      <c r="AH28" s="17">
        <f>INDEX(AEO22_Table_21._Residential_Sec!$E$8:$AJ$93,MATCH($B28,AEO22_Table_21._Residential_Sec!$C$8:$C$93,0),MATCH(AH$4,AEO22_Table_21._Residential_Sec!$E$5:$AJ$5,0))*About!$A$34*About!$B$36</f>
        <v>3953.8797862867323</v>
      </c>
      <c r="AI28" s="17">
        <f>INDEX(AEO22_Table_21._Residential_Sec!$E$8:$AJ$93,MATCH($B28,AEO22_Table_21._Residential_Sec!$C$8:$C$93,0),MATCH(AI$4,AEO22_Table_21._Residential_Sec!$E$5:$AJ$5,0))*About!$A$34*About!$B$36</f>
        <v>4001.9177527726051</v>
      </c>
    </row>
    <row r="29" spans="1:35" x14ac:dyDescent="0.25">
      <c r="A29" t="s">
        <v>236</v>
      </c>
      <c r="B29" s="3" t="s">
        <v>399</v>
      </c>
      <c r="C29" t="s">
        <v>920</v>
      </c>
      <c r="D29" s="17"/>
      <c r="E29" s="17">
        <f>INDEX(AEO21_Table_21._Residential_Sec!$E$8:$AK$93,MATCH($A29,AEO21_Table_21._Residential_Sec!$C$8:$C$93,0),MATCH(E$4,AEO21_Table_21._Residential_Sec!$E$5:$AK$5,0))*About!$A$34*About!$B$36</f>
        <v>5067266.576782967</v>
      </c>
      <c r="F29" s="17">
        <f>INDEX(AEO22_Table_21._Residential_Sec!$E$8:$AJ$93,MATCH($B29,AEO22_Table_21._Residential_Sec!$C$8:$C$93,0),MATCH(F$4,AEO22_Table_21._Residential_Sec!$E$5:$AJ$5,0))*About!$A$34*About!$B$36</f>
        <v>6274537.3110175673</v>
      </c>
      <c r="G29" s="17">
        <f>INDEX(AEO22_Table_21._Residential_Sec!$E$8:$AJ$93,MATCH($B29,AEO22_Table_21._Residential_Sec!$C$8:$C$93,0),MATCH(G$4,AEO22_Table_21._Residential_Sec!$E$5:$AJ$5,0))*About!$A$34*About!$B$36</f>
        <v>6976475.1801991425</v>
      </c>
      <c r="H29" s="17">
        <f>INDEX(AEO22_Table_21._Residential_Sec!$E$8:$AJ$93,MATCH($B29,AEO22_Table_21._Residential_Sec!$C$8:$C$93,0),MATCH(H$4,AEO22_Table_21._Residential_Sec!$E$5:$AJ$5,0))*About!$A$34*About!$B$36</f>
        <v>7678381.4602120938</v>
      </c>
      <c r="I29" s="17">
        <f>INDEX(AEO22_Table_21._Residential_Sec!$E$8:$AJ$93,MATCH($B29,AEO22_Table_21._Residential_Sec!$C$8:$C$93,0),MATCH(I$4,AEO22_Table_21._Residential_Sec!$E$5:$AJ$5,0))*About!$A$34*About!$B$36</f>
        <v>8211140.826519873</v>
      </c>
      <c r="J29" s="17">
        <f>INDEX(AEO22_Table_21._Residential_Sec!$E$8:$AJ$93,MATCH($B29,AEO22_Table_21._Residential_Sec!$C$8:$C$93,0),MATCH(J$4,AEO22_Table_21._Residential_Sec!$E$5:$AJ$5,0))*About!$A$34*About!$B$36</f>
        <v>8717432.7686391957</v>
      </c>
      <c r="K29" s="17">
        <f>INDEX(AEO22_Table_21._Residential_Sec!$E$8:$AJ$93,MATCH($B29,AEO22_Table_21._Residential_Sec!$C$8:$C$93,0),MATCH(K$4,AEO22_Table_21._Residential_Sec!$E$5:$AJ$5,0))*About!$A$34*About!$B$36</f>
        <v>9220364.2961224001</v>
      </c>
      <c r="L29" s="17">
        <f>INDEX(AEO22_Table_21._Residential_Sec!$E$8:$AJ$93,MATCH($B29,AEO22_Table_21._Residential_Sec!$C$8:$C$93,0),MATCH(L$4,AEO22_Table_21._Residential_Sec!$E$5:$AJ$5,0))*About!$A$34*About!$B$36</f>
        <v>9726455.3012223747</v>
      </c>
      <c r="M29" s="17">
        <f>INDEX(AEO22_Table_21._Residential_Sec!$E$8:$AJ$93,MATCH($B29,AEO22_Table_21._Residential_Sec!$C$8:$C$93,0),MATCH(M$4,AEO22_Table_21._Residential_Sec!$E$5:$AJ$5,0))*About!$A$34*About!$B$36</f>
        <v>10253668.618878005</v>
      </c>
      <c r="N29" s="17">
        <f>INDEX(AEO22_Table_21._Residential_Sec!$E$8:$AJ$93,MATCH($B29,AEO22_Table_21._Residential_Sec!$C$8:$C$93,0),MATCH(N$4,AEO22_Table_21._Residential_Sec!$E$5:$AJ$5,0))*About!$A$34*About!$B$36</f>
        <v>10799933.382821986</v>
      </c>
      <c r="O29" s="17">
        <f>INDEX(AEO22_Table_21._Residential_Sec!$E$8:$AJ$93,MATCH($B29,AEO22_Table_21._Residential_Sec!$C$8:$C$93,0),MATCH(O$4,AEO22_Table_21._Residential_Sec!$E$5:$AJ$5,0))*About!$A$34*About!$B$36</f>
        <v>11351032.59799239</v>
      </c>
      <c r="P29" s="17">
        <f>INDEX(AEO22_Table_21._Residential_Sec!$E$8:$AJ$93,MATCH($B29,AEO22_Table_21._Residential_Sec!$C$8:$C$93,0),MATCH(P$4,AEO22_Table_21._Residential_Sec!$E$5:$AJ$5,0))*About!$A$34*About!$B$36</f>
        <v>11928031.566906825</v>
      </c>
      <c r="Q29" s="17">
        <f>INDEX(AEO22_Table_21._Residential_Sec!$E$8:$AJ$93,MATCH($B29,AEO22_Table_21._Residential_Sec!$C$8:$C$93,0),MATCH(Q$4,AEO22_Table_21._Residential_Sec!$E$5:$AJ$5,0))*About!$A$34*About!$B$36</f>
        <v>12522975.987371488</v>
      </c>
      <c r="R29" s="17">
        <f>INDEX(AEO22_Table_21._Residential_Sec!$E$8:$AJ$93,MATCH($B29,AEO22_Table_21._Residential_Sec!$C$8:$C$93,0),MATCH(R$4,AEO22_Table_21._Residential_Sec!$E$5:$AJ$5,0))*About!$A$34*About!$B$36</f>
        <v>13168064.194284791</v>
      </c>
      <c r="S29" s="17">
        <f>INDEX(AEO22_Table_21._Residential_Sec!$E$8:$AJ$93,MATCH($B29,AEO22_Table_21._Residential_Sec!$C$8:$C$93,0),MATCH(S$4,AEO22_Table_21._Residential_Sec!$E$5:$AJ$5,0))*About!$A$34*About!$B$36</f>
        <v>13856440.77730106</v>
      </c>
      <c r="T29" s="17">
        <f>INDEX(AEO22_Table_21._Residential_Sec!$E$8:$AJ$93,MATCH($B29,AEO22_Table_21._Residential_Sec!$C$8:$C$93,0),MATCH(T$4,AEO22_Table_21._Residential_Sec!$E$5:$AJ$5,0))*About!$A$34*About!$B$36</f>
        <v>14542076.392455274</v>
      </c>
      <c r="U29" s="17">
        <f>INDEX(AEO22_Table_21._Residential_Sec!$E$8:$AJ$93,MATCH($B29,AEO22_Table_21._Residential_Sec!$C$8:$C$93,0),MATCH(U$4,AEO22_Table_21._Residential_Sec!$E$5:$AJ$5,0))*About!$A$34*About!$B$36</f>
        <v>15231391.304622358</v>
      </c>
      <c r="V29" s="17">
        <f>INDEX(AEO22_Table_21._Residential_Sec!$E$8:$AJ$93,MATCH($B29,AEO22_Table_21._Residential_Sec!$C$8:$C$93,0),MATCH(V$4,AEO22_Table_21._Residential_Sec!$E$5:$AJ$5,0))*About!$A$34*About!$B$36</f>
        <v>15976628.204241883</v>
      </c>
      <c r="W29" s="17">
        <f>INDEX(AEO22_Table_21._Residential_Sec!$E$8:$AJ$93,MATCH($B29,AEO22_Table_21._Residential_Sec!$C$8:$C$93,0),MATCH(W$4,AEO22_Table_21._Residential_Sec!$E$5:$AJ$5,0))*About!$A$34*About!$B$36</f>
        <v>16717822.064113982</v>
      </c>
      <c r="X29" s="17">
        <f>INDEX(AEO22_Table_21._Residential_Sec!$E$8:$AJ$93,MATCH($B29,AEO22_Table_21._Residential_Sec!$C$8:$C$93,0),MATCH(X$4,AEO22_Table_21._Residential_Sec!$E$5:$AJ$5,0))*About!$A$34*About!$B$36</f>
        <v>17494974.491459563</v>
      </c>
      <c r="Y29" s="17">
        <f>INDEX(AEO22_Table_21._Residential_Sec!$E$8:$AJ$93,MATCH($B29,AEO22_Table_21._Residential_Sec!$C$8:$C$93,0),MATCH(Y$4,AEO22_Table_21._Residential_Sec!$E$5:$AJ$5,0))*About!$A$34*About!$B$36</f>
        <v>18334848.428074151</v>
      </c>
      <c r="Z29" s="17">
        <f>INDEX(AEO22_Table_21._Residential_Sec!$E$8:$AJ$93,MATCH($B29,AEO22_Table_21._Residential_Sec!$C$8:$C$93,0),MATCH(Z$4,AEO22_Table_21._Residential_Sec!$E$5:$AJ$5,0))*About!$A$34*About!$B$36</f>
        <v>19196765.24917024</v>
      </c>
      <c r="AA29" s="17">
        <f>INDEX(AEO22_Table_21._Residential_Sec!$E$8:$AJ$93,MATCH($B29,AEO22_Table_21._Residential_Sec!$C$8:$C$93,0),MATCH(AA$4,AEO22_Table_21._Residential_Sec!$E$5:$AJ$5,0))*About!$A$34*About!$B$36</f>
        <v>20132632.314012788</v>
      </c>
      <c r="AB29" s="17">
        <f>INDEX(AEO22_Table_21._Residential_Sec!$E$8:$AJ$93,MATCH($B29,AEO22_Table_21._Residential_Sec!$C$8:$C$93,0),MATCH(AB$4,AEO22_Table_21._Residential_Sec!$E$5:$AJ$5,0))*About!$A$34*About!$B$36</f>
        <v>21113687.404193316</v>
      </c>
      <c r="AC29" s="17">
        <f>INDEX(AEO22_Table_21._Residential_Sec!$E$8:$AJ$93,MATCH($B29,AEO22_Table_21._Residential_Sec!$C$8:$C$93,0),MATCH(AC$4,AEO22_Table_21._Residential_Sec!$E$5:$AJ$5,0))*About!$A$34*About!$B$36</f>
        <v>22108643.784667693</v>
      </c>
      <c r="AD29" s="17">
        <f>INDEX(AEO22_Table_21._Residential_Sec!$E$8:$AJ$93,MATCH($B29,AEO22_Table_21._Residential_Sec!$C$8:$C$93,0),MATCH(AD$4,AEO22_Table_21._Residential_Sec!$E$5:$AJ$5,0))*About!$A$34*About!$B$36</f>
        <v>23166872.148385007</v>
      </c>
      <c r="AE29" s="17">
        <f>INDEX(AEO22_Table_21._Residential_Sec!$E$8:$AJ$93,MATCH($B29,AEO22_Table_21._Residential_Sec!$C$8:$C$93,0),MATCH(AE$4,AEO22_Table_21._Residential_Sec!$E$5:$AJ$5,0))*About!$A$34*About!$B$36</f>
        <v>24259898.130899377</v>
      </c>
      <c r="AF29" s="17">
        <f>INDEX(AEO22_Table_21._Residential_Sec!$E$8:$AJ$93,MATCH($B29,AEO22_Table_21._Residential_Sec!$C$8:$C$93,0),MATCH(AF$4,AEO22_Table_21._Residential_Sec!$E$5:$AJ$5,0))*About!$A$34*About!$B$36</f>
        <v>25409064.421274185</v>
      </c>
      <c r="AG29" s="17">
        <f>INDEX(AEO22_Table_21._Residential_Sec!$E$8:$AJ$93,MATCH($B29,AEO22_Table_21._Residential_Sec!$C$8:$C$93,0),MATCH(AG$4,AEO22_Table_21._Residential_Sec!$E$5:$AJ$5,0))*About!$A$34*About!$B$36</f>
        <v>26614275.317412775</v>
      </c>
      <c r="AH29" s="17">
        <f>INDEX(AEO22_Table_21._Residential_Sec!$E$8:$AJ$93,MATCH($B29,AEO22_Table_21._Residential_Sec!$C$8:$C$93,0),MATCH(AH$4,AEO22_Table_21._Residential_Sec!$E$5:$AJ$5,0))*About!$A$34*About!$B$36</f>
        <v>27876463.354003076</v>
      </c>
      <c r="AI29" s="17">
        <f>INDEX(AEO22_Table_21._Residential_Sec!$E$8:$AJ$93,MATCH($B29,AEO22_Table_21._Residential_Sec!$C$8:$C$93,0),MATCH(AI$4,AEO22_Table_21._Residential_Sec!$E$5:$AJ$5,0))*About!$A$34*About!$B$36</f>
        <v>29166770.797458109</v>
      </c>
    </row>
    <row r="30" spans="1:35" x14ac:dyDescent="0.25">
      <c r="C30" t="s">
        <v>921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922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923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924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925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926</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927</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928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929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930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215</v>
      </c>
    </row>
    <row r="41" spans="1:35" x14ac:dyDescent="0.25">
      <c r="B41" s="1" t="s">
        <v>932</v>
      </c>
    </row>
    <row r="42" spans="1:35" x14ac:dyDescent="0.25">
      <c r="C42" s="1" t="s">
        <v>933</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915</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219</v>
      </c>
      <c r="B44" s="3" t="s">
        <v>388</v>
      </c>
      <c r="C44" t="s">
        <v>916</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917</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918</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227</v>
      </c>
      <c r="B47" s="3" t="s">
        <v>392</v>
      </c>
      <c r="C47" t="s">
        <v>919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224</v>
      </c>
      <c r="B48" s="3" t="s">
        <v>390</v>
      </c>
      <c r="C48" t="s">
        <v>920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921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922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923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924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925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926</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927</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928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929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930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934</v>
      </c>
    </row>
    <row r="61" spans="1:35" x14ac:dyDescent="0.25">
      <c r="C61" s="1" t="s">
        <v>933</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915</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219</v>
      </c>
      <c r="B63" s="3" t="s">
        <v>388</v>
      </c>
      <c r="C63" t="s">
        <v>916</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917</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918</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227</v>
      </c>
      <c r="B66" s="3" t="s">
        <v>392</v>
      </c>
      <c r="C66" t="s">
        <v>919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224</v>
      </c>
      <c r="B67" s="3" t="s">
        <v>390</v>
      </c>
      <c r="C67" t="s">
        <v>920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921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922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923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924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925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926</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927</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928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929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930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customHeight="1" x14ac:dyDescent="0.3">
      <c r="A79" s="15" t="s">
        <v>935</v>
      </c>
    </row>
    <row r="80" spans="1:35" ht="18.75" customHeight="1" x14ac:dyDescent="0.3">
      <c r="A80" s="15"/>
      <c r="B80" s="18" t="s">
        <v>215</v>
      </c>
    </row>
    <row r="81" spans="1:56" x14ac:dyDescent="0.25">
      <c r="B81" s="1" t="s">
        <v>936</v>
      </c>
      <c r="F81" s="20" t="s">
        <v>937</v>
      </c>
    </row>
    <row r="82" spans="1:56" x14ac:dyDescent="0.25">
      <c r="C82" s="1" t="s">
        <v>933</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915</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915</v>
      </c>
      <c r="AX83" s="10">
        <v>0</v>
      </c>
      <c r="AY83" s="10">
        <v>0</v>
      </c>
      <c r="AZ83" s="10">
        <v>0</v>
      </c>
      <c r="BA83" s="10">
        <v>0</v>
      </c>
      <c r="BB83" s="10">
        <v>0</v>
      </c>
      <c r="BC83" s="10">
        <v>0</v>
      </c>
      <c r="BD83" s="10">
        <v>0</v>
      </c>
    </row>
    <row r="84" spans="1:56" x14ac:dyDescent="0.25">
      <c r="A84" t="s">
        <v>541</v>
      </c>
      <c r="B84" s="3" t="s">
        <v>676</v>
      </c>
      <c r="C84" t="s">
        <v>916</v>
      </c>
      <c r="D84" s="17"/>
      <c r="E84" s="17">
        <f>INDEX(AEO21_Table_22._Comm_Sector_Ene!$F$8:$AK$81,MATCH($A84,AEO21_Table_22._Comm_Sector_Ene!$C$8:$C$81,0),MATCH(E$82,AEO21_Table_22._Comm_Sector_Ene!$F$5:$AK$5,0))*gigwatt_to_megawatt</f>
        <v>1377.152</v>
      </c>
      <c r="F84" s="19">
        <f>_xlfn.FORECAST.LINEAR(F$82,$AX84:$AY84,$AX$82:$AY$82)</f>
        <v>1385.0491999999995</v>
      </c>
      <c r="G84" s="19">
        <f>_xlfn.FORECAST.LINEAR(G$82,$AX84:$AY84,$AX$82:$AY$82)</f>
        <v>1392.9464000000007</v>
      </c>
      <c r="H84" s="19">
        <f>_xlfn.FORECAST.LINEAR(H$82,$AX84:$AY84,$AX$82:$AY$82)</f>
        <v>1400.8436000000002</v>
      </c>
      <c r="I84" s="19">
        <f>_xlfn.FORECAST.LINEAR(I$82,$AX84:$AY84,$AX$82:$AY$82)</f>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_xlfn.FORECAST.LINEAR(L$82,$AY84:$AZ84,$AY$82:$AZ$82)</f>
        <v>1448.1392000000014</v>
      </c>
      <c r="M84" s="19">
        <f>_xlfn.FORECAST.LINEAR(M$82,$AY84:$AZ84,$AY$82:$AZ$82)</f>
        <v>1463.8898000000008</v>
      </c>
      <c r="N84" s="19">
        <f>_xlfn.FORECAST.LINEAR(N$82,$AY84:$AZ84,$AY$82:$AZ$82)</f>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_xlfn.FORECAST.LINEAR(Q$82,$AZ84:$BA84,$AZ$82:$BA$82)</f>
        <v>1525.7602000000006</v>
      </c>
      <c r="R84" s="19">
        <f>_xlfn.FORECAST.LINEAR(R$82,$AZ84:$BA84,$AZ$82:$BA$82)</f>
        <v>1540.9448000000011</v>
      </c>
      <c r="S84" s="19">
        <f>_xlfn.FORECAST.LINEAR(S$82,$AZ84:$BA84,$AZ$82:$BA$82)</f>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_xlfn.FORECAST.LINEAR(V$82,$BA84:$BB84,$BA$82:$BB$82)</f>
        <v>1600.0432000000001</v>
      </c>
      <c r="W84" s="19">
        <f>_xlfn.FORECAST.LINEAR(W$82,$BA84:$BB84,$BA$82:$BB$82)</f>
        <v>1614.4078000000009</v>
      </c>
      <c r="X84" s="19">
        <f>_xlfn.FORECAST.LINEAR(X$82,$BA84:$BB84,$BA$82:$BB$82)</f>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_xlfn.FORECAST.LINEAR(AA$82,$BB84:$BC84,$BB$82:$BC$82)</f>
        <v>1673.4353999999985</v>
      </c>
      <c r="AB84" s="19">
        <f>_xlfn.FORECAST.LINEAR(AB$82,$BB84:$BC84,$BB$82:$BC$82)</f>
        <v>1688.5845999999983</v>
      </c>
      <c r="AC84" s="19">
        <f>_xlfn.FORECAST.LINEAR(AC$82,$BB84:$BC84,$BB$82:$BC$82)</f>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_xlfn.FORECAST.LINEAR(AF$82,$BC84:$BD84,$BC$82:$BD$82)</f>
        <v>1744.5945999999967</v>
      </c>
      <c r="AG84" s="19">
        <f>_xlfn.FORECAST.LINEAR(AG$82,$BC84:$BD84,$BC$82:$BD$82)</f>
        <v>1757.4503999999979</v>
      </c>
      <c r="AH84" s="19">
        <f>_xlfn.FORECAST.LINEAR(AH$82,$BC84:$BD84,$BC$82:$BD$82)</f>
        <v>1770.3061999999991</v>
      </c>
      <c r="AI84" s="17">
        <f>INDEX(AEO22_Table_22._Comm_Sector_Ene!$F$8:$AJ$81,MATCH($B84,AEO22_Table_22._Comm_Sector_Ene!$C$8:$C$81,0),MATCH(AI$82,AEO22_Table_22._Comm_Sector_Ene!$F$5:$AJ$5,0))*gigwatt_to_megawatt</f>
        <v>1783.1619999999998</v>
      </c>
      <c r="AW84" t="s">
        <v>916</v>
      </c>
      <c r="AX84" s="17">
        <f>E84</f>
        <v>1377.152</v>
      </c>
      <c r="AY84" s="17">
        <f t="shared" ref="AY84:AY93" si="0">J84</f>
        <v>1416.6380000000001</v>
      </c>
      <c r="AZ84" s="17">
        <f t="shared" ref="AZ84:AZ92" si="1">O84</f>
        <v>1495.3909999999998</v>
      </c>
      <c r="BA84" s="17">
        <f t="shared" ref="BA84:BA92" si="2">T84</f>
        <v>1571.3140000000001</v>
      </c>
      <c r="BB84" s="17">
        <f t="shared" ref="BB84:BB92" si="3">Y84</f>
        <v>1643.1370000000002</v>
      </c>
      <c r="BC84" s="17">
        <f t="shared" ref="BC84:BC92" si="4">AD84</f>
        <v>1718.883</v>
      </c>
      <c r="BD84" s="17">
        <f t="shared" ref="BD84:BD92" si="5">AI84</f>
        <v>1783.1619999999998</v>
      </c>
    </row>
    <row r="85" spans="1:56" x14ac:dyDescent="0.25">
      <c r="C85" t="s">
        <v>917</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917</v>
      </c>
      <c r="AX85" s="10">
        <v>0</v>
      </c>
      <c r="AY85" s="10">
        <f t="shared" si="0"/>
        <v>0</v>
      </c>
      <c r="AZ85" s="10">
        <f t="shared" si="1"/>
        <v>0</v>
      </c>
      <c r="BA85" s="10">
        <f t="shared" si="2"/>
        <v>0</v>
      </c>
      <c r="BB85" s="10">
        <f t="shared" si="3"/>
        <v>0</v>
      </c>
      <c r="BC85" s="10">
        <f t="shared" si="4"/>
        <v>0</v>
      </c>
      <c r="BD85" s="10">
        <f t="shared" si="5"/>
        <v>0</v>
      </c>
    </row>
    <row r="86" spans="1:56" x14ac:dyDescent="0.25">
      <c r="C86" t="s">
        <v>918</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918</v>
      </c>
      <c r="AX86" s="10">
        <v>0</v>
      </c>
      <c r="AY86" s="10">
        <f t="shared" si="0"/>
        <v>0</v>
      </c>
      <c r="AZ86" s="10">
        <f t="shared" si="1"/>
        <v>0</v>
      </c>
      <c r="BA86" s="10">
        <f t="shared" si="2"/>
        <v>0</v>
      </c>
      <c r="BB86" s="10">
        <f t="shared" si="3"/>
        <v>0</v>
      </c>
      <c r="BC86" s="10">
        <f t="shared" si="4"/>
        <v>0</v>
      </c>
      <c r="BD86" s="10">
        <f t="shared" si="5"/>
        <v>0</v>
      </c>
    </row>
    <row r="87" spans="1:56" x14ac:dyDescent="0.25">
      <c r="A87" t="s">
        <v>545</v>
      </c>
      <c r="B87" s="3" t="s">
        <v>680</v>
      </c>
      <c r="C87" t="s">
        <v>919</v>
      </c>
      <c r="D87" s="17"/>
      <c r="E87" s="17">
        <f>INDEX(AEO21_Table_22._Comm_Sector_Ene!$F$8:$AK$81,MATCH($A87,AEO21_Table_22._Comm_Sector_Ene!$C$8:$C$81,0),MATCH(E$82,AEO21_Table_22._Comm_Sector_Ene!$F$5:$AK$5,0))*gigwatt_to_megawatt</f>
        <v>554.88099999999997</v>
      </c>
      <c r="F87" s="19">
        <f t="shared" ref="F87:I88" si="6">_xlfn.FORECAST.LINEAR(F$82,$AX87:$AY87,$AX$82:$AY$82)</f>
        <v>555.80780000000004</v>
      </c>
      <c r="G87" s="19">
        <f t="shared" si="6"/>
        <v>556.7346</v>
      </c>
      <c r="H87" s="19">
        <f t="shared" si="6"/>
        <v>557.66139999999996</v>
      </c>
      <c r="I87" s="19">
        <f t="shared" si="6"/>
        <v>558.58819999999992</v>
      </c>
      <c r="J87" s="17">
        <f>INDEX(AEO22_Table_22._Comm_Sector_Ene!$F$8:$AJ$81,MATCH($B87,AEO22_Table_22._Comm_Sector_Ene!$C$8:$C$81,0),MATCH(J$82,AEO22_Table_22._Comm_Sector_Ene!$F$5:$AJ$5,0))*gigwatt_to_megawatt</f>
        <v>559.51499999999999</v>
      </c>
      <c r="K87" s="19">
        <f t="shared" ref="K87:N88" si="7">_xlfn.FORECAST.LINEAR(K$82,$AY87:$AZ87,$AY$82:$AZ$82)</f>
        <v>560.21679999999981</v>
      </c>
      <c r="L87" s="19">
        <f t="shared" si="7"/>
        <v>560.91859999999986</v>
      </c>
      <c r="M87" s="19">
        <f t="shared" si="7"/>
        <v>561.6203999999999</v>
      </c>
      <c r="N87" s="19">
        <f t="shared" si="7"/>
        <v>562.32219999999995</v>
      </c>
      <c r="O87" s="17">
        <f>INDEX(AEO22_Table_22._Comm_Sector_Ene!$F$8:$AJ$81,MATCH($B87,AEO22_Table_22._Comm_Sector_Ene!$C$8:$C$81,0),MATCH(O$82,AEO22_Table_22._Comm_Sector_Ene!$F$5:$AJ$5,0))*gigwatt_to_megawatt</f>
        <v>563.024</v>
      </c>
      <c r="P87" s="19">
        <f t="shared" ref="P87:S88" si="8">_xlfn.FORECAST.LINEAR(P$82,$AZ87:$BA87,$AZ$82:$BA$82)</f>
        <v>563.88020000000006</v>
      </c>
      <c r="Q87" s="19">
        <f t="shared" si="8"/>
        <v>564.7364</v>
      </c>
      <c r="R87" s="19">
        <f t="shared" si="8"/>
        <v>565.59259999999995</v>
      </c>
      <c r="S87" s="19">
        <f t="shared" si="8"/>
        <v>566.44879999999989</v>
      </c>
      <c r="T87" s="17">
        <f>INDEX(AEO22_Table_22._Comm_Sector_Ene!$F$8:$AJ$81,MATCH($B87,AEO22_Table_22._Comm_Sector_Ene!$C$8:$C$81,0),MATCH(T$82,AEO22_Table_22._Comm_Sector_Ene!$F$5:$AJ$5,0))*gigwatt_to_megawatt</f>
        <v>567.30499999999995</v>
      </c>
      <c r="U87" s="19">
        <f t="shared" ref="U87:X88" si="9">_xlfn.FORECAST.LINEAR(U$82,$BA87:$BB87,$BA$82:$BB$82)</f>
        <v>567.67619999999988</v>
      </c>
      <c r="V87" s="19">
        <f t="shared" si="9"/>
        <v>568.04739999999993</v>
      </c>
      <c r="W87" s="19">
        <f t="shared" si="9"/>
        <v>568.41859999999997</v>
      </c>
      <c r="X87" s="19">
        <f t="shared" si="9"/>
        <v>568.78980000000001</v>
      </c>
      <c r="Y87" s="17">
        <f>INDEX(AEO22_Table_22._Comm_Sector_Ene!$F$8:$AJ$81,MATCH($B87,AEO22_Table_22._Comm_Sector_Ene!$C$8:$C$81,0),MATCH(Y$82,AEO22_Table_22._Comm_Sector_Ene!$F$5:$AJ$5,0))*gigwatt_to_megawatt</f>
        <v>569.16100000000006</v>
      </c>
      <c r="Z87" s="19">
        <f t="shared" ref="Z87:AC88" si="10">_xlfn.FORECAST.LINEAR(Z$82,$BB87:$BC87,$BB$82:$BC$82)</f>
        <v>569.76780000000008</v>
      </c>
      <c r="AA87" s="19">
        <f t="shared" si="10"/>
        <v>570.3746000000001</v>
      </c>
      <c r="AB87" s="19">
        <f t="shared" si="10"/>
        <v>570.98140000000012</v>
      </c>
      <c r="AC87" s="19">
        <f t="shared" si="10"/>
        <v>571.58819999999992</v>
      </c>
      <c r="AD87" s="17">
        <f>INDEX(AEO22_Table_22._Comm_Sector_Ene!$F$8:$AJ$81,MATCH($B87,AEO22_Table_22._Comm_Sector_Ene!$C$8:$C$81,0),MATCH(AD$82,AEO22_Table_22._Comm_Sector_Ene!$F$5:$AJ$5,0))*gigwatt_to_megawatt</f>
        <v>572.19500000000005</v>
      </c>
      <c r="AE87" s="19">
        <f t="shared" ref="AE87:AH88" si="11">_xlfn.FORECAST.LINEAR(AE$82,$BC87:$BD87,$BC$82:$BD$82)</f>
        <v>572.2274000000001</v>
      </c>
      <c r="AF87" s="19">
        <f t="shared" si="11"/>
        <v>572.25980000000004</v>
      </c>
      <c r="AG87" s="19">
        <f t="shared" si="11"/>
        <v>572.29220000000009</v>
      </c>
      <c r="AH87" s="19">
        <f t="shared" si="11"/>
        <v>572.32460000000003</v>
      </c>
      <c r="AI87" s="17">
        <f>INDEX(AEO22_Table_22._Comm_Sector_Ene!$F$8:$AJ$81,MATCH($B87,AEO22_Table_22._Comm_Sector_Ene!$C$8:$C$81,0),MATCH(AI$82,AEO22_Table_22._Comm_Sector_Ene!$F$5:$AJ$5,0))*gigwatt_to_megawatt</f>
        <v>572.35699999999997</v>
      </c>
      <c r="AW87" t="s">
        <v>919</v>
      </c>
      <c r="AX87" s="17">
        <f>E87</f>
        <v>554.88099999999997</v>
      </c>
      <c r="AY87" s="17">
        <f t="shared" si="0"/>
        <v>559.51499999999999</v>
      </c>
      <c r="AZ87" s="17">
        <f t="shared" si="1"/>
        <v>563.024</v>
      </c>
      <c r="BA87" s="17">
        <f t="shared" si="2"/>
        <v>567.30499999999995</v>
      </c>
      <c r="BB87" s="17">
        <f t="shared" si="3"/>
        <v>569.16100000000006</v>
      </c>
      <c r="BC87" s="17">
        <f t="shared" si="4"/>
        <v>572.19500000000005</v>
      </c>
      <c r="BD87" s="17">
        <f t="shared" si="5"/>
        <v>572.35699999999997</v>
      </c>
    </row>
    <row r="88" spans="1:56" x14ac:dyDescent="0.25">
      <c r="A88" t="s">
        <v>543</v>
      </c>
      <c r="B88" s="3" t="s">
        <v>678</v>
      </c>
      <c r="C88" t="s">
        <v>920</v>
      </c>
      <c r="D88" s="17"/>
      <c r="E88" s="17">
        <f>INDEX(AEO21_Table_22._Comm_Sector_Ene!$F$8:$AK$81,MATCH($A88,AEO21_Table_22._Comm_Sector_Ene!$C$8:$C$81,0),MATCH(E$82,AEO21_Table_22._Comm_Sector_Ene!$F$5:$AK$5,0))*gigwatt_to_megawatt</f>
        <v>15855.377</v>
      </c>
      <c r="F88" s="19">
        <f t="shared" si="6"/>
        <v>18413.067400000058</v>
      </c>
      <c r="G88" s="19">
        <f t="shared" si="6"/>
        <v>20970.757799999788</v>
      </c>
      <c r="H88" s="19">
        <f t="shared" si="6"/>
        <v>23528.44820000045</v>
      </c>
      <c r="I88" s="19">
        <f t="shared" si="6"/>
        <v>26086.13860000018</v>
      </c>
      <c r="J88" s="17">
        <f>INDEX(AEO22_Table_22._Comm_Sector_Ene!$F$8:$AJ$81,MATCH($B88,AEO22_Table_22._Comm_Sector_Ene!$C$8:$C$81,0),MATCH(J$82,AEO22_Table_22._Comm_Sector_Ene!$F$5:$AJ$5,0))*gigwatt_to_megawatt</f>
        <v>28643.829000000002</v>
      </c>
      <c r="K88" s="19">
        <f t="shared" si="7"/>
        <v>30182.998399999924</v>
      </c>
      <c r="L88" s="19">
        <f t="shared" si="7"/>
        <v>31722.167799999937</v>
      </c>
      <c r="M88" s="19">
        <f t="shared" si="7"/>
        <v>33261.337199999951</v>
      </c>
      <c r="N88" s="19">
        <f t="shared" si="7"/>
        <v>34800.506599999964</v>
      </c>
      <c r="O88" s="17">
        <f>INDEX(AEO22_Table_22._Comm_Sector_Ene!$F$8:$AJ$81,MATCH($B88,AEO22_Table_22._Comm_Sector_Ene!$C$8:$C$81,0),MATCH(O$82,AEO22_Table_22._Comm_Sector_Ene!$F$5:$AJ$5,0))*gigwatt_to_megawatt</f>
        <v>36339.675999999999</v>
      </c>
      <c r="P88" s="19">
        <f t="shared" si="8"/>
        <v>37371.95980000007</v>
      </c>
      <c r="Q88" s="19">
        <f t="shared" si="8"/>
        <v>38404.243599999929</v>
      </c>
      <c r="R88" s="19">
        <f t="shared" si="8"/>
        <v>39436.527399999788</v>
      </c>
      <c r="S88" s="19">
        <f t="shared" si="8"/>
        <v>40468.811200000113</v>
      </c>
      <c r="T88" s="17">
        <f>INDEX(AEO22_Table_22._Comm_Sector_Ene!$F$8:$AJ$81,MATCH($B88,AEO22_Table_22._Comm_Sector_Ene!$C$8:$C$81,0),MATCH(T$82,AEO22_Table_22._Comm_Sector_Ene!$F$5:$AJ$5,0))*gigwatt_to_megawatt</f>
        <v>41501.095000000001</v>
      </c>
      <c r="U88" s="19">
        <f t="shared" si="9"/>
        <v>43064.94160000002</v>
      </c>
      <c r="V88" s="19">
        <f t="shared" si="9"/>
        <v>44628.788200000301</v>
      </c>
      <c r="W88" s="19">
        <f t="shared" si="9"/>
        <v>46192.634800000116</v>
      </c>
      <c r="X88" s="19">
        <f t="shared" si="9"/>
        <v>47756.481399999931</v>
      </c>
      <c r="Y88" s="17">
        <f>INDEX(AEO22_Table_22._Comm_Sector_Ene!$F$8:$AJ$81,MATCH($B88,AEO22_Table_22._Comm_Sector_Ene!$C$8:$C$81,0),MATCH(Y$82,AEO22_Table_22._Comm_Sector_Ene!$F$5:$AJ$5,0))*gigwatt_to_megawatt</f>
        <v>49320.328000000001</v>
      </c>
      <c r="Z88" s="19">
        <f t="shared" si="10"/>
        <v>51176.549799999688</v>
      </c>
      <c r="AA88" s="19">
        <f t="shared" si="10"/>
        <v>53032.771599999629</v>
      </c>
      <c r="AB88" s="19">
        <f t="shared" si="10"/>
        <v>54888.99339999957</v>
      </c>
      <c r="AC88" s="19">
        <f t="shared" si="10"/>
        <v>56745.215199999977</v>
      </c>
      <c r="AD88" s="17">
        <f>INDEX(AEO22_Table_22._Comm_Sector_Ene!$F$8:$AJ$81,MATCH($B88,AEO22_Table_22._Comm_Sector_Ene!$C$8:$C$81,0),MATCH(AD$82,AEO22_Table_22._Comm_Sector_Ene!$F$5:$AJ$5,0))*gigwatt_to_megawatt</f>
        <v>58601.436999999998</v>
      </c>
      <c r="AE88" s="19">
        <f t="shared" si="11"/>
        <v>60444.592600000091</v>
      </c>
      <c r="AF88" s="19">
        <f t="shared" si="11"/>
        <v>62287.748199999798</v>
      </c>
      <c r="AG88" s="19">
        <f t="shared" si="11"/>
        <v>64130.903799999971</v>
      </c>
      <c r="AH88" s="19">
        <f t="shared" si="11"/>
        <v>65974.059400000144</v>
      </c>
      <c r="AI88" s="17">
        <f>INDEX(AEO22_Table_22._Comm_Sector_Ene!$F$8:$AJ$81,MATCH($B88,AEO22_Table_22._Comm_Sector_Ene!$C$8:$C$81,0),MATCH(AI$82,AEO22_Table_22._Comm_Sector_Ene!$F$5:$AJ$5,0))*gigwatt_to_megawatt</f>
        <v>67817.215000000011</v>
      </c>
      <c r="AW88" t="s">
        <v>920</v>
      </c>
      <c r="AX88" s="17">
        <f>E88</f>
        <v>15855.377</v>
      </c>
      <c r="AY88" s="17">
        <f t="shared" si="0"/>
        <v>28643.829000000002</v>
      </c>
      <c r="AZ88" s="17">
        <f t="shared" si="1"/>
        <v>36339.675999999999</v>
      </c>
      <c r="BA88" s="17">
        <f t="shared" si="2"/>
        <v>41501.095000000001</v>
      </c>
      <c r="BB88" s="17">
        <f t="shared" si="3"/>
        <v>49320.328000000001</v>
      </c>
      <c r="BC88" s="17">
        <f t="shared" si="4"/>
        <v>58601.436999999998</v>
      </c>
      <c r="BD88" s="17">
        <f t="shared" si="5"/>
        <v>67817.215000000011</v>
      </c>
    </row>
    <row r="89" spans="1:56" x14ac:dyDescent="0.25">
      <c r="C89" t="s">
        <v>921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921</v>
      </c>
      <c r="AX89" s="10">
        <v>0</v>
      </c>
      <c r="AY89" s="10">
        <f t="shared" si="0"/>
        <v>0</v>
      </c>
      <c r="AZ89" s="10">
        <f t="shared" si="1"/>
        <v>0</v>
      </c>
      <c r="BA89" s="10">
        <f t="shared" si="2"/>
        <v>0</v>
      </c>
      <c r="BB89" s="10">
        <f t="shared" si="3"/>
        <v>0</v>
      </c>
      <c r="BC89" s="10">
        <f t="shared" si="4"/>
        <v>0</v>
      </c>
      <c r="BD89" s="10">
        <f t="shared" si="5"/>
        <v>0</v>
      </c>
    </row>
    <row r="90" spans="1:56" x14ac:dyDescent="0.25">
      <c r="C90" t="s">
        <v>922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922</v>
      </c>
      <c r="AX90" s="10">
        <v>0</v>
      </c>
      <c r="AY90" s="10">
        <f t="shared" si="0"/>
        <v>0</v>
      </c>
      <c r="AZ90" s="10">
        <f t="shared" si="1"/>
        <v>0</v>
      </c>
      <c r="BA90" s="10">
        <f t="shared" si="2"/>
        <v>0</v>
      </c>
      <c r="BB90" s="10">
        <f t="shared" si="3"/>
        <v>0</v>
      </c>
      <c r="BC90" s="10">
        <f t="shared" si="4"/>
        <v>0</v>
      </c>
      <c r="BD90" s="10">
        <f t="shared" si="5"/>
        <v>0</v>
      </c>
    </row>
    <row r="91" spans="1:56" x14ac:dyDescent="0.25">
      <c r="C91" t="s">
        <v>923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923</v>
      </c>
      <c r="AX91" s="10">
        <v>0</v>
      </c>
      <c r="AY91" s="10">
        <f t="shared" si="0"/>
        <v>0</v>
      </c>
      <c r="AZ91" s="10">
        <f t="shared" si="1"/>
        <v>0</v>
      </c>
      <c r="BA91" s="10">
        <f t="shared" si="2"/>
        <v>0</v>
      </c>
      <c r="BB91" s="10">
        <f t="shared" si="3"/>
        <v>0</v>
      </c>
      <c r="BC91" s="10">
        <f t="shared" si="4"/>
        <v>0</v>
      </c>
      <c r="BD91" s="10">
        <f t="shared" si="5"/>
        <v>0</v>
      </c>
    </row>
    <row r="92" spans="1:56" x14ac:dyDescent="0.25">
      <c r="A92" t="s">
        <v>539</v>
      </c>
      <c r="B92" s="3" t="s">
        <v>674</v>
      </c>
      <c r="C92" t="s">
        <v>924</v>
      </c>
      <c r="D92" s="17"/>
      <c r="E92" s="17">
        <f>INDEX(AEO21_Table_22._Comm_Sector_Ene!$F$8:$AK$81,MATCH($A92,AEO21_Table_22._Comm_Sector_Ene!$C$8:$C$81,0),MATCH(E$82,AEO21_Table_22._Comm_Sector_Ene!$F$5:$AK$5,0))*gigwatt_to_megawatt</f>
        <v>17.117000000000001</v>
      </c>
      <c r="F92" s="19">
        <f>_xlfn.FORECAST.LINEAR(F$82,$AX92:$AY92,$AX$82:$AY$82)</f>
        <v>16.104200000000219</v>
      </c>
      <c r="G92" s="19">
        <f>_xlfn.FORECAST.LINEAR(G$82,$AX92:$AY92,$AX$82:$AY$82)</f>
        <v>15.091400000000021</v>
      </c>
      <c r="H92" s="19">
        <f>_xlfn.FORECAST.LINEAR(H$82,$AX92:$AY92,$AX$82:$AY$82)</f>
        <v>14.078600000000279</v>
      </c>
      <c r="I92" s="19">
        <f>_xlfn.FORECAST.LINEAR(I$82,$AX92:$AY92,$AX$82:$AY$82)</f>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_xlfn.FORECAST.LINEAR(L$82,$AY92:$AZ92,$AY$82:$AZ$82)</f>
        <v>12.052999999999999</v>
      </c>
      <c r="M92" s="19">
        <f>_xlfn.FORECAST.LINEAR(M$82,$AY92:$AZ92,$AY$82:$AZ$82)</f>
        <v>12.052999999999999</v>
      </c>
      <c r="N92" s="19">
        <f>_xlfn.FORECAST.LINEAR(N$82,$AY92:$AZ92,$AY$82:$AZ$82)</f>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_xlfn.FORECAST.LINEAR(Q$82,$AZ92:$BA92,$AZ$82:$BA$82)</f>
        <v>12.052999999999999</v>
      </c>
      <c r="R92" s="19">
        <f>_xlfn.FORECAST.LINEAR(R$82,$AZ92:$BA92,$AZ$82:$BA$82)</f>
        <v>12.052999999999999</v>
      </c>
      <c r="S92" s="19">
        <f>_xlfn.FORECAST.LINEAR(S$82,$AZ92:$BA92,$AZ$82:$BA$82)</f>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_xlfn.FORECAST.LINEAR(V$82,$BA92:$BB92,$BA$82:$BB$82)</f>
        <v>12.052999999999999</v>
      </c>
      <c r="W92" s="19">
        <f>_xlfn.FORECAST.LINEAR(W$82,$BA92:$BB92,$BA$82:$BB$82)</f>
        <v>12.052999999999999</v>
      </c>
      <c r="X92" s="19">
        <f>_xlfn.FORECAST.LINEAR(X$82,$BA92:$BB92,$BA$82:$BB$82)</f>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_xlfn.FORECAST.LINEAR(AA$82,$BB92:$BC92,$BB$82:$BC$82)</f>
        <v>12.052999999999999</v>
      </c>
      <c r="AB92" s="19">
        <f>_xlfn.FORECAST.LINEAR(AB$82,$BB92:$BC92,$BB$82:$BC$82)</f>
        <v>12.052999999999999</v>
      </c>
      <c r="AC92" s="19">
        <f>_xlfn.FORECAST.LINEAR(AC$82,$BB92:$BC92,$BB$82:$BC$82)</f>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_xlfn.FORECAST.LINEAR(AF$82,$BC92:$BD92,$BC$82:$BD$82)</f>
        <v>12.052999999999999</v>
      </c>
      <c r="AG92" s="19">
        <f>_xlfn.FORECAST.LINEAR(AG$82,$BC92:$BD92,$BC$82:$BD$82)</f>
        <v>12.052999999999999</v>
      </c>
      <c r="AH92" s="19">
        <f>_xlfn.FORECAST.LINEAR(AH$82,$BC92:$BD92,$BC$82:$BD$82)</f>
        <v>12.052999999999999</v>
      </c>
      <c r="AI92" s="17">
        <f>INDEX(AEO22_Table_22._Comm_Sector_Ene!$F$8:$AJ$81,MATCH($B92,AEO22_Table_22._Comm_Sector_Ene!$C$8:$C$81,0),MATCH(AI$82,AEO22_Table_22._Comm_Sector_Ene!$F$5:$AJ$5,0))*gigwatt_to_megawatt</f>
        <v>12.052999999999999</v>
      </c>
      <c r="AW92" t="s">
        <v>924</v>
      </c>
      <c r="AX92" s="17">
        <f>E92</f>
        <v>17.117000000000001</v>
      </c>
      <c r="AY92" s="17">
        <f t="shared" si="0"/>
        <v>12.052999999999999</v>
      </c>
      <c r="AZ92" s="17">
        <f t="shared" si="1"/>
        <v>12.052999999999999</v>
      </c>
      <c r="BA92" s="17">
        <f t="shared" si="2"/>
        <v>12.052999999999999</v>
      </c>
      <c r="BB92" s="17">
        <f t="shared" si="3"/>
        <v>12.052999999999999</v>
      </c>
      <c r="BC92" s="17">
        <f t="shared" si="4"/>
        <v>12.052999999999999</v>
      </c>
      <c r="BD92" s="17">
        <f t="shared" si="5"/>
        <v>12.052999999999999</v>
      </c>
    </row>
    <row r="93" spans="1:56" x14ac:dyDescent="0.25">
      <c r="C93" t="s">
        <v>925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925</v>
      </c>
      <c r="AX93" s="10">
        <v>0</v>
      </c>
      <c r="AY93" s="10">
        <f t="shared" si="0"/>
        <v>0</v>
      </c>
      <c r="AZ93" s="10">
        <v>0</v>
      </c>
      <c r="BA93" s="10">
        <v>0</v>
      </c>
      <c r="BB93" s="10">
        <v>0</v>
      </c>
      <c r="BC93" s="10">
        <v>0</v>
      </c>
      <c r="BD93" s="10">
        <v>0</v>
      </c>
    </row>
    <row r="94" spans="1:56" x14ac:dyDescent="0.25">
      <c r="C94" t="s">
        <v>926</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926</v>
      </c>
      <c r="AX94" s="10">
        <v>0</v>
      </c>
      <c r="AY94" s="10">
        <v>0</v>
      </c>
      <c r="AZ94" s="10">
        <v>0</v>
      </c>
      <c r="BA94" s="10">
        <v>0</v>
      </c>
      <c r="BB94" s="10">
        <v>0</v>
      </c>
      <c r="BC94" s="10">
        <v>0</v>
      </c>
      <c r="BD94" s="10">
        <v>0</v>
      </c>
    </row>
    <row r="95" spans="1:56" x14ac:dyDescent="0.25">
      <c r="C95" t="s">
        <v>927</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927</v>
      </c>
      <c r="AX95" s="10">
        <v>0</v>
      </c>
      <c r="AY95" s="10">
        <v>0</v>
      </c>
      <c r="AZ95" s="10">
        <v>0</v>
      </c>
      <c r="BA95" s="10">
        <v>0</v>
      </c>
      <c r="BB95" s="10">
        <v>0</v>
      </c>
      <c r="BC95" s="10">
        <v>0</v>
      </c>
      <c r="BD95" s="10">
        <v>0</v>
      </c>
    </row>
    <row r="96" spans="1:56" x14ac:dyDescent="0.25">
      <c r="C96" t="s">
        <v>928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928</v>
      </c>
      <c r="AX96" s="10">
        <v>0</v>
      </c>
      <c r="AY96" s="10">
        <v>0</v>
      </c>
      <c r="AZ96" s="10">
        <v>0</v>
      </c>
      <c r="BA96" s="10">
        <v>0</v>
      </c>
      <c r="BB96" s="10">
        <v>0</v>
      </c>
      <c r="BC96" s="10">
        <v>0</v>
      </c>
      <c r="BD96" s="10">
        <v>0</v>
      </c>
    </row>
    <row r="97" spans="1:56" x14ac:dyDescent="0.25">
      <c r="C97" t="s">
        <v>929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929</v>
      </c>
      <c r="AX97" s="10">
        <v>0</v>
      </c>
      <c r="AY97" s="10">
        <v>0</v>
      </c>
      <c r="AZ97" s="10">
        <v>0</v>
      </c>
      <c r="BA97" s="10">
        <v>0</v>
      </c>
      <c r="BB97" s="10">
        <v>0</v>
      </c>
      <c r="BC97" s="10">
        <v>0</v>
      </c>
      <c r="BD97" s="10">
        <v>0</v>
      </c>
    </row>
    <row r="98" spans="1:56" x14ac:dyDescent="0.25">
      <c r="C98" t="s">
        <v>930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930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230</v>
      </c>
    </row>
    <row r="101" spans="1:56" x14ac:dyDescent="0.25">
      <c r="B101" s="1" t="s">
        <v>938</v>
      </c>
      <c r="F101" s="20" t="s">
        <v>937</v>
      </c>
    </row>
    <row r="102" spans="1:56" x14ac:dyDescent="0.25">
      <c r="C102" s="1" t="s">
        <v>914</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915</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915</v>
      </c>
      <c r="AX103" s="10">
        <v>0</v>
      </c>
      <c r="AY103" s="10">
        <v>1</v>
      </c>
      <c r="AZ103" s="10">
        <v>2</v>
      </c>
      <c r="BA103" s="10">
        <v>3</v>
      </c>
      <c r="BB103" s="10">
        <v>4</v>
      </c>
      <c r="BC103" s="10">
        <v>5</v>
      </c>
      <c r="BD103" s="10">
        <v>6</v>
      </c>
    </row>
    <row r="104" spans="1:56" x14ac:dyDescent="0.25">
      <c r="A104" t="s">
        <v>554</v>
      </c>
      <c r="B104" s="3" t="s">
        <v>689</v>
      </c>
      <c r="C104" t="s">
        <v>916</v>
      </c>
      <c r="D104" s="17"/>
      <c r="E104" s="17">
        <f>INDEX(AEO21_Table_22._Comm_Sector_Ene!$F$8:$AK$81,MATCH($A104,AEO21_Table_22._Comm_Sector_Ene!$C$8:$C$81,0),MATCH(E$102,AEO21_Table_22._Comm_Sector_Ene!$F$5:$AK$5,0))*billion_kw_to_MW</f>
        <v>9605634</v>
      </c>
      <c r="F104" s="19">
        <f>_xlfn.FORECAST.LINEAR(F$82,$AX104:$AY104,$AX$82:$AY$82)</f>
        <v>9660717.8000000119</v>
      </c>
      <c r="G104" s="19">
        <f>_xlfn.FORECAST.LINEAR(G$82,$AX104:$AY104,$AX$82:$AY$82)</f>
        <v>9715801.6000000089</v>
      </c>
      <c r="H104" s="19">
        <f>_xlfn.FORECAST.LINEAR(H$82,$AX104:$AY104,$AX$82:$AY$82)</f>
        <v>9770885.400000006</v>
      </c>
      <c r="I104" s="19">
        <f>_xlfn.FORECAST.LINEAR(I$82,$AX104:$AY104,$AX$82:$AY$82)</f>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_xlfn.FORECAST.LINEAR(L$82,$AY104:$AZ104,$AY$102:$AZ$102)</f>
        <v>10100772.599999994</v>
      </c>
      <c r="M104" s="19">
        <f>_xlfn.FORECAST.LINEAR(M$82,$AY104:$AZ104,$AY$102:$AZ$102)</f>
        <v>10210632.400000006</v>
      </c>
      <c r="N104" s="19">
        <f>_xlfn.FORECAST.LINEAR(N$82,$AY104:$AZ104,$AY$102:$AZ$102)</f>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_xlfn.FORECAST.LINEAR(Q$82,$AZ104:$BA104,$AZ$102:$BA$102)</f>
        <v>10642178.400000006</v>
      </c>
      <c r="R104" s="19">
        <f>_xlfn.FORECAST.LINEAR(R$82,$AZ104:$BA104,$AZ$102:$BA$102)</f>
        <v>10748091.599999994</v>
      </c>
      <c r="S104" s="19">
        <f>_xlfn.FORECAST.LINEAR(S$82,$AZ104:$BA104,$AZ$102:$BA$102)</f>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_xlfn.FORECAST.LINEAR(V$82,$BA104:$BB104,$BA$102:$BB$102)</f>
        <v>11160304.400000006</v>
      </c>
      <c r="W104" s="19">
        <f>_xlfn.FORECAST.LINEAR(W$82,$BA104:$BB104,$BA$102:$BB$102)</f>
        <v>11260497.599999994</v>
      </c>
      <c r="X104" s="19">
        <f>_xlfn.FORECAST.LINEAR(X$82,$BA104:$BB104,$BA$102:$BB$102)</f>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_xlfn.FORECAST.LINEAR(AA$82,$BB104:$BC104,$BB$102:$BC$102)</f>
        <v>11672214.400000006</v>
      </c>
      <c r="AB104" s="19">
        <f>_xlfn.FORECAST.LINEAR(AB$82,$BB104:$BC104,$BB$102:$BC$102)</f>
        <v>11777879.599999994</v>
      </c>
      <c r="AC104" s="19">
        <f>_xlfn.FORECAST.LINEAR(AC$82,$BB104:$BC104,$BB$102:$BC$102)</f>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_xlfn.FORECAST.LINEAR(AF$82,$BC104:$BD104,$BC$102:$BD$102)</f>
        <v>12168547.599999994</v>
      </c>
      <c r="AG104" s="19">
        <f>_xlfn.FORECAST.LINEAR(AG$82,$BC104:$BD104,$BC$102:$BD$102)</f>
        <v>12258216.400000006</v>
      </c>
      <c r="AH104" s="19">
        <f>_xlfn.FORECAST.LINEAR(AH$82,$BC104:$BD104,$BC$102:$BD$102)</f>
        <v>12347885.200000018</v>
      </c>
      <c r="AI104" s="17">
        <f>INDEX(AEO22_Table_22._Comm_Sector_Ene!$F$8:$AJ$81,MATCH($B104,AEO22_Table_22._Comm_Sector_Ene!$C$8:$C$81,0),MATCH(AI$102,AEO22_Table_22._Comm_Sector_Ene!$F$5:$AJ$5,0))*billion_kw_to_MW</f>
        <v>12437554</v>
      </c>
      <c r="AW104" t="s">
        <v>916</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917</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917</v>
      </c>
      <c r="AX105" s="10"/>
      <c r="AY105" s="10">
        <v>0</v>
      </c>
      <c r="AZ105" s="10">
        <v>0</v>
      </c>
      <c r="BA105" s="10">
        <v>0</v>
      </c>
      <c r="BB105" s="10">
        <v>0</v>
      </c>
      <c r="BC105" s="10">
        <v>0</v>
      </c>
      <c r="BD105" s="10">
        <v>0</v>
      </c>
    </row>
    <row r="106" spans="1:56" x14ac:dyDescent="0.25">
      <c r="C106" t="s">
        <v>918</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918</v>
      </c>
      <c r="AX106" s="10"/>
      <c r="AY106" s="10">
        <v>0</v>
      </c>
      <c r="AZ106" s="10">
        <v>0</v>
      </c>
      <c r="BA106" s="10">
        <v>0</v>
      </c>
      <c r="BB106" s="10">
        <v>0</v>
      </c>
      <c r="BC106" s="10">
        <v>0</v>
      </c>
      <c r="BD106" s="10">
        <v>0</v>
      </c>
    </row>
    <row r="107" spans="1:56" x14ac:dyDescent="0.25">
      <c r="A107" t="s">
        <v>558</v>
      </c>
      <c r="B107" s="3" t="s">
        <v>693</v>
      </c>
      <c r="C107" t="s">
        <v>919</v>
      </c>
      <c r="D107" s="17"/>
      <c r="E107" s="17">
        <f>INDEX(AEO21_Table_22._Comm_Sector_Ene!$F$8:$AK$81,MATCH($A107,AEO21_Table_22._Comm_Sector_Ene!$C$8:$C$81,0),MATCH(E$102,AEO21_Table_22._Comm_Sector_Ene!$F$5:$AK$5,0))*billion_kw_to_MW</f>
        <v>755308</v>
      </c>
      <c r="F107" s="19">
        <f t="shared" ref="F107:I108" si="12">_xlfn.FORECAST.LINEAR(F$82,$AX107:$AY107,$AX$82:$AY$82)</f>
        <v>756853.20000000019</v>
      </c>
      <c r="G107" s="19">
        <f t="shared" si="12"/>
        <v>758398.39999999991</v>
      </c>
      <c r="H107" s="19">
        <f t="shared" si="12"/>
        <v>759943.60000000009</v>
      </c>
      <c r="I107" s="19">
        <f t="shared" si="12"/>
        <v>761488.80000000028</v>
      </c>
      <c r="J107" s="17">
        <f>INDEX(AEO22_Table_22._Comm_Sector_Ene!$F$8:$AJ$81,MATCH($B107,AEO22_Table_22._Comm_Sector_Ene!$C$8:$C$81,0),MATCH(Calculations!J$102,AEO22_Table_22._Comm_Sector_Ene!$F$5:$AJ$5,0))*billion_kw_to_MW</f>
        <v>763034</v>
      </c>
      <c r="K107" s="19">
        <f t="shared" ref="K107:N108" si="13">_xlfn.FORECAST.LINEAR(K$82,$AY107:$AZ107,$AY$102:$AZ$102)</f>
        <v>764193.79999999981</v>
      </c>
      <c r="L107" s="19">
        <f t="shared" si="13"/>
        <v>765353.60000000009</v>
      </c>
      <c r="M107" s="19">
        <f t="shared" si="13"/>
        <v>766513.39999999991</v>
      </c>
      <c r="N107" s="19">
        <f t="shared" si="13"/>
        <v>767673.19999999972</v>
      </c>
      <c r="O107" s="17">
        <f>INDEX(AEO22_Table_22._Comm_Sector_Ene!$F$8:$AJ$81,MATCH($B107,AEO22_Table_22._Comm_Sector_Ene!$C$8:$C$81,0),MATCH(O$102,AEO22_Table_22._Comm_Sector_Ene!$F$5:$AJ$5,0))*billion_kw_to_MW</f>
        <v>768833</v>
      </c>
      <c r="P107" s="19">
        <f t="shared" ref="P107:S108" si="14">_xlfn.FORECAST.LINEAR(P$82,$AZ107:$BA107,$AZ$102:$BA$102)</f>
        <v>770258.59999999963</v>
      </c>
      <c r="Q107" s="19">
        <f t="shared" si="14"/>
        <v>771684.19999999972</v>
      </c>
      <c r="R107" s="19">
        <f t="shared" si="14"/>
        <v>773109.79999999981</v>
      </c>
      <c r="S107" s="19">
        <f t="shared" si="14"/>
        <v>774535.39999999991</v>
      </c>
      <c r="T107" s="17">
        <f>INDEX(AEO22_Table_22._Comm_Sector_Ene!$F$8:$AJ$81,MATCH($B107,AEO22_Table_22._Comm_Sector_Ene!$C$8:$C$81,0),MATCH(T$102,AEO22_Table_22._Comm_Sector_Ene!$F$5:$AJ$5,0))*billion_kw_to_MW</f>
        <v>775961</v>
      </c>
      <c r="U107" s="19">
        <f t="shared" ref="U107:X108" si="15">_xlfn.FORECAST.LINEAR(U$82,$BA107:$BB107,$BA$102:$BB$102)</f>
        <v>776590.39999999991</v>
      </c>
      <c r="V107" s="19">
        <f t="shared" si="15"/>
        <v>777219.8</v>
      </c>
      <c r="W107" s="19">
        <f t="shared" si="15"/>
        <v>777849.2</v>
      </c>
      <c r="X107" s="19">
        <f t="shared" si="15"/>
        <v>778478.59999999986</v>
      </c>
      <c r="Y107" s="17">
        <f>INDEX(AEO22_Table_22._Comm_Sector_Ene!$F$8:$AJ$81,MATCH($B107,AEO22_Table_22._Comm_Sector_Ene!$C$8:$C$81,0),MATCH(Y$102,AEO22_Table_22._Comm_Sector_Ene!$F$5:$AJ$5,0))*billion_kw_to_MW</f>
        <v>779108</v>
      </c>
      <c r="Z107" s="19">
        <f t="shared" ref="Z107:AC108" si="16">_xlfn.FORECAST.LINEAR(Z$82,$BB107:$BC107,$BB$102:$BC$102)</f>
        <v>780136</v>
      </c>
      <c r="AA107" s="19">
        <f t="shared" si="16"/>
        <v>781164</v>
      </c>
      <c r="AB107" s="19">
        <f t="shared" si="16"/>
        <v>782192</v>
      </c>
      <c r="AC107" s="19">
        <f t="shared" si="16"/>
        <v>783220</v>
      </c>
      <c r="AD107" s="17">
        <f>INDEX(AEO22_Table_22._Comm_Sector_Ene!$F$8:$AJ$81,MATCH($B107,AEO22_Table_22._Comm_Sector_Ene!$C$8:$C$81,0),MATCH(AD$102,AEO22_Table_22._Comm_Sector_Ene!$F$5:$AJ$5,0))*billion_kw_to_MW</f>
        <v>784248</v>
      </c>
      <c r="AE107" s="19">
        <f t="shared" ref="AE107:AH108" si="17">_xlfn.FORECAST.LINEAR(AE$82,$BC107:$BD107,$BC$102:$BD$102)</f>
        <v>784301.6</v>
      </c>
      <c r="AF107" s="19">
        <f t="shared" si="17"/>
        <v>784355.2</v>
      </c>
      <c r="AG107" s="19">
        <f t="shared" si="17"/>
        <v>784408.8</v>
      </c>
      <c r="AH107" s="19">
        <f t="shared" si="17"/>
        <v>784462.4</v>
      </c>
      <c r="AI107" s="17">
        <f>INDEX(AEO22_Table_22._Comm_Sector_Ene!$F$8:$AJ$81,MATCH($B107,AEO22_Table_22._Comm_Sector_Ene!$C$8:$C$81,0),MATCH(AI$102,AEO22_Table_22._Comm_Sector_Ene!$F$5:$AJ$5,0))*billion_kw_to_MW</f>
        <v>784516</v>
      </c>
      <c r="AW107" t="s">
        <v>919</v>
      </c>
      <c r="AX107" s="17">
        <f>E107</f>
        <v>755308</v>
      </c>
      <c r="AY107" s="17">
        <f>J107</f>
        <v>763034</v>
      </c>
      <c r="AZ107" s="17">
        <f>O107</f>
        <v>768833</v>
      </c>
      <c r="BA107" s="17">
        <f>T107</f>
        <v>775961</v>
      </c>
      <c r="BB107" s="17">
        <f>Y107</f>
        <v>779108</v>
      </c>
      <c r="BC107" s="17">
        <f>AD107</f>
        <v>784248</v>
      </c>
      <c r="BD107" s="17">
        <f>AI107</f>
        <v>784516</v>
      </c>
    </row>
    <row r="108" spans="1:56" x14ac:dyDescent="0.25">
      <c r="A108" t="s">
        <v>556</v>
      </c>
      <c r="B108" s="3" t="s">
        <v>691</v>
      </c>
      <c r="C108" t="s">
        <v>920</v>
      </c>
      <c r="D108" s="17"/>
      <c r="E108" s="17">
        <f>INDEX(AEO21_Table_22._Comm_Sector_Ene!$F$8:$AK$81,MATCH($A108,AEO21_Table_22._Comm_Sector_Ene!$C$8:$C$81,0),MATCH(E$102,AEO21_Table_22._Comm_Sector_Ene!$F$5:$AK$5,0))*billion_kw_to_MW</f>
        <v>20024660</v>
      </c>
      <c r="F108" s="19">
        <f t="shared" si="12"/>
        <v>23193289.799999237</v>
      </c>
      <c r="G108" s="19">
        <f t="shared" si="12"/>
        <v>26361919.599999428</v>
      </c>
      <c r="H108" s="19">
        <f t="shared" si="12"/>
        <v>29530549.399999619</v>
      </c>
      <c r="I108" s="19">
        <f t="shared" si="12"/>
        <v>32699179.199999809</v>
      </c>
      <c r="J108" s="17">
        <f>INDEX(AEO22_Table_22._Comm_Sector_Ene!$F$8:$AJ$81,MATCH($B108,AEO22_Table_22._Comm_Sector_Ene!$C$8:$C$81,0),MATCH(J$102,AEO22_Table_22._Comm_Sector_Ene!$F$5:$AJ$5,0))*billion_kw_to_MW</f>
        <v>35867809</v>
      </c>
      <c r="K108" s="19">
        <f t="shared" si="13"/>
        <v>37785974.600000381</v>
      </c>
      <c r="L108" s="19">
        <f t="shared" si="13"/>
        <v>39704140.200000286</v>
      </c>
      <c r="M108" s="19">
        <f t="shared" si="13"/>
        <v>41622305.800000191</v>
      </c>
      <c r="N108" s="19">
        <f t="shared" si="13"/>
        <v>43540471.400000095</v>
      </c>
      <c r="O108" s="17">
        <f>INDEX(AEO22_Table_22._Comm_Sector_Ene!$F$8:$AJ$81,MATCH($B108,AEO22_Table_22._Comm_Sector_Ene!$C$8:$C$81,0),MATCH(O$102,AEO22_Table_22._Comm_Sector_Ene!$F$5:$AJ$5,0))*billion_kw_to_MW</f>
        <v>45458637</v>
      </c>
      <c r="P108" s="19">
        <f t="shared" si="14"/>
        <v>46740126.600000381</v>
      </c>
      <c r="Q108" s="19">
        <f t="shared" si="14"/>
        <v>48021616.200000286</v>
      </c>
      <c r="R108" s="19">
        <f t="shared" si="14"/>
        <v>49303105.800000191</v>
      </c>
      <c r="S108" s="19">
        <f t="shared" si="14"/>
        <v>50584595.400000095</v>
      </c>
      <c r="T108" s="17">
        <f>INDEX(AEO22_Table_22._Comm_Sector_Ene!$F$8:$AJ$81,MATCH($B108,AEO22_Table_22._Comm_Sector_Ene!$C$8:$C$81,0),MATCH(T$102,AEO22_Table_22._Comm_Sector_Ene!$F$5:$AJ$5,0))*billion_kw_to_MW</f>
        <v>51866085</v>
      </c>
      <c r="U108" s="19">
        <f t="shared" si="15"/>
        <v>53801245.800000191</v>
      </c>
      <c r="V108" s="19">
        <f t="shared" si="15"/>
        <v>55736406.599999905</v>
      </c>
      <c r="W108" s="19">
        <f t="shared" si="15"/>
        <v>57671567.400000095</v>
      </c>
      <c r="X108" s="19">
        <f t="shared" si="15"/>
        <v>59606728.200000286</v>
      </c>
      <c r="Y108" s="17">
        <f>INDEX(AEO22_Table_22._Comm_Sector_Ene!$F$8:$AJ$81,MATCH($B108,AEO22_Table_22._Comm_Sector_Ene!$C$8:$C$81,0),MATCH(Y$102,AEO22_Table_22._Comm_Sector_Ene!$F$5:$AJ$5,0))*billion_kw_to_MW</f>
        <v>61541889</v>
      </c>
      <c r="Z108" s="19">
        <f t="shared" si="16"/>
        <v>63830111.600000381</v>
      </c>
      <c r="AA108" s="19">
        <f t="shared" si="16"/>
        <v>66118334.199999809</v>
      </c>
      <c r="AB108" s="19">
        <f t="shared" si="16"/>
        <v>68406556.800000191</v>
      </c>
      <c r="AC108" s="19">
        <f t="shared" si="16"/>
        <v>70694779.400000572</v>
      </c>
      <c r="AD108" s="17">
        <f>INDEX(AEO22_Table_22._Comm_Sector_Ene!$F$8:$AJ$81,MATCH($B108,AEO22_Table_22._Comm_Sector_Ene!$C$8:$C$81,0),MATCH(AD$102,AEO22_Table_22._Comm_Sector_Ene!$F$5:$AJ$5,0))*billion_kw_to_MW</f>
        <v>72983002</v>
      </c>
      <c r="AE108" s="19">
        <f t="shared" si="17"/>
        <v>75295129.600000381</v>
      </c>
      <c r="AF108" s="19">
        <f t="shared" si="17"/>
        <v>77607257.199999809</v>
      </c>
      <c r="AG108" s="19">
        <f t="shared" si="17"/>
        <v>79919384.800000191</v>
      </c>
      <c r="AH108" s="19">
        <f t="shared" si="17"/>
        <v>82231512.400000572</v>
      </c>
      <c r="AI108" s="17">
        <f>INDEX(AEO22_Table_22._Comm_Sector_Ene!$F$8:$AJ$81,MATCH($B108,AEO22_Table_22._Comm_Sector_Ene!$C$8:$C$81,0),MATCH(AI$102,AEO22_Table_22._Comm_Sector_Ene!$F$5:$AJ$5,0))*billion_kw_to_MW</f>
        <v>84543640</v>
      </c>
      <c r="AW108" t="s">
        <v>920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921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921</v>
      </c>
      <c r="AX109" s="10"/>
      <c r="AY109" s="10">
        <v>0</v>
      </c>
      <c r="AZ109" s="10">
        <v>0</v>
      </c>
      <c r="BA109" s="10">
        <v>0</v>
      </c>
      <c r="BB109" s="10">
        <v>0</v>
      </c>
      <c r="BC109" s="10">
        <v>0</v>
      </c>
      <c r="BD109" s="10">
        <v>0</v>
      </c>
    </row>
    <row r="110" spans="1:56" x14ac:dyDescent="0.25">
      <c r="C110" t="s">
        <v>922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922</v>
      </c>
      <c r="AX110" s="10"/>
      <c r="AY110" s="10">
        <v>0</v>
      </c>
      <c r="AZ110" s="10">
        <v>0</v>
      </c>
      <c r="BA110" s="10">
        <v>0</v>
      </c>
      <c r="BB110" s="10">
        <v>0</v>
      </c>
      <c r="BC110" s="10">
        <v>0</v>
      </c>
      <c r="BD110" s="10">
        <v>0</v>
      </c>
    </row>
    <row r="111" spans="1:56" x14ac:dyDescent="0.25">
      <c r="C111" t="s">
        <v>923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923</v>
      </c>
      <c r="AX111" s="10"/>
      <c r="AY111" s="10">
        <v>0</v>
      </c>
      <c r="AZ111" s="10">
        <v>0</v>
      </c>
      <c r="BA111" s="10">
        <v>0</v>
      </c>
      <c r="BB111" s="10">
        <v>0</v>
      </c>
      <c r="BC111" s="10">
        <v>0</v>
      </c>
      <c r="BD111" s="10">
        <v>0</v>
      </c>
    </row>
    <row r="112" spans="1:56" x14ac:dyDescent="0.25">
      <c r="A112" t="s">
        <v>552</v>
      </c>
      <c r="B112" s="3" t="s">
        <v>687</v>
      </c>
      <c r="C112" t="s">
        <v>924</v>
      </c>
      <c r="D112" s="17"/>
      <c r="E112" s="17">
        <f>INDEX(AEO21_Table_22._Comm_Sector_Ene!$F$8:$AK$81,MATCH($A112,AEO21_Table_22._Comm_Sector_Ene!$C$8:$C$81,0),MATCH(E$102,AEO21_Table_22._Comm_Sector_Ene!$F$5:$AK$5,0))*billion_kw_to_MW</f>
        <v>119388</v>
      </c>
      <c r="F112" s="19">
        <f>_xlfn.FORECAST.LINEAR(F$82,$AX112:$AY112,$AX$82:$AY$82)</f>
        <v>112323.80000000075</v>
      </c>
      <c r="G112" s="19">
        <f>_xlfn.FORECAST.LINEAR(G$82,$AX112:$AY112,$AX$82:$AY$82)</f>
        <v>105259.59999999963</v>
      </c>
      <c r="H112" s="19">
        <f>_xlfn.FORECAST.LINEAR(H$82,$AX112:$AY112,$AX$82:$AY$82)</f>
        <v>98195.400000000373</v>
      </c>
      <c r="I112" s="19">
        <f>_xlfn.FORECAST.LINEAR(I$82,$AX112:$AY112,$AX$82:$AY$82)</f>
        <v>91131.200000001118</v>
      </c>
      <c r="J112" s="17">
        <f>INDEX(AEO22_Table_22._Comm_Sector_Ene!$F$8:$AJ$81,MATCH($B112,AEO22_Table_22._Comm_Sector_Ene!$C$8:$C$81,0),MATCH(J$102,AEO22_Table_22._Comm_Sector_Ene!$F$5:$AJ$5,0))*billion_kw_to_MW</f>
        <v>84067</v>
      </c>
      <c r="K112" s="19">
        <f>_xlfn.FORECAST.LINEAR(K$82,$AY112:$AZ112,$AY$102:$AZ$102)</f>
        <v>84067</v>
      </c>
      <c r="L112" s="19">
        <f>_xlfn.FORECAST.LINEAR(L$82,$AY112:$AZ112,$AY$102:$AZ$102)</f>
        <v>84067</v>
      </c>
      <c r="M112" s="19">
        <f>_xlfn.FORECAST.LINEAR(M$82,$AY112:$AZ112,$AY$102:$AZ$102)</f>
        <v>84067</v>
      </c>
      <c r="N112" s="19">
        <f>_xlfn.FORECAST.LINEAR(N$82,$AY112:$AZ112,$AY$102:$AZ$102)</f>
        <v>84067</v>
      </c>
      <c r="O112" s="17">
        <f>INDEX(AEO22_Table_22._Comm_Sector_Ene!$F$8:$AJ$81,MATCH($B112,AEO22_Table_22._Comm_Sector_Ene!$C$8:$C$81,0),MATCH(O$102,AEO22_Table_22._Comm_Sector_Ene!$F$5:$AJ$5,0))*billion_kw_to_MW</f>
        <v>84067</v>
      </c>
      <c r="P112" s="19">
        <f>_xlfn.FORECAST.LINEAR(P$82,$AZ112:$BA112,$AZ$102:$BA$102)</f>
        <v>84067</v>
      </c>
      <c r="Q112" s="19">
        <f>_xlfn.FORECAST.LINEAR(Q$82,$AZ112:$BA112,$AZ$102:$BA$102)</f>
        <v>84067</v>
      </c>
      <c r="R112" s="19">
        <f>_xlfn.FORECAST.LINEAR(R$82,$AZ112:$BA112,$AZ$102:$BA$102)</f>
        <v>84067</v>
      </c>
      <c r="S112" s="19">
        <f>_xlfn.FORECAST.LINEAR(S$82,$AZ112:$BA112,$AZ$102:$BA$102)</f>
        <v>84067</v>
      </c>
      <c r="T112" s="17">
        <f>INDEX(AEO22_Table_22._Comm_Sector_Ene!$F$8:$AJ$81,MATCH($B112,AEO22_Table_22._Comm_Sector_Ene!$C$8:$C$81,0),MATCH(T$102,AEO22_Table_22._Comm_Sector_Ene!$F$5:$AJ$5,0))*billion_kw_to_MW</f>
        <v>84067</v>
      </c>
      <c r="U112" s="19">
        <f>_xlfn.FORECAST.LINEAR(U$82,$BA112:$BB112,$BA$102:$BB$102)</f>
        <v>84067</v>
      </c>
      <c r="V112" s="19">
        <f>_xlfn.FORECAST.LINEAR(V$82,$BA112:$BB112,$BA$102:$BB$102)</f>
        <v>84067</v>
      </c>
      <c r="W112" s="19">
        <f>_xlfn.FORECAST.LINEAR(W$82,$BA112:$BB112,$BA$102:$BB$102)</f>
        <v>84067</v>
      </c>
      <c r="X112" s="19">
        <f>_xlfn.FORECAST.LINEAR(X$82,$BA112:$BB112,$BA$102:$BB$102)</f>
        <v>84067</v>
      </c>
      <c r="Y112" s="17">
        <f>INDEX(AEO22_Table_22._Comm_Sector_Ene!$F$8:$AJ$81,MATCH($B112,AEO22_Table_22._Comm_Sector_Ene!$C$8:$C$81,0),MATCH(Y$102,AEO22_Table_22._Comm_Sector_Ene!$F$5:$AJ$5,0))*billion_kw_to_MW</f>
        <v>84067</v>
      </c>
      <c r="Z112" s="19">
        <f>_xlfn.FORECAST.LINEAR(Z$82,$BB112:$BC112,$BB$102:$BC$102)</f>
        <v>84067</v>
      </c>
      <c r="AA112" s="19">
        <f>_xlfn.FORECAST.LINEAR(AA$82,$BB112:$BC112,$BB$102:$BC$102)</f>
        <v>84067</v>
      </c>
      <c r="AB112" s="19">
        <f>_xlfn.FORECAST.LINEAR(AB$82,$BB112:$BC112,$BB$102:$BC$102)</f>
        <v>84067</v>
      </c>
      <c r="AC112" s="19">
        <f>_xlfn.FORECAST.LINEAR(AC$82,$BB112:$BC112,$BB$102:$BC$102)</f>
        <v>84067</v>
      </c>
      <c r="AD112" s="17">
        <f>INDEX(AEO22_Table_22._Comm_Sector_Ene!$F$8:$AJ$81,MATCH($B112,AEO22_Table_22._Comm_Sector_Ene!$C$8:$C$81,0),MATCH(AD$102,AEO22_Table_22._Comm_Sector_Ene!$F$5:$AJ$5,0))*billion_kw_to_MW</f>
        <v>84067</v>
      </c>
      <c r="AE112" s="19">
        <f>_xlfn.FORECAST.LINEAR(AE$82,$BC112:$BD112,$BC$102:$BD$102)</f>
        <v>84067</v>
      </c>
      <c r="AF112" s="19">
        <f>_xlfn.FORECAST.LINEAR(AF$82,$BC112:$BD112,$BC$102:$BD$102)</f>
        <v>84067</v>
      </c>
      <c r="AG112" s="19">
        <f>_xlfn.FORECAST.LINEAR(AG$82,$BC112:$BD112,$BC$102:$BD$102)</f>
        <v>84067</v>
      </c>
      <c r="AH112" s="19">
        <f>_xlfn.FORECAST.LINEAR(AH$82,$BC112:$BD112,$BC$102:$BD$102)</f>
        <v>84067</v>
      </c>
      <c r="AI112" s="17">
        <f>INDEX(AEO22_Table_22._Comm_Sector_Ene!$F$8:$AJ$81,MATCH($B112,AEO22_Table_22._Comm_Sector_Ene!$C$8:$C$81,0),MATCH(AI$102,AEO22_Table_22._Comm_Sector_Ene!$F$5:$AJ$5,0))*billion_kw_to_MW</f>
        <v>84067</v>
      </c>
      <c r="AW112" t="s">
        <v>924</v>
      </c>
      <c r="AX112" s="17">
        <f>E112</f>
        <v>119388</v>
      </c>
      <c r="AY112" s="17">
        <f>J112</f>
        <v>84067</v>
      </c>
      <c r="AZ112" s="17">
        <f>O112</f>
        <v>84067</v>
      </c>
      <c r="BA112" s="17">
        <f>T112</f>
        <v>84067</v>
      </c>
      <c r="BB112" s="17">
        <f>Y112</f>
        <v>84067</v>
      </c>
      <c r="BC112" s="17">
        <f>AD112</f>
        <v>84067</v>
      </c>
      <c r="BD112" s="17">
        <f>AI112</f>
        <v>84067</v>
      </c>
    </row>
    <row r="113" spans="1:56" x14ac:dyDescent="0.25">
      <c r="C113" t="s">
        <v>925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925</v>
      </c>
      <c r="AX113" s="10">
        <v>0</v>
      </c>
      <c r="AY113" s="10">
        <v>0</v>
      </c>
      <c r="AZ113" s="10">
        <v>0</v>
      </c>
      <c r="BA113" s="10">
        <v>0</v>
      </c>
      <c r="BB113" s="10">
        <v>0</v>
      </c>
      <c r="BC113" s="10">
        <v>0</v>
      </c>
      <c r="BD113" s="10">
        <v>0</v>
      </c>
    </row>
    <row r="114" spans="1:56" x14ac:dyDescent="0.25">
      <c r="C114" t="s">
        <v>926</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926</v>
      </c>
      <c r="AX114" s="10">
        <v>0</v>
      </c>
      <c r="AY114" s="10">
        <v>0</v>
      </c>
      <c r="AZ114" s="10">
        <v>0</v>
      </c>
      <c r="BA114" s="10">
        <v>0</v>
      </c>
      <c r="BB114" s="10">
        <v>0</v>
      </c>
      <c r="BC114" s="10">
        <v>0</v>
      </c>
      <c r="BD114" s="10">
        <v>0</v>
      </c>
    </row>
    <row r="115" spans="1:56" x14ac:dyDescent="0.25">
      <c r="C115" t="s">
        <v>927</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927</v>
      </c>
      <c r="AX115" s="10">
        <v>0</v>
      </c>
      <c r="AY115" s="10">
        <v>0</v>
      </c>
      <c r="AZ115" s="10">
        <v>0</v>
      </c>
      <c r="BA115" s="10">
        <v>0</v>
      </c>
      <c r="BB115" s="10">
        <v>0</v>
      </c>
      <c r="BC115" s="10">
        <v>0</v>
      </c>
      <c r="BD115" s="10">
        <v>0</v>
      </c>
    </row>
    <row r="116" spans="1:56" x14ac:dyDescent="0.25">
      <c r="C116" t="s">
        <v>928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928</v>
      </c>
      <c r="AX116" s="10">
        <v>0</v>
      </c>
      <c r="AY116" s="10">
        <v>0</v>
      </c>
      <c r="AZ116" s="10">
        <v>0</v>
      </c>
      <c r="BA116" s="10">
        <v>0</v>
      </c>
      <c r="BB116" s="10">
        <v>0</v>
      </c>
      <c r="BC116" s="10">
        <v>0</v>
      </c>
      <c r="BD116" s="10">
        <v>0</v>
      </c>
    </row>
    <row r="117" spans="1:56" x14ac:dyDescent="0.25">
      <c r="C117" t="s">
        <v>929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929</v>
      </c>
      <c r="AX117" s="10">
        <v>0</v>
      </c>
      <c r="AY117" s="10">
        <v>0</v>
      </c>
      <c r="AZ117" s="10">
        <v>0</v>
      </c>
      <c r="BA117" s="10">
        <v>0</v>
      </c>
      <c r="BB117" s="10">
        <v>0</v>
      </c>
      <c r="BC117" s="10">
        <v>0</v>
      </c>
      <c r="BD117" s="10">
        <v>0</v>
      </c>
    </row>
    <row r="118" spans="1:56" x14ac:dyDescent="0.25">
      <c r="C118" t="s">
        <v>930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930</v>
      </c>
      <c r="AX118" s="10">
        <v>0</v>
      </c>
      <c r="AY118" s="10">
        <v>0</v>
      </c>
      <c r="AZ118" s="10">
        <v>0</v>
      </c>
      <c r="BA118" s="10">
        <v>0</v>
      </c>
      <c r="BB118" s="10">
        <v>0</v>
      </c>
      <c r="BC118" s="10">
        <v>0</v>
      </c>
      <c r="BD118" s="10">
        <v>0</v>
      </c>
    </row>
    <row r="121" spans="1:56" x14ac:dyDescent="0.25">
      <c r="A121" t="s">
        <v>939</v>
      </c>
      <c r="E121" s="51">
        <f t="shared" ref="E121:AI121" si="18">E10/(E48*8760)</f>
        <v>0.16894106961455674</v>
      </c>
      <c r="F121" s="51">
        <f t="shared" si="18"/>
        <v>0.18013879342231093</v>
      </c>
      <c r="G121" s="51">
        <f t="shared" si="18"/>
        <v>0.18349618150428545</v>
      </c>
      <c r="H121" s="51">
        <f t="shared" si="18"/>
        <v>0.18634500485552655</v>
      </c>
      <c r="I121" s="51">
        <f t="shared" si="18"/>
        <v>0.18882735750336888</v>
      </c>
      <c r="J121" s="51">
        <f t="shared" si="18"/>
        <v>0.19109292212927406</v>
      </c>
      <c r="K121" s="51">
        <f t="shared" si="18"/>
        <v>0.19315851730344336</v>
      </c>
      <c r="L121" s="51">
        <f t="shared" si="18"/>
        <v>0.1950489179218052</v>
      </c>
      <c r="M121" s="51">
        <f t="shared" si="18"/>
        <v>0.1967608551300441</v>
      </c>
      <c r="N121" s="51">
        <f t="shared" si="18"/>
        <v>0.19831433645656837</v>
      </c>
      <c r="O121" s="51">
        <f t="shared" si="18"/>
        <v>0.19973981784774603</v>
      </c>
      <c r="P121" s="51">
        <f t="shared" si="18"/>
        <v>0.20101971037295446</v>
      </c>
      <c r="Q121" s="51">
        <f t="shared" si="18"/>
        <v>0.2021737355965508</v>
      </c>
      <c r="R121" s="51">
        <f t="shared" si="18"/>
        <v>0.20316143021697536</v>
      </c>
      <c r="S121" s="51">
        <f t="shared" si="18"/>
        <v>0.20400188744464723</v>
      </c>
      <c r="T121" s="51">
        <f t="shared" si="18"/>
        <v>0.20478042577039768</v>
      </c>
      <c r="U121" s="51">
        <f t="shared" si="18"/>
        <v>0.20549560281235812</v>
      </c>
      <c r="V121" s="51">
        <f t="shared" si="18"/>
        <v>0.20607561226360971</v>
      </c>
      <c r="W121" s="51">
        <f t="shared" si="18"/>
        <v>0.20661847443927792</v>
      </c>
      <c r="X121" s="51">
        <f t="shared" si="18"/>
        <v>0.20707282760034548</v>
      </c>
      <c r="Y121" s="51">
        <f t="shared" si="18"/>
        <v>0.20740597785778372</v>
      </c>
      <c r="Z121" s="51">
        <f t="shared" si="18"/>
        <v>0.20768549022366409</v>
      </c>
      <c r="AA121" s="51">
        <f t="shared" si="18"/>
        <v>0.20784854387864829</v>
      </c>
      <c r="AB121" s="51">
        <f t="shared" si="18"/>
        <v>0.207945485752703</v>
      </c>
      <c r="AC121" s="51">
        <f t="shared" si="18"/>
        <v>0.20802150963066285</v>
      </c>
      <c r="AD121" s="51">
        <f t="shared" si="18"/>
        <v>0.2080256789215997</v>
      </c>
      <c r="AE121" s="51">
        <f t="shared" si="18"/>
        <v>0.20799590273962146</v>
      </c>
      <c r="AF121" s="51">
        <f t="shared" si="18"/>
        <v>0.20791823045049204</v>
      </c>
      <c r="AG121" s="51">
        <f t="shared" si="18"/>
        <v>0.20779756981153599</v>
      </c>
      <c r="AH121" s="51">
        <f t="shared" si="18"/>
        <v>0.20763920752231527</v>
      </c>
      <c r="AI121" s="51">
        <f t="shared" si="18"/>
        <v>0.20747589380806344</v>
      </c>
    </row>
  </sheetData>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topLeftCell="G1" workbookViewId="0">
      <selection activeCell="B2" sqref="B2:AG25"/>
    </sheetView>
  </sheetViews>
  <sheetFormatPr defaultRowHeight="15" x14ac:dyDescent="0.25"/>
  <cols>
    <col min="1" max="1" width="23.42578125" customWidth="1"/>
    <col min="2" max="33" width="9.5703125" bestFit="1" customWidth="1"/>
  </cols>
  <sheetData>
    <row r="1" spans="1:33" x14ac:dyDescent="0.25">
      <c r="A1" t="s">
        <v>914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915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3" x14ac:dyDescent="0.25">
      <c r="A3" t="s">
        <v>940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3" x14ac:dyDescent="0.25">
      <c r="A4" t="s">
        <v>941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t="s">
        <v>917</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t="s">
        <v>918</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3" x14ac:dyDescent="0.25">
      <c r="A7" t="s">
        <v>919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920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921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922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923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924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925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t="s">
        <v>926</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row>
    <row r="15" spans="1:33" x14ac:dyDescent="0.25">
      <c r="A15" t="s">
        <v>927</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row>
    <row r="16" spans="1:33" x14ac:dyDescent="0.25">
      <c r="A16" t="s">
        <v>928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929</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t="s">
        <v>930</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row r="19" spans="1:33" x14ac:dyDescent="0.25">
      <c r="A19" t="s">
        <v>942</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943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944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945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946</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54" t="s">
        <v>947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row>
    <row r="25" spans="1:33" x14ac:dyDescent="0.25">
      <c r="A25" s="54" t="s">
        <v>948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2023-09-29T17:44:05Z</dcterms:modified>
</cp:coreProperties>
</file>