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Olivia Ashmoore\Documents\EPS_Models by Region\RMI\RMI_all_states\template_state_3.3\trans\SYNoEVC\"/>
    </mc:Choice>
  </mc:AlternateContent>
  <xr:revisionPtr revIDLastSave="0" documentId="13_ncr:1_{4221024F-3E2B-49B9-98CC-C79E4E430BAD}" xr6:coauthVersionLast="47" xr6:coauthVersionMax="47" xr10:uidLastSave="{00000000-0000-0000-0000-000000000000}"/>
  <bookViews>
    <workbookView xWindow="2730" yWindow="2730" windowWidth="21600" windowHeight="12645" firstSheet="7" activeTab="7" xr2:uid="{00000000-000D-0000-FFFF-FFFF00000000}"/>
  </bookViews>
  <sheets>
    <sheet name="About" sheetId="1" r:id="rId1"/>
    <sheet name="Sheet1" sheetId="2" r:id="rId2"/>
    <sheet name="IIJA" sheetId="3" r:id="rId3"/>
    <sheet name="Inflation Reduction Act" sheetId="4" r:id="rId4"/>
    <sheet name="Calculations" sheetId="5" r:id="rId5"/>
    <sheet name="2022" sheetId="6" r:id="rId6"/>
    <sheet name="BNoEVC-calcs" sheetId="7" r:id="rId7"/>
    <sheet name="SYNoEVC" sheetId="8" r:id="rId8"/>
  </sheets>
  <definedNames>
    <definedName name="income">Calculations!#REF!</definedName>
    <definedName name="Range_EV">Calculations!#REF!</definedName>
    <definedName name="range_ICE">Calculations!#REF!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6" i="7" l="1"/>
  <c r="B6" i="7" s="1"/>
  <c r="B9" i="7" s="1"/>
  <c r="G10" i="5"/>
  <c r="AF8" i="5" a="1"/>
  <c r="AF8" i="5"/>
  <c r="AE8" i="5" a="1"/>
  <c r="AE8" i="5" s="1"/>
  <c r="AD8" i="5" a="1"/>
  <c r="AD8" i="5" s="1"/>
  <c r="AC8" i="5" a="1"/>
  <c r="AC8" i="5" s="1"/>
  <c r="AB8" i="5" a="1"/>
  <c r="AB8" i="5"/>
  <c r="AA8" i="5" a="1"/>
  <c r="AA8" i="5" s="1"/>
  <c r="Z8" i="5" a="1"/>
  <c r="Z8" i="5" s="1"/>
  <c r="Y8" i="5" a="1"/>
  <c r="Y8" i="5" s="1"/>
  <c r="X8" i="5" a="1"/>
  <c r="X8" i="5"/>
  <c r="W8" i="5" a="1"/>
  <c r="W8" i="5" s="1"/>
  <c r="V8" i="5" a="1"/>
  <c r="V8" i="5" s="1"/>
  <c r="U8" i="5" a="1"/>
  <c r="U8" i="5" s="1"/>
  <c r="T8" i="5" a="1"/>
  <c r="T8" i="5"/>
  <c r="S8" i="5" a="1"/>
  <c r="S8" i="5" s="1"/>
  <c r="R8" i="5" a="1"/>
  <c r="R8" i="5" s="1"/>
  <c r="Q8" i="5" a="1"/>
  <c r="Q8" i="5" s="1"/>
  <c r="P8" i="5" a="1"/>
  <c r="P8" i="5"/>
  <c r="O8" i="5" a="1"/>
  <c r="O8" i="5" s="1"/>
  <c r="N8" i="5" a="1"/>
  <c r="N8" i="5" s="1"/>
  <c r="M8" i="5" a="1"/>
  <c r="M8" i="5" s="1"/>
  <c r="L8" i="5" a="1"/>
  <c r="L8" i="5"/>
  <c r="K8" i="5" a="1"/>
  <c r="K8" i="5" s="1"/>
  <c r="J8" i="5" a="1"/>
  <c r="J8" i="5" s="1"/>
  <c r="I8" i="5" a="1"/>
  <c r="I8" i="5" s="1"/>
  <c r="H8" i="5" a="1"/>
  <c r="H8" i="5"/>
  <c r="G8" i="5" a="1"/>
  <c r="G8" i="5" s="1"/>
  <c r="F8" i="5" a="1"/>
  <c r="F8" i="5" s="1"/>
  <c r="E8" i="5" a="1"/>
  <c r="E8" i="5" s="1"/>
  <c r="D8" i="5" a="1"/>
  <c r="D8" i="5"/>
  <c r="B8" i="5" s="1"/>
  <c r="B11" i="5" s="1"/>
  <c r="C8" i="5"/>
  <c r="C11" i="5" s="1"/>
  <c r="H21" i="4"/>
  <c r="J10" i="5" s="1"/>
  <c r="G21" i="4"/>
  <c r="I10" i="5" s="1"/>
  <c r="E21" i="4"/>
  <c r="L18" i="4"/>
  <c r="L21" i="4" s="1"/>
  <c r="K18" i="4"/>
  <c r="K21" i="4" s="1"/>
  <c r="M10" i="5" s="1"/>
  <c r="J18" i="4"/>
  <c r="J21" i="4" s="1"/>
  <c r="L10" i="5" s="1"/>
  <c r="I18" i="4"/>
  <c r="I21" i="4" s="1"/>
  <c r="K10" i="5" s="1"/>
  <c r="H18" i="4"/>
  <c r="G18" i="4"/>
  <c r="F18" i="4"/>
  <c r="F21" i="4" s="1"/>
  <c r="H10" i="5" s="1"/>
  <c r="E18" i="4"/>
  <c r="D18" i="4"/>
  <c r="D21" i="4" s="1"/>
  <c r="F10" i="5" s="1"/>
  <c r="C18" i="4"/>
  <c r="C21" i="4" s="1"/>
  <c r="B6" i="3"/>
  <c r="B10" i="3" s="1"/>
  <c r="B5" i="3"/>
  <c r="B2" i="1"/>
  <c r="B2" i="7" l="1"/>
  <c r="D11" i="5"/>
  <c r="E10" i="5"/>
  <c r="B23" i="4"/>
  <c r="H9" i="5"/>
  <c r="G9" i="5"/>
  <c r="F9" i="5"/>
  <c r="E9" i="5"/>
  <c r="C9" i="7"/>
  <c r="B2" i="8"/>
  <c r="E11" i="5" l="1"/>
  <c r="C2" i="7"/>
  <c r="C3" i="7" s="1"/>
  <c r="C2" i="8"/>
  <c r="F11" i="5" l="1"/>
  <c r="D2" i="7"/>
  <c r="D3" i="7" s="1"/>
  <c r="D9" i="7" s="1"/>
  <c r="D2" i="8" l="1"/>
  <c r="G11" i="5"/>
  <c r="E2" i="7"/>
  <c r="E3" i="7" s="1"/>
  <c r="E9" i="7" s="1"/>
  <c r="E2" i="8" l="1"/>
  <c r="F9" i="7"/>
  <c r="H11" i="5"/>
  <c r="F2" i="7"/>
  <c r="F3" i="7" s="1"/>
  <c r="I11" i="5" l="1"/>
  <c r="G2" i="7"/>
  <c r="G3" i="7" s="1"/>
  <c r="F2" i="8"/>
  <c r="G9" i="7"/>
  <c r="G2" i="8" l="1"/>
  <c r="H2" i="7"/>
  <c r="H3" i="7" s="1"/>
  <c r="H9" i="7" s="1"/>
  <c r="J11" i="5"/>
  <c r="H2" i="8" l="1"/>
  <c r="I2" i="7"/>
  <c r="I3" i="7" s="1"/>
  <c r="I9" i="7" s="1"/>
  <c r="K11" i="5"/>
  <c r="I2" i="8" l="1"/>
  <c r="J2" i="7"/>
  <c r="J3" i="7" s="1"/>
  <c r="J9" i="7" s="1"/>
  <c r="L11" i="5"/>
  <c r="J2" i="8" l="1"/>
  <c r="M11" i="5"/>
  <c r="K2" i="7"/>
  <c r="K3" i="7" s="1"/>
  <c r="K9" i="7" s="1"/>
  <c r="K2" i="8" l="1"/>
  <c r="N11" i="5"/>
  <c r="L2" i="7"/>
  <c r="L3" i="7" s="1"/>
  <c r="L9" i="7" s="1"/>
  <c r="L2" i="8" l="1"/>
  <c r="O11" i="5"/>
  <c r="M2" i="7"/>
  <c r="M3" i="7" s="1"/>
  <c r="M9" i="7" s="1"/>
  <c r="M2" i="8" l="1"/>
  <c r="N9" i="7"/>
  <c r="P11" i="5"/>
  <c r="N2" i="7"/>
  <c r="N3" i="7" s="1"/>
  <c r="Q11" i="5" l="1"/>
  <c r="O2" i="7"/>
  <c r="O3" i="7" s="1"/>
  <c r="N2" i="8"/>
  <c r="O9" i="7"/>
  <c r="O2" i="8" l="1"/>
  <c r="P2" i="7"/>
  <c r="P3" i="7" s="1"/>
  <c r="P9" i="7" s="1"/>
  <c r="R11" i="5"/>
  <c r="Q9" i="7" l="1"/>
  <c r="P2" i="8"/>
  <c r="Q2" i="7"/>
  <c r="Q3" i="7" s="1"/>
  <c r="S11" i="5"/>
  <c r="R2" i="7" l="1"/>
  <c r="R3" i="7" s="1"/>
  <c r="R9" i="7" s="1"/>
  <c r="T11" i="5"/>
  <c r="Q2" i="8"/>
  <c r="R2" i="8" l="1"/>
  <c r="U11" i="5"/>
  <c r="S2" i="7"/>
  <c r="S3" i="7" s="1"/>
  <c r="S9" i="7" s="1"/>
  <c r="S2" i="8" l="1"/>
  <c r="V11" i="5"/>
  <c r="T2" i="7"/>
  <c r="T3" i="7" s="1"/>
  <c r="T9" i="7" s="1"/>
  <c r="T2" i="8" l="1"/>
  <c r="W11" i="5"/>
  <c r="U2" i="7"/>
  <c r="U3" i="7" s="1"/>
  <c r="U9" i="7" s="1"/>
  <c r="U2" i="8" l="1"/>
  <c r="V9" i="7"/>
  <c r="X11" i="5"/>
  <c r="V2" i="7"/>
  <c r="V3" i="7" s="1"/>
  <c r="V2" i="8" l="1"/>
  <c r="Y11" i="5"/>
  <c r="W2" i="7"/>
  <c r="W3" i="7" s="1"/>
  <c r="W9" i="7" s="1"/>
  <c r="W2" i="8" l="1"/>
  <c r="X2" i="7"/>
  <c r="X3" i="7" s="1"/>
  <c r="X9" i="7" s="1"/>
  <c r="Z11" i="5"/>
  <c r="Y9" i="7" l="1"/>
  <c r="X2" i="8"/>
  <c r="Y2" i="7"/>
  <c r="Y3" i="7" s="1"/>
  <c r="AA11" i="5"/>
  <c r="Z2" i="7" l="1"/>
  <c r="Z3" i="7" s="1"/>
  <c r="Z9" i="7" s="1"/>
  <c r="AB11" i="5"/>
  <c r="Y2" i="8"/>
  <c r="AA9" i="7" l="1"/>
  <c r="Z2" i="8"/>
  <c r="AC11" i="5"/>
  <c r="AA2" i="7"/>
  <c r="AA3" i="7" s="1"/>
  <c r="AB9" i="7" l="1"/>
  <c r="AA2" i="8"/>
  <c r="AD11" i="5"/>
  <c r="AB2" i="7"/>
  <c r="AB3" i="7" s="1"/>
  <c r="AB2" i="8" l="1"/>
  <c r="AE11" i="5"/>
  <c r="AC2" i="7"/>
  <c r="AC3" i="7" s="1"/>
  <c r="AC9" i="7" s="1"/>
  <c r="AC2" i="8" l="1"/>
  <c r="AF11" i="5"/>
  <c r="AE2" i="7" s="1"/>
  <c r="AE3" i="7" s="1"/>
  <c r="AD2" i="7"/>
  <c r="AD3" i="7" s="1"/>
  <c r="AD9" i="7" s="1"/>
  <c r="AD2" i="8" l="1"/>
  <c r="AE9" i="7"/>
  <c r="AE2" i="8" s="1"/>
</calcChain>
</file>

<file path=xl/sharedStrings.xml><?xml version="1.0" encoding="utf-8"?>
<sst xmlns="http://schemas.openxmlformats.org/spreadsheetml/2006/main" count="212" uniqueCount="159">
  <si>
    <t>BNoEVC BAU Number of EV Chargers</t>
  </si>
  <si>
    <t>Colorado</t>
  </si>
  <si>
    <t>Alabama</t>
  </si>
  <si>
    <t>AL</t>
  </si>
  <si>
    <t>Alaska</t>
  </si>
  <si>
    <t>AK</t>
  </si>
  <si>
    <t>Source:</t>
  </si>
  <si>
    <t>Number of Gas pumps</t>
  </si>
  <si>
    <t>Arizona</t>
  </si>
  <si>
    <t>AZ</t>
  </si>
  <si>
    <t>CleanTechnica</t>
  </si>
  <si>
    <t>Arkansas</t>
  </si>
  <si>
    <t>AR</t>
  </si>
  <si>
    <t>California</t>
  </si>
  <si>
    <t>CA</t>
  </si>
  <si>
    <t>Stop Comparing the Number of Gas Stations to EV Charging Stations</t>
  </si>
  <si>
    <t>CO</t>
  </si>
  <si>
    <t>https://cleantechnica.com/2018/03/07/stop-comparing-number-gas-stations-ev-charging-stations/</t>
  </si>
  <si>
    <t>Connecticut</t>
  </si>
  <si>
    <t>CT</t>
  </si>
  <si>
    <t>Delaware</t>
  </si>
  <si>
    <t>DE</t>
  </si>
  <si>
    <t>Number of EVSE Ports</t>
  </si>
  <si>
    <t>Florida</t>
  </si>
  <si>
    <t>FL</t>
  </si>
  <si>
    <t>Alternative Fuels Data Center</t>
  </si>
  <si>
    <t>Georgia</t>
  </si>
  <si>
    <t>GA</t>
  </si>
  <si>
    <t>Hawaii</t>
  </si>
  <si>
    <t>HI</t>
  </si>
  <si>
    <t>Electric Vehicle Charging Station Locations</t>
  </si>
  <si>
    <t>Idaho</t>
  </si>
  <si>
    <t>ID</t>
  </si>
  <si>
    <t>https://afdc.energy.gov/fuels/electricity_locations.html#/analyze?fuel=ELEC&amp;country=US</t>
  </si>
  <si>
    <t>Illinois</t>
  </si>
  <si>
    <t>IL</t>
  </si>
  <si>
    <t>Indiana</t>
  </si>
  <si>
    <t>IN</t>
  </si>
  <si>
    <t>Notes</t>
  </si>
  <si>
    <t>Iowa</t>
  </si>
  <si>
    <t>IA</t>
  </si>
  <si>
    <t>Currency Conversion</t>
  </si>
  <si>
    <t>Kansas</t>
  </si>
  <si>
    <t>KS</t>
  </si>
  <si>
    <t>2019 to 2012 USD</t>
  </si>
  <si>
    <t>Kentucky</t>
  </si>
  <si>
    <t>KY</t>
  </si>
  <si>
    <t>2021 to 2012 USD</t>
  </si>
  <si>
    <t>Louisiana</t>
  </si>
  <si>
    <t>LA</t>
  </si>
  <si>
    <t>2022 to 2012 USD</t>
  </si>
  <si>
    <t>Maine</t>
  </si>
  <si>
    <t>ME</t>
  </si>
  <si>
    <t>Maryland</t>
  </si>
  <si>
    <t>MD</t>
  </si>
  <si>
    <t>We assume that prior to the IIJA or IRA, the number of EV ports would slowly grow with time to equal the number of gas pumps by 2050.</t>
  </si>
  <si>
    <t>Massachusetts</t>
  </si>
  <si>
    <t>MA</t>
  </si>
  <si>
    <t xml:space="preserve">We adjust our calculations by an estimated number of public charger additions from both the Infrastructure Investment and Jobs Act </t>
  </si>
  <si>
    <t>Michigan</t>
  </si>
  <si>
    <t>MI</t>
  </si>
  <si>
    <t>and the Inflation Reduction Act (see tabs for methodology).</t>
  </si>
  <si>
    <t>Minnesota</t>
  </si>
  <si>
    <t>MN</t>
  </si>
  <si>
    <t>Mississippi</t>
  </si>
  <si>
    <t>MS</t>
  </si>
  <si>
    <t>Missouri</t>
  </si>
  <si>
    <t>MO</t>
  </si>
  <si>
    <t>Montana</t>
  </si>
  <si>
    <t>MT</t>
  </si>
  <si>
    <t>Nebraska</t>
  </si>
  <si>
    <t>NE</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</si>
  <si>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</si>
  <si>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</si>
  <si>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</si>
  <si>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</si>
  <si>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</si>
  <si>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</si>
  <si>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</si>
  <si>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</si>
  <si>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</si>
  <si>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</si>
  <si>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</si>
  <si>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</si>
  <si>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</si>
  <si>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</si>
  <si>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</si>
  <si>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</si>
  <si>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</si>
  <si>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</si>
  <si>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</si>
  <si>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</si>
  <si>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</si>
  <si>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</si>
  <si>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</si>
  <si>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</si>
  <si>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</si>
  <si>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</si>
  <si>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</si>
  <si>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</si>
  <si>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</si>
  <si>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</si>
  <si>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</si>
  <si>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</si>
  <si>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</si>
  <si>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</si>
  <si>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</si>
  <si>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</si>
  <si>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</si>
  <si>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</si>
  <si>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</si>
  <si>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</si>
  <si>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</si>
  <si>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</si>
  <si>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</si>
  <si>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</si>
  <si>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</si>
  <si>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</si>
  <si>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We assume EV charger additions based on investments in the Infrastructure Investment and Jobs Act</t>
  </si>
  <si>
    <t>($7.5 billion between 2022 and 2026), assuming 80% of the costs are paid for by the government.</t>
  </si>
  <si>
    <t xml:space="preserve">Total government funding: </t>
  </si>
  <si>
    <t>Total government + private funding:</t>
  </si>
  <si>
    <t>Total funding in 2012 $</t>
  </si>
  <si>
    <t>Average weighted charger cost (see trans/EVCC):</t>
  </si>
  <si>
    <t>Annual chargers added through 2026</t>
  </si>
  <si>
    <t>Methodology:</t>
  </si>
  <si>
    <t>We calculate an incremental number of chargers deployed based on funding in the Inflation Reduction Act and the model's weighted average charger cost. We take estimated funding from the released JCT scores and assume 80% of the spending is directed toward public chargers. We do not attempt to model the effects of private chargers. The number of additional chargers is then fed into the shadow price used to represent range/charging anxiety for passenger LDV owners, which is partially determined by the ratio of charging infrastructure to gasoline pumps. This adjustment helps to drop the shadow price in response to additional infrastructure and increase consumer adoption of electric vehicles.</t>
  </si>
  <si>
    <t>Source: https://www.jct.gov/publications/2022/jcx-18-22/</t>
  </si>
  <si>
    <t>Calculations:</t>
  </si>
  <si>
    <t>EPS Weighted Avg Charger Cost (see trans/EVCC):</t>
  </si>
  <si>
    <t>2022 to 2012 $</t>
  </si>
  <si>
    <t>Alternative fuel refueling property credit amount</t>
  </si>
  <si>
    <t>Assumed Amount of Spending Directed Toward Public LDV Chargers</t>
  </si>
  <si>
    <t>JCT Estimates for Alternative fuel refueling property credit (million 2022$)</t>
  </si>
  <si>
    <t>Government Outlays After Transferability Multiplier of 7.5%</t>
  </si>
  <si>
    <t>Number of Chargers Added</t>
  </si>
  <si>
    <t>Chargers Added by 2032</t>
  </si>
  <si>
    <t>Number of gas pumps</t>
  </si>
  <si>
    <t>Assumed Number of EVSE ports</t>
  </si>
  <si>
    <t>Pre-IIJA and IRA Assumption, Number of Chargers</t>
  </si>
  <si>
    <t>IIJA Additional Chargers</t>
  </si>
  <si>
    <t>IRA Additional Chargers</t>
  </si>
  <si>
    <t>Number of Chargers with IIJA and IRA Additions</t>
  </si>
  <si>
    <t>Station Counts by State and Fuel Type</t>
  </si>
  <si>
    <t>State</t>
  </si>
  <si>
    <t>Electrica</t>
  </si>
  <si>
    <t>(stations / charging outlets</t>
  </si>
  <si>
    <t>Level 1 / Level 2 / DC Fast)</t>
  </si>
  <si>
    <t>District of Columbia</t>
  </si>
  <si>
    <t>Total</t>
  </si>
  <si>
    <t>(a) Includes legacy chargers but does not include residential electric vehicle charging infrastructure.</t>
  </si>
  <si>
    <t>(b) Primary propane stations offer vehicle-specific fueling capabilities. Secondary propane stations have fuel available for use in vehicles but limited vehicle fueling services.</t>
  </si>
  <si>
    <t>(c) Retail hydrogen stations accept payment at the point of sale. Non-retail hydrogen stations are only available to a certain subset of customers (e.g., require an access card, PIN, or training).</t>
  </si>
  <si>
    <t>(d) Totals are the number of station locations for all fuel types combined. Individual stations count multiple times if the station offers more than one fuel type. For electric, the total includes EVSE ports rather than station locations. For hydrogen, the total includes all (retail and non-retail) stations. For propane, the total includes all (primary and secondary) stations.</t>
  </si>
  <si>
    <t>Number of chargers</t>
  </si>
  <si>
    <t>BAU EV Chargers</t>
  </si>
  <si>
    <t>Growth Rate Annual</t>
  </si>
  <si>
    <t>State SY Value</t>
  </si>
  <si>
    <t>Forecasted State EV Chargers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</si>
</sst>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18">
    <font>
      <sz val="11"/>
      <color theme="1"/>
      <name val="Calibri"/>
      <family val="2"/>
      <scheme val="minor"/>
    </font>
    <font>
      <b/>
      <sz val="11"/>
      <color theme="1"/>
      <name val="Calibri"/>
      <family val="2"/>
      <scheme val="minor"/>
    </font>
    <font>
      <u/>
      <sz val="11"/>
      <color theme="10"/>
      <name val="Calibri"/>
      <family val="2"/>
      <scheme val="minor"/>
    </font>
    <font>
      <sz val="10"/>
      <color rgb="FF000000"/>
      <name val="Calibri"/>
      <family val="2"/>
      <scheme val="minor"/>
    </font>
    <font>
      <b/>
      <sz val="11"/>
      <color rgb="FF000000"/>
      <name val="Calibri"/>
      <family val="2"/>
    </font>
    <font>
      <sz val="11"/>
      <color rgb="FF000000"/>
      <name val="Calibri"/>
      <family val="2"/>
    </font>
    <font>
      <sz val="10"/>
      <color theme="1"/>
      <name val="Calibri"/>
      <family val="2"/>
      <scheme val="minor"/>
    </font>
    <font>
      <b/>
      <sz val="10"/>
      <color theme="1"/>
      <name val="Calibri"/>
      <family val="2"/>
      <scheme val="minor"/>
    </font>
    <font>
      <u/>
      <sz val="11"/>
      <color rgb="FF000000"/>
      <name val="Calibri, sans-serif"/>
    </font>
    <font>
      <sz val="11"/>
      <color theme="1"/>
      <name val="Calibri"/>
      <family val="2"/>
      <scheme val="minor"/>
    </font>
    <font>
      <sz val="10"/>
      <name val="Arial"/>
      <family val="2"/>
    </font>
    <font>
      <b/>
      <sz val="10"/>
      <color rgb="FFFFFFFF"/>
      <name val="Arial"/>
      <family val="2"/>
    </font>
    <font>
      <b/>
      <sz val="10"/>
      <name val="Arial"/>
      <family val="2"/>
    </font>
    <font>
      <b/>
      <sz val="8"/>
      <name val="Arial"/>
      <family val="2"/>
    </font>
    <font>
      <sz val="10"/>
      <color rgb="FF333333"/>
      <name val="Arial"/>
      <family val="2"/>
    </font>
    <font>
      <b/>
      <sz val="10"/>
      <color rgb="FF333333"/>
      <name val="Arial"/>
      <family val="2"/>
    </font>
    <font>
      <sz val="10"/>
      <name val="Arial"/>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rgb="FFCFE2F3"/>
        <bgColor rgb="FFCFE2F3"/>
      </patternFill>
    </fill>
    <fill>
      <patternFill patternType="solid">
        <fgColor rgb="FF005A84"/>
        <bgColor indexed="64"/>
      </patternFill>
    </fill>
    <fill>
      <patternFill patternType="solid">
        <fgColor rgb="FFC1C6C8"/>
        <bgColor indexed="64"/>
      </patternFill>
    </fill>
    <fill>
      <patternFill patternType="solid">
        <fgColor rgb="FFDCDFE0"/>
        <bgColor indexed="64"/>
      </patternFill>
    </fill>
    <fill>
      <patternFill patternType="solid">
        <fgColor rgb="FFF9F9F9"/>
        <bgColor indexed="64"/>
      </patternFill>
    </fill>
    <fill>
      <patternFill patternType="solid">
        <fgColor rgb="FFFFFFFF"/>
        <bgColor indexed="64"/>
      </patternFill>
    </fill>
    <fill>
      <patternFill patternType="solid">
        <fgColor rgb="FFFFFF00"/>
        <bgColor indexed="64"/>
      </patternFill>
    </fill>
  </fills>
  <borders count="10">
    <border>
      <left/>
      <right/>
      <top/>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style="medium">
        <color rgb="FFCCCCCC"/>
      </left>
      <right style="medium">
        <color rgb="FFCCCCCC"/>
      </right>
      <top style="medium">
        <color rgb="FFCCCCCC"/>
      </top>
      <bottom/>
      <diagonal/>
    </border>
    <border>
      <left style="medium">
        <color rgb="FFCCCCCC"/>
      </left>
      <right/>
      <top style="medium">
        <color rgb="FFCCCCCC"/>
      </top>
      <bottom/>
      <diagonal/>
    </border>
    <border>
      <left style="medium">
        <color rgb="FFCCCCCC"/>
      </left>
      <right style="medium">
        <color rgb="FFCCCCCC"/>
      </right>
      <top/>
      <bottom/>
      <diagonal/>
    </border>
    <border>
      <left style="medium">
        <color rgb="FFCCCCCC"/>
      </left>
      <right/>
      <top/>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style="medium">
        <color indexed="64"/>
      </left>
      <right style="medium">
        <color indexed="64"/>
      </right>
      <top style="medium">
        <color indexed="64"/>
      </top>
      <bottom style="medium">
        <color indexed="64"/>
      </bottom>
      <diagonal/>
    </border>
  </borders>
  <cellStyleXfs count="6">
    <xf numFmtId="0" fontId="0" fillId="0" borderId="0"/>
    <xf numFmtId="0" fontId="2" fillId="0" borderId="0"/>
    <xf numFmtId="0" fontId="3" fillId="0" borderId="0"/>
    <xf numFmtId="43" fontId="9" fillId="0" borderId="0"/>
    <xf numFmtId="9" fontId="9" fillId="0" borderId="0"/>
    <xf numFmtId="0" fontId="16" fillId="0" borderId="0"/>
  </cellStyleXfs>
  <cellXfs count="55">
    <xf numFmtId="0" fontId="0" fillId="0" borderId="0" xfId="0"/>
    <xf numFmtId="0" fontId="1" fillId="0" borderId="0" xfId="0" applyFont="1"/>
    <xf numFmtId="1" fontId="0" fillId="0" borderId="0" xfId="0" applyNumberFormat="1"/>
    <xf numFmtId="0" fontId="0" fillId="0" borderId="0" xfId="0" applyAlignment="1">
      <alignment horizontal="right"/>
    </xf>
    <xf numFmtId="0" fontId="1" fillId="2" borderId="0" xfId="0" applyFont="1" applyFill="1"/>
    <xf numFmtId="0" fontId="0" fillId="0" borderId="0" xfId="0" applyAlignment="1">
      <alignment horizontal="left"/>
    </xf>
    <xf numFmtId="0" fontId="2" fillId="0" borderId="0" xfId="1"/>
    <xf numFmtId="0" fontId="0" fillId="0" borderId="0" xfId="0" applyAlignment="1">
      <alignment wrapText="1"/>
    </xf>
    <xf numFmtId="0" fontId="4" fillId="3" borderId="0" xfId="2" applyFont="1" applyFill="1"/>
    <xf numFmtId="0" fontId="5" fillId="3" borderId="0" xfId="2" applyFont="1" applyFill="1" applyAlignment="1">
      <alignment horizontal="right"/>
    </xf>
    <xf numFmtId="0" fontId="3" fillId="0" borderId="0" xfId="2"/>
    <xf numFmtId="0" fontId="5" fillId="0" borderId="0" xfId="2" applyFont="1" applyAlignment="1">
      <alignment wrapText="1"/>
    </xf>
    <xf numFmtId="0" fontId="5" fillId="0" borderId="0" xfId="2" applyFont="1"/>
    <xf numFmtId="0" fontId="6" fillId="0" borderId="0" xfId="2" applyFont="1"/>
    <xf numFmtId="0" fontId="5" fillId="0" borderId="0" xfId="2" applyFont="1" applyAlignment="1">
      <alignment horizontal="right"/>
    </xf>
    <xf numFmtId="0" fontId="4" fillId="0" borderId="0" xfId="2" applyFont="1"/>
    <xf numFmtId="0" fontId="7" fillId="0" borderId="0" xfId="2" applyFont="1"/>
    <xf numFmtId="0" fontId="4" fillId="0" borderId="0" xfId="2" applyFont="1" applyAlignment="1">
      <alignment wrapText="1"/>
    </xf>
    <xf numFmtId="9" fontId="5" fillId="0" borderId="0" xfId="2" applyNumberFormat="1" applyFont="1"/>
    <xf numFmtId="1" fontId="5" fillId="0" borderId="0" xfId="2" applyNumberFormat="1" applyFont="1"/>
    <xf numFmtId="0" fontId="8" fillId="0" borderId="0" xfId="2" applyFont="1"/>
    <xf numFmtId="0" fontId="10" fillId="0" borderId="0" xfId="5" applyFont="1"/>
    <xf numFmtId="3" fontId="10" fillId="0" borderId="0" xfId="5" applyNumberFormat="1" applyFont="1"/>
    <xf numFmtId="0" fontId="16" fillId="0" borderId="0" xfId="5" applyAlignment="1">
      <alignment vertical="top" wrapText="1"/>
    </xf>
    <xf numFmtId="0" fontId="14" fillId="0" borderId="0" xfId="5" applyFont="1" applyAlignment="1">
      <alignment vertical="top" wrapText="1"/>
    </xf>
    <xf numFmtId="0" fontId="14" fillId="0" borderId="0" xfId="5" applyFont="1" applyAlignment="1">
      <alignment vertical="center" wrapText="1"/>
    </xf>
    <xf numFmtId="0" fontId="14" fillId="7" borderId="3" xfId="5" applyFont="1" applyFill="1" applyBorder="1" applyAlignment="1">
      <alignment vertical="center" wrapText="1"/>
    </xf>
    <xf numFmtId="0" fontId="14" fillId="7" borderId="7" xfId="5" applyFont="1" applyFill="1" applyBorder="1" applyAlignment="1">
      <alignment vertical="center" wrapText="1"/>
    </xf>
    <xf numFmtId="0" fontId="15" fillId="8" borderId="3" xfId="5" applyFont="1" applyFill="1" applyBorder="1" applyAlignment="1">
      <alignment vertical="center" wrapText="1"/>
    </xf>
    <xf numFmtId="0" fontId="15" fillId="8" borderId="7" xfId="5" applyFont="1" applyFill="1" applyBorder="1" applyAlignment="1">
      <alignment vertical="center" wrapText="1"/>
    </xf>
    <xf numFmtId="0" fontId="14" fillId="8" borderId="3" xfId="5" applyFont="1" applyFill="1" applyBorder="1" applyAlignment="1">
      <alignment vertical="center" wrapText="1"/>
    </xf>
    <xf numFmtId="0" fontId="14" fillId="8" borderId="7" xfId="5" applyFont="1" applyFill="1" applyBorder="1" applyAlignment="1">
      <alignment vertical="center" wrapText="1"/>
    </xf>
    <xf numFmtId="0" fontId="14" fillId="7" borderId="4" xfId="5" applyFont="1" applyFill="1" applyBorder="1" applyAlignment="1">
      <alignment vertical="center" wrapText="1"/>
    </xf>
    <xf numFmtId="0" fontId="14" fillId="7" borderId="6" xfId="5" applyFont="1" applyFill="1" applyBorder="1" applyAlignment="1">
      <alignment vertical="center" wrapText="1"/>
    </xf>
    <xf numFmtId="0" fontId="14" fillId="8" borderId="4" xfId="5" applyFont="1" applyFill="1" applyBorder="1" applyAlignment="1">
      <alignment vertical="center" wrapText="1"/>
    </xf>
    <xf numFmtId="0" fontId="14" fillId="8" borderId="6" xfId="5" applyFont="1" applyFill="1" applyBorder="1" applyAlignment="1">
      <alignment vertical="center" wrapText="1"/>
    </xf>
    <xf numFmtId="0" fontId="11" fillId="4" borderId="1" xfId="5" applyFont="1" applyFill="1" applyBorder="1"/>
    <xf numFmtId="0" fontId="11" fillId="4" borderId="2" xfId="5" applyFont="1" applyFill="1" applyBorder="1"/>
    <xf numFmtId="0" fontId="12" fillId="5" borderId="3" xfId="5" applyFont="1" applyFill="1" applyBorder="1"/>
    <xf numFmtId="0" fontId="12" fillId="5" borderId="5" xfId="5" applyFont="1" applyFill="1" applyBorder="1"/>
    <xf numFmtId="0" fontId="12" fillId="5" borderId="7" xfId="5" applyFont="1" applyFill="1" applyBorder="1"/>
    <xf numFmtId="0" fontId="12" fillId="6" borderId="4" xfId="5" applyFont="1" applyFill="1" applyBorder="1"/>
    <xf numFmtId="0" fontId="13" fillId="6" borderId="6" xfId="5" applyFont="1" applyFill="1" applyBorder="1"/>
    <xf numFmtId="3" fontId="14" fillId="7" borderId="4" xfId="5" applyNumberFormat="1" applyFont="1" applyFill="1" applyBorder="1" applyAlignment="1">
      <alignment vertical="center" wrapText="1"/>
    </xf>
    <xf numFmtId="3" fontId="14" fillId="8" borderId="4" xfId="5" applyNumberFormat="1" applyFont="1" applyFill="1" applyBorder="1" applyAlignment="1">
      <alignment vertical="center" wrapText="1"/>
    </xf>
    <xf numFmtId="3" fontId="15" fillId="8" borderId="4" xfId="5" applyNumberFormat="1" applyFont="1" applyFill="1" applyBorder="1" applyAlignment="1">
      <alignment vertical="center" wrapText="1"/>
    </xf>
    <xf numFmtId="3" fontId="15" fillId="8" borderId="8" xfId="5" applyNumberFormat="1" applyFont="1" applyFill="1" applyBorder="1" applyAlignment="1">
      <alignment vertical="center" wrapText="1"/>
    </xf>
    <xf numFmtId="43" fontId="0" fillId="0" borderId="0" xfId="3" applyFont="1"/>
    <xf numFmtId="164" fontId="0" fillId="0" borderId="0" xfId="3" applyNumberFormat="1" applyFont="1"/>
    <xf numFmtId="0" fontId="10" fillId="9" borderId="0" xfId="5" applyFont="1" applyFill="1"/>
    <xf numFmtId="9" fontId="0" fillId="0" borderId="0" xfId="4" applyFont="1"/>
    <xf numFmtId="0" fontId="17" fillId="0" borderId="0" xfId="0" applyFont="1"/>
    <xf numFmtId="14" fontId="0" fillId="0" borderId="0" xfId="0" applyNumberFormat="1"/>
    <xf numFmtId="0" fontId="1" fillId="9" borderId="9" xfId="0" applyFont="1" applyFill="1" applyBorder="1"/>
    <xf numFmtId="0" fontId="0" fillId="0" borderId="0" xfId="3" applyNumberFormat="1" applyFont="1"/>
  </cellXfs>
  <cellStyles count="6">
    <cellStyle name="Comma" xfId="3" builtinId="3"/>
    <cellStyle name="Hyperlink" xfId="1" builtinId="8"/>
    <cellStyle name="Normal" xfId="0" builtinId="0"/>
    <cellStyle name="Normal 2" xfId="5" xr:uid="{00000000-0005-0000-0000-000005000000}"/>
    <cellStyle name="Normal 3 2" xfId="2" xr:uid="{00000000-0005-0000-0000-000002000000}"/>
    <cellStyle name="Percent" xfId="4"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https://www.democrats.senate.gov/imo/media/doc/21-2093.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0"/>
  <sheetViews>
    <sheetView workbookViewId="0">
      <selection activeCell="B30" sqref="B30"/>
    </sheetView>
  </sheetViews>
  <sheetFormatPr defaultRowHeight="15"/>
  <cols>
    <col min="1" max="1" width="16.5703125" customWidth="1"/>
    <col min="2" max="2" width="31.85546875" customWidth="1"/>
  </cols>
  <sheetData>
    <row r="1" spans="1:7">
      <c r="A1" s="1" t="s">
        <v>0</v>
      </c>
      <c r="B1" s="51" t="s">
        <v>1</v>
      </c>
      <c r="C1" s="52">
        <v>45194</v>
      </c>
      <c r="F1" s="51" t="s">
        <v>2</v>
      </c>
      <c r="G1" s="51" t="s">
        <v>3</v>
      </c>
    </row>
    <row r="2" spans="1:7">
      <c r="B2" t="str">
        <f>LOOKUP(B1,F1:G50,G1:G50)</f>
        <v>CO</v>
      </c>
      <c r="F2" s="51" t="s">
        <v>4</v>
      </c>
      <c r="G2" s="51" t="s">
        <v>5</v>
      </c>
    </row>
    <row r="3" spans="1:7">
      <c r="A3" s="1" t="s">
        <v>6</v>
      </c>
      <c r="B3" s="4" t="s">
        <v>7</v>
      </c>
      <c r="F3" s="51" t="s">
        <v>8</v>
      </c>
      <c r="G3" s="51" t="s">
        <v>9</v>
      </c>
    </row>
    <row r="4" spans="1:7">
      <c r="B4" t="s">
        <v>10</v>
      </c>
      <c r="F4" s="51" t="s">
        <v>11</v>
      </c>
      <c r="G4" s="51" t="s">
        <v>12</v>
      </c>
    </row>
    <row r="5" spans="1:7">
      <c r="B5" s="5">
        <v>2018</v>
      </c>
      <c r="F5" s="51" t="s">
        <v>13</v>
      </c>
      <c r="G5" s="51" t="s">
        <v>14</v>
      </c>
    </row>
    <row r="6" spans="1:7">
      <c r="B6" t="s">
        <v>15</v>
      </c>
      <c r="F6" s="51" t="s">
        <v>1</v>
      </c>
      <c r="G6" s="51" t="s">
        <v>16</v>
      </c>
    </row>
    <row r="7" spans="1:7">
      <c r="B7" t="s">
        <v>17</v>
      </c>
      <c r="F7" s="51" t="s">
        <v>18</v>
      </c>
      <c r="G7" s="51" t="s">
        <v>19</v>
      </c>
    </row>
    <row r="8" spans="1:7">
      <c r="F8" s="51" t="s">
        <v>20</v>
      </c>
      <c r="G8" s="51" t="s">
        <v>21</v>
      </c>
    </row>
    <row r="9" spans="1:7">
      <c r="B9" s="4" t="s">
        <v>22</v>
      </c>
      <c r="F9" s="51" t="s">
        <v>23</v>
      </c>
      <c r="G9" s="51" t="s">
        <v>24</v>
      </c>
    </row>
    <row r="10" spans="1:7">
      <c r="B10" t="s">
        <v>25</v>
      </c>
      <c r="F10" s="51" t="s">
        <v>26</v>
      </c>
      <c r="G10" s="51" t="s">
        <v>27</v>
      </c>
    </row>
    <row r="11" spans="1:7">
      <c r="B11" s="5">
        <v>2023</v>
      </c>
      <c r="F11" s="51" t="s">
        <v>28</v>
      </c>
      <c r="G11" s="51" t="s">
        <v>29</v>
      </c>
    </row>
    <row r="12" spans="1:7">
      <c r="B12" t="s">
        <v>30</v>
      </c>
      <c r="F12" s="51" t="s">
        <v>31</v>
      </c>
      <c r="G12" s="51" t="s">
        <v>32</v>
      </c>
    </row>
    <row r="13" spans="1:7">
      <c r="B13" s="6" t="s">
        <v>33</v>
      </c>
      <c r="F13" s="51" t="s">
        <v>34</v>
      </c>
      <c r="G13" s="51" t="s">
        <v>35</v>
      </c>
    </row>
    <row r="14" spans="1:7">
      <c r="F14" s="51" t="s">
        <v>36</v>
      </c>
      <c r="G14" s="51" t="s">
        <v>37</v>
      </c>
    </row>
    <row r="15" spans="1:7">
      <c r="A15" s="1" t="s">
        <v>38</v>
      </c>
      <c r="F15" s="51" t="s">
        <v>39</v>
      </c>
      <c r="G15" s="51" t="s">
        <v>40</v>
      </c>
    </row>
    <row r="16" spans="1:7">
      <c r="A16" t="s">
        <v>41</v>
      </c>
      <c r="B16">
        <v>0.89805481563188172</v>
      </c>
      <c r="F16" s="51" t="s">
        <v>42</v>
      </c>
      <c r="G16" s="51" t="s">
        <v>43</v>
      </c>
    </row>
    <row r="17" spans="1:7">
      <c r="A17" t="s">
        <v>44</v>
      </c>
      <c r="B17">
        <v>0.84730412960844359</v>
      </c>
      <c r="F17" s="51" t="s">
        <v>45</v>
      </c>
      <c r="G17" s="51" t="s">
        <v>46</v>
      </c>
    </row>
    <row r="18" spans="1:7">
      <c r="A18" t="s">
        <v>47</v>
      </c>
      <c r="B18" s="14">
        <v>0.78500000000000003</v>
      </c>
      <c r="F18" s="51" t="s">
        <v>48</v>
      </c>
      <c r="G18" s="51" t="s">
        <v>49</v>
      </c>
    </row>
    <row r="19" spans="1:7">
      <c r="A19" s="12" t="s">
        <v>50</v>
      </c>
      <c r="B19" s="14"/>
      <c r="F19" s="51" t="s">
        <v>51</v>
      </c>
      <c r="G19" s="51" t="s">
        <v>52</v>
      </c>
    </row>
    <row r="20" spans="1:7">
      <c r="A20" s="15"/>
      <c r="F20" s="51" t="s">
        <v>53</v>
      </c>
      <c r="G20" s="51" t="s">
        <v>54</v>
      </c>
    </row>
    <row r="21" spans="1:7">
      <c r="A21" t="s">
        <v>55</v>
      </c>
      <c r="F21" s="51" t="s">
        <v>56</v>
      </c>
      <c r="G21" s="51" t="s">
        <v>57</v>
      </c>
    </row>
    <row r="22" spans="1:7">
      <c r="A22" t="s">
        <v>58</v>
      </c>
      <c r="F22" s="51" t="s">
        <v>59</v>
      </c>
      <c r="G22" s="51" t="s">
        <v>60</v>
      </c>
    </row>
    <row r="23" spans="1:7">
      <c r="A23" t="s">
        <v>61</v>
      </c>
      <c r="F23" s="51" t="s">
        <v>62</v>
      </c>
      <c r="G23" s="51" t="s">
        <v>63</v>
      </c>
    </row>
    <row r="24" spans="1:7">
      <c r="F24" s="51" t="s">
        <v>64</v>
      </c>
      <c r="G24" s="51" t="s">
        <v>65</v>
      </c>
    </row>
    <row r="25" spans="1:7">
      <c r="F25" s="51" t="s">
        <v>66</v>
      </c>
      <c r="G25" s="51" t="s">
        <v>67</v>
      </c>
    </row>
    <row r="26" spans="1:7">
      <c r="F26" s="51" t="s">
        <v>68</v>
      </c>
      <c r="G26" s="51" t="s">
        <v>69</v>
      </c>
    </row>
    <row r="27" spans="1:7">
      <c r="F27" s="51" t="s">
        <v>70</v>
      </c>
      <c r="G27" s="51" t="s">
        <v>71</v>
      </c>
    </row>
    <row r="28" spans="1:7">
      <c r="F28" s="51" t="s">
        <v>72</v>
      </c>
      <c r="G28" s="51" t="s">
        <v>73</v>
      </c>
    </row>
    <row r="29" spans="1:7">
      <c r="F29" s="51" t="s">
        <v>74</v>
      </c>
      <c r="G29" s="51" t="s">
        <v>75</v>
      </c>
    </row>
    <row r="30" spans="1:7">
      <c r="F30" s="51" t="s">
        <v>76</v>
      </c>
      <c r="G30" s="51" t="s">
        <v>77</v>
      </c>
    </row>
    <row r="31" spans="1:7">
      <c r="F31" s="51" t="s">
        <v>78</v>
      </c>
      <c r="G31" s="51" t="s">
        <v>79</v>
      </c>
    </row>
    <row r="32" spans="1:7">
      <c r="F32" s="51" t="s">
        <v>80</v>
      </c>
      <c r="G32" s="51" t="s">
        <v>81</v>
      </c>
    </row>
    <row r="33" spans="6:7">
      <c r="F33" s="51" t="s">
        <v>82</v>
      </c>
      <c r="G33" s="51" t="s">
        <v>83</v>
      </c>
    </row>
    <row r="34" spans="6:7">
      <c r="F34" s="51" t="s">
        <v>84</v>
      </c>
      <c r="G34" s="51" t="s">
        <v>85</v>
      </c>
    </row>
    <row r="35" spans="6:7">
      <c r="F35" s="51" t="s">
        <v>86</v>
      </c>
      <c r="G35" s="51" t="s">
        <v>87</v>
      </c>
    </row>
    <row r="36" spans="6:7">
      <c r="F36" s="51" t="s">
        <v>88</v>
      </c>
      <c r="G36" s="51" t="s">
        <v>89</v>
      </c>
    </row>
    <row r="37" spans="6:7">
      <c r="F37" s="51" t="s">
        <v>90</v>
      </c>
      <c r="G37" s="51" t="s">
        <v>91</v>
      </c>
    </row>
    <row r="38" spans="6:7">
      <c r="F38" s="51" t="s">
        <v>92</v>
      </c>
      <c r="G38" s="51" t="s">
        <v>93</v>
      </c>
    </row>
    <row r="39" spans="6:7">
      <c r="F39" s="51" t="s">
        <v>94</v>
      </c>
      <c r="G39" s="51" t="s">
        <v>95</v>
      </c>
    </row>
    <row r="40" spans="6:7">
      <c r="F40" s="51" t="s">
        <v>96</v>
      </c>
      <c r="G40" s="51" t="s">
        <v>97</v>
      </c>
    </row>
    <row r="41" spans="6:7">
      <c r="F41" s="51" t="s">
        <v>98</v>
      </c>
      <c r="G41" s="51" t="s">
        <v>99</v>
      </c>
    </row>
    <row r="42" spans="6:7">
      <c r="F42" s="51" t="s">
        <v>100</v>
      </c>
      <c r="G42" s="51" t="s">
        <v>101</v>
      </c>
    </row>
    <row r="43" spans="6:7">
      <c r="F43" s="51" t="s">
        <v>102</v>
      </c>
      <c r="G43" s="51" t="s">
        <v>103</v>
      </c>
    </row>
    <row r="44" spans="6:7">
      <c r="F44" s="51" t="s">
        <v>104</v>
      </c>
      <c r="G44" s="51" t="s">
        <v>105</v>
      </c>
    </row>
    <row r="45" spans="6:7">
      <c r="F45" s="51" t="s">
        <v>106</v>
      </c>
      <c r="G45" s="51" t="s">
        <v>107</v>
      </c>
    </row>
    <row r="46" spans="6:7">
      <c r="F46" s="51" t="s">
        <v>108</v>
      </c>
      <c r="G46" s="51" t="s">
        <v>109</v>
      </c>
    </row>
    <row r="47" spans="6:7">
      <c r="F47" s="51" t="s">
        <v>110</v>
      </c>
      <c r="G47" s="51" t="s">
        <v>111</v>
      </c>
    </row>
    <row r="48" spans="6:7">
      <c r="F48" s="51" t="s">
        <v>112</v>
      </c>
      <c r="G48" s="51" t="s">
        <v>113</v>
      </c>
    </row>
    <row r="49" spans="6:7">
      <c r="F49" s="51" t="s">
        <v>114</v>
      </c>
      <c r="G49" s="51" t="s">
        <v>115</v>
      </c>
    </row>
    <row r="50" spans="6:7">
      <c r="F50" s="51" t="s">
        <v>116</v>
      </c>
      <c r="G50" s="51" t="s">
        <v>117</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B10"/>
  <sheetViews>
    <sheetView workbookViewId="0"/>
  </sheetViews>
  <sheetFormatPr defaultRowHeight="15"/>
  <cols>
    <col min="1" max="1" width="29.140625" customWidth="1"/>
    <col min="2" max="2" width="11" bestFit="1" customWidth="1"/>
  </cols>
  <sheetData>
    <row r="1" spans="1:2">
      <c r="A1" t="s">
        <v>118</v>
      </c>
    </row>
    <row r="2" spans="1:2">
      <c r="A2" t="s">
        <v>119</v>
      </c>
    </row>
    <row r="4" spans="1:2">
      <c r="A4" t="s">
        <v>120</v>
      </c>
      <c r="B4">
        <v>7500000000</v>
      </c>
    </row>
    <row r="5" spans="1:2" ht="30" customHeight="1">
      <c r="A5" s="7" t="s">
        <v>121</v>
      </c>
      <c r="B5">
        <f>B4/0.8</f>
        <v>9375000000</v>
      </c>
    </row>
    <row r="6" spans="1:2">
      <c r="A6" s="7" t="s">
        <v>122</v>
      </c>
      <c r="B6">
        <f>B5*About!B17</f>
        <v>7943476215.0791588</v>
      </c>
    </row>
    <row r="8" spans="1:2" ht="30" customHeight="1">
      <c r="A8" s="7" t="s">
        <v>123</v>
      </c>
      <c r="B8">
        <v>24443</v>
      </c>
    </row>
    <row r="10" spans="1:2" ht="30" customHeight="1">
      <c r="A10" s="7" t="s">
        <v>124</v>
      </c>
      <c r="B10" s="2">
        <f>B6/B8/5</f>
        <v>64995.918791303513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92D050"/>
  </sheetPr>
  <dimension ref="A1:AL24"/>
  <sheetViews>
    <sheetView workbookViewId="0"/>
  </sheetViews>
  <sheetFormatPr defaultColWidth="12.5703125" defaultRowHeight="15.75" customHeight="1"/>
  <cols>
    <col min="1" max="1" width="60.7109375" style="10" customWidth="1"/>
    <col min="2" max="2" width="27.42578125" style="10" customWidth="1"/>
    <col min="3" max="3" width="17.85546875" style="10" customWidth="1"/>
    <col min="4" max="4" width="18.140625" style="10" customWidth="1"/>
    <col min="5" max="6" width="16.140625" style="10" customWidth="1"/>
    <col min="7" max="11" width="12.5703125" style="10" customWidth="1"/>
    <col min="12" max="12" width="16.42578125" style="10" customWidth="1"/>
    <col min="13" max="17" width="12.5703125" style="10" customWidth="1"/>
    <col min="18" max="16384" width="12.5703125" style="10"/>
  </cols>
  <sheetData>
    <row r="1" spans="1:38" ht="14.25" customHeight="1">
      <c r="A1" s="8" t="s">
        <v>125</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row>
    <row r="2" spans="1:38" ht="180" customHeight="1">
      <c r="A2" s="11" t="s">
        <v>126</v>
      </c>
      <c r="B2" s="12"/>
      <c r="C2" s="12"/>
      <c r="D2" s="12"/>
      <c r="E2" s="12"/>
      <c r="F2" s="12"/>
      <c r="G2" s="13"/>
      <c r="H2" s="14"/>
      <c r="I2" s="12"/>
      <c r="J2" s="12"/>
      <c r="K2" s="12"/>
      <c r="L2" s="12"/>
    </row>
    <row r="3" spans="1:38" ht="14.25" customHeight="1">
      <c r="A3" s="12"/>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row>
    <row r="4" spans="1:38" ht="14.25" customHeight="1">
      <c r="A4" s="20" t="s">
        <v>127</v>
      </c>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row>
    <row r="5" spans="1:38" ht="14.25" customHeight="1">
      <c r="A5" s="12"/>
      <c r="B5" s="14"/>
      <c r="C5" s="14"/>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row>
    <row r="6" spans="1:38" ht="14.25" customHeight="1">
      <c r="A6" s="8" t="s">
        <v>128</v>
      </c>
      <c r="B6" s="9"/>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9"/>
      <c r="AH6" s="9"/>
      <c r="AI6" s="9"/>
      <c r="AJ6" s="9"/>
      <c r="AK6" s="9"/>
      <c r="AL6" s="9"/>
    </row>
    <row r="7" spans="1:38" ht="15" customHeight="1">
      <c r="A7" s="15" t="s">
        <v>129</v>
      </c>
      <c r="B7" s="14">
        <v>24443</v>
      </c>
      <c r="C7" s="12"/>
      <c r="D7" s="12"/>
      <c r="E7" s="12"/>
      <c r="F7" s="12"/>
      <c r="G7" s="12"/>
      <c r="H7" s="12"/>
      <c r="I7" s="12"/>
      <c r="J7" s="12"/>
      <c r="K7" s="12"/>
      <c r="L7" s="12"/>
    </row>
    <row r="8" spans="1:38" ht="15" customHeight="1">
      <c r="A8" s="15" t="s">
        <v>130</v>
      </c>
      <c r="B8" s="14">
        <v>0.78500000000000003</v>
      </c>
      <c r="C8" s="12"/>
      <c r="D8" s="12"/>
      <c r="E8" s="12"/>
      <c r="F8" s="12"/>
      <c r="G8" s="12"/>
      <c r="H8" s="12"/>
      <c r="I8" s="12"/>
      <c r="J8" s="12"/>
      <c r="K8" s="12"/>
      <c r="L8" s="12"/>
    </row>
    <row r="9" spans="1:38" ht="15" customHeight="1">
      <c r="A9" s="12"/>
      <c r="B9" s="12"/>
      <c r="C9" s="12"/>
      <c r="D9" s="12"/>
      <c r="E9" s="12"/>
      <c r="F9" s="12"/>
      <c r="G9" s="12"/>
      <c r="H9" s="12"/>
      <c r="I9" s="12"/>
      <c r="J9" s="12"/>
      <c r="K9" s="12"/>
      <c r="L9" s="12"/>
    </row>
    <row r="10" spans="1:38" ht="15" customHeight="1">
      <c r="A10" s="17" t="s">
        <v>131</v>
      </c>
      <c r="B10" s="18">
        <v>0.3</v>
      </c>
      <c r="C10" s="15"/>
      <c r="D10" s="15"/>
      <c r="E10" s="15"/>
      <c r="F10" s="15"/>
      <c r="G10" s="15"/>
      <c r="H10" s="15"/>
      <c r="I10" s="15"/>
      <c r="J10" s="15"/>
      <c r="K10" s="15"/>
      <c r="L10" s="15"/>
      <c r="M10" s="16"/>
      <c r="N10" s="16"/>
      <c r="O10" s="16"/>
      <c r="P10" s="16"/>
      <c r="Q10" s="16"/>
      <c r="R10" s="16"/>
      <c r="S10" s="16"/>
      <c r="T10" s="16"/>
      <c r="U10" s="16"/>
      <c r="V10" s="16"/>
      <c r="W10" s="16"/>
      <c r="X10" s="16"/>
      <c r="Y10" s="16"/>
      <c r="Z10" s="16"/>
      <c r="AA10" s="16"/>
      <c r="AB10" s="16"/>
      <c r="AC10" s="16"/>
      <c r="AD10" s="16"/>
      <c r="AE10" s="16"/>
      <c r="AF10" s="16"/>
      <c r="AG10" s="16"/>
      <c r="AH10" s="16"/>
      <c r="AI10" s="16"/>
      <c r="AJ10" s="16"/>
      <c r="AK10" s="16"/>
      <c r="AL10" s="16"/>
    </row>
    <row r="11" spans="1:38" ht="15" customHeight="1">
      <c r="A11" s="15"/>
      <c r="B11" s="15"/>
      <c r="C11" s="15"/>
      <c r="D11" s="15"/>
      <c r="E11" s="15"/>
      <c r="F11" s="15"/>
      <c r="G11" s="15"/>
      <c r="H11" s="15"/>
      <c r="I11" s="15"/>
      <c r="J11" s="15"/>
      <c r="K11" s="15"/>
      <c r="L11" s="15"/>
      <c r="M11" s="16"/>
      <c r="N11" s="16"/>
      <c r="O11" s="16"/>
      <c r="P11" s="16"/>
      <c r="Q11" s="16"/>
      <c r="R11" s="16"/>
      <c r="S11" s="16"/>
      <c r="T11" s="16"/>
      <c r="U11" s="16"/>
      <c r="V11" s="16"/>
      <c r="W11" s="16"/>
      <c r="X11" s="16"/>
      <c r="Y11" s="16"/>
      <c r="Z11" s="16"/>
      <c r="AA11" s="16"/>
      <c r="AB11" s="16"/>
      <c r="AC11" s="16"/>
      <c r="AD11" s="16"/>
      <c r="AE11" s="16"/>
      <c r="AF11" s="16"/>
      <c r="AG11" s="16"/>
      <c r="AH11" s="16"/>
      <c r="AI11" s="16"/>
      <c r="AJ11" s="16"/>
      <c r="AK11" s="16"/>
      <c r="AL11" s="16"/>
    </row>
    <row r="12" spans="1:38" ht="30" customHeight="1">
      <c r="A12" s="17" t="s">
        <v>132</v>
      </c>
      <c r="B12" s="18">
        <v>0.8</v>
      </c>
      <c r="C12" s="15"/>
      <c r="D12" s="15"/>
      <c r="E12" s="15"/>
      <c r="F12" s="15"/>
      <c r="G12" s="15"/>
      <c r="H12" s="15"/>
      <c r="I12" s="15"/>
      <c r="J12" s="15"/>
      <c r="K12" s="15"/>
      <c r="L12" s="15"/>
      <c r="M12" s="16"/>
      <c r="N12" s="16"/>
      <c r="O12" s="16"/>
      <c r="P12" s="16"/>
      <c r="Q12" s="16"/>
      <c r="R12" s="16"/>
      <c r="S12" s="16"/>
      <c r="T12" s="16"/>
      <c r="U12" s="16"/>
      <c r="V12" s="16"/>
      <c r="W12" s="16"/>
      <c r="X12" s="16"/>
      <c r="Y12" s="16"/>
      <c r="Z12" s="16"/>
      <c r="AA12" s="16"/>
      <c r="AB12" s="16"/>
      <c r="AC12" s="16"/>
      <c r="AD12" s="16"/>
      <c r="AE12" s="16"/>
      <c r="AF12" s="16"/>
      <c r="AG12" s="16"/>
      <c r="AH12" s="16"/>
      <c r="AI12" s="16"/>
      <c r="AJ12" s="16"/>
      <c r="AK12" s="16"/>
      <c r="AL12" s="16"/>
    </row>
    <row r="13" spans="1:38" ht="15" customHeight="1">
      <c r="A13" s="15"/>
      <c r="B13" s="15"/>
      <c r="C13" s="15"/>
      <c r="D13" s="15"/>
      <c r="E13" s="15"/>
      <c r="F13" s="15"/>
      <c r="G13" s="15"/>
      <c r="H13" s="15"/>
      <c r="I13" s="15"/>
      <c r="J13" s="15"/>
      <c r="K13" s="15"/>
      <c r="L13" s="15"/>
      <c r="M13" s="16"/>
      <c r="N13" s="16"/>
      <c r="O13" s="16"/>
      <c r="P13" s="16"/>
      <c r="Q13" s="16"/>
      <c r="R13" s="16"/>
      <c r="S13" s="16"/>
      <c r="T13" s="16"/>
      <c r="U13" s="16"/>
      <c r="V13" s="16"/>
      <c r="W13" s="16"/>
      <c r="X13" s="16"/>
      <c r="Y13" s="16"/>
      <c r="Z13" s="16"/>
      <c r="AA13" s="16"/>
      <c r="AB13" s="16"/>
      <c r="AC13" s="16"/>
      <c r="AD13" s="16"/>
      <c r="AE13" s="16"/>
      <c r="AF13" s="16"/>
      <c r="AG13" s="16"/>
      <c r="AH13" s="16"/>
      <c r="AI13" s="16"/>
      <c r="AJ13" s="16"/>
      <c r="AK13" s="16"/>
      <c r="AL13" s="16"/>
    </row>
    <row r="14" spans="1:38" ht="15" customHeight="1">
      <c r="B14" s="15"/>
      <c r="C14" s="15"/>
      <c r="D14" s="15"/>
      <c r="E14" s="15"/>
      <c r="F14" s="15"/>
      <c r="G14" s="15"/>
      <c r="H14" s="15"/>
      <c r="I14" s="15"/>
      <c r="J14" s="15"/>
      <c r="K14" s="15"/>
      <c r="L14" s="15"/>
      <c r="M14" s="16"/>
      <c r="N14" s="16"/>
      <c r="O14" s="16"/>
      <c r="P14" s="16"/>
      <c r="Q14" s="16"/>
      <c r="R14" s="16"/>
      <c r="S14" s="16"/>
      <c r="T14" s="16"/>
      <c r="U14" s="16"/>
      <c r="V14" s="16"/>
      <c r="W14" s="16"/>
      <c r="X14" s="16"/>
      <c r="Y14" s="16"/>
      <c r="Z14" s="16"/>
      <c r="AA14" s="16"/>
      <c r="AB14" s="16"/>
      <c r="AC14" s="16"/>
      <c r="AD14" s="16"/>
      <c r="AE14" s="16"/>
      <c r="AF14" s="16"/>
      <c r="AG14" s="16"/>
      <c r="AH14" s="16"/>
      <c r="AI14" s="16"/>
      <c r="AJ14" s="16"/>
      <c r="AK14" s="16"/>
      <c r="AL14" s="16"/>
    </row>
    <row r="15" spans="1:38" ht="15" customHeight="1">
      <c r="A15" s="15"/>
      <c r="B15" s="12">
        <v>2022</v>
      </c>
      <c r="C15" s="12">
        <v>2023</v>
      </c>
      <c r="D15" s="12">
        <v>2024</v>
      </c>
      <c r="E15" s="12">
        <v>2025</v>
      </c>
      <c r="F15" s="12">
        <v>2026</v>
      </c>
      <c r="G15" s="12">
        <v>2027</v>
      </c>
      <c r="H15" s="12">
        <v>2028</v>
      </c>
      <c r="I15" s="12">
        <v>2029</v>
      </c>
      <c r="J15" s="12">
        <v>2030</v>
      </c>
      <c r="K15" s="12">
        <v>2031</v>
      </c>
      <c r="L15" s="12">
        <v>2032</v>
      </c>
      <c r="M15" s="16"/>
      <c r="N15" s="16"/>
      <c r="O15" s="16"/>
      <c r="P15" s="16"/>
      <c r="Q15" s="16"/>
      <c r="R15" s="16"/>
      <c r="S15" s="16"/>
      <c r="T15" s="16"/>
      <c r="U15" s="16"/>
      <c r="V15" s="16"/>
      <c r="W15" s="16"/>
      <c r="X15" s="16"/>
      <c r="Y15" s="16"/>
      <c r="Z15" s="16"/>
      <c r="AA15" s="16"/>
      <c r="AB15" s="16"/>
      <c r="AC15" s="16"/>
      <c r="AD15" s="16"/>
      <c r="AE15" s="16"/>
      <c r="AF15" s="16"/>
      <c r="AG15" s="16"/>
      <c r="AH15" s="16"/>
      <c r="AI15" s="16"/>
      <c r="AJ15" s="16"/>
      <c r="AK15" s="16"/>
      <c r="AL15" s="16"/>
    </row>
    <row r="16" spans="1:38" ht="15" customHeight="1">
      <c r="A16" s="15" t="s">
        <v>133</v>
      </c>
      <c r="B16" s="12"/>
      <c r="C16" s="12">
        <v>138</v>
      </c>
      <c r="D16" s="12">
        <v>128</v>
      </c>
      <c r="E16" s="12">
        <v>145</v>
      </c>
      <c r="F16" s="12">
        <v>164</v>
      </c>
      <c r="G16" s="12">
        <v>184</v>
      </c>
      <c r="H16" s="12">
        <v>207</v>
      </c>
      <c r="I16" s="12">
        <v>231</v>
      </c>
      <c r="J16" s="12">
        <v>257</v>
      </c>
      <c r="K16" s="12">
        <v>284</v>
      </c>
      <c r="L16" s="12"/>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5" customHeight="1">
      <c r="A17" s="12"/>
      <c r="B17" s="12"/>
      <c r="C17" s="12"/>
      <c r="D17" s="12"/>
      <c r="E17" s="12"/>
      <c r="F17" s="12"/>
      <c r="G17" s="12"/>
      <c r="H17" s="12"/>
      <c r="I17" s="12"/>
      <c r="J17" s="12"/>
      <c r="K17" s="12"/>
      <c r="L17" s="12"/>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5" customHeight="1">
      <c r="A18" s="15" t="s">
        <v>134</v>
      </c>
      <c r="C18" s="19">
        <f t="shared" ref="C18:L18" si="0">C16*0.925</f>
        <v>127.65</v>
      </c>
      <c r="D18" s="19">
        <f t="shared" si="0"/>
        <v>118.4</v>
      </c>
      <c r="E18" s="19">
        <f t="shared" si="0"/>
        <v>134.125</v>
      </c>
      <c r="F18" s="19">
        <f t="shared" si="0"/>
        <v>151.70000000000002</v>
      </c>
      <c r="G18" s="19">
        <f t="shared" si="0"/>
        <v>170.20000000000002</v>
      </c>
      <c r="H18" s="19">
        <f t="shared" si="0"/>
        <v>191.47500000000002</v>
      </c>
      <c r="I18" s="19">
        <f t="shared" si="0"/>
        <v>213.67500000000001</v>
      </c>
      <c r="J18" s="19">
        <f t="shared" si="0"/>
        <v>237.72500000000002</v>
      </c>
      <c r="K18" s="19">
        <f t="shared" si="0"/>
        <v>262.7</v>
      </c>
      <c r="L18" s="19">
        <f t="shared" si="0"/>
        <v>0</v>
      </c>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6"/>
    </row>
    <row r="19" spans="1:38" ht="15" customHeight="1">
      <c r="A19" s="15"/>
      <c r="B19" s="15"/>
      <c r="C19" s="15"/>
      <c r="D19" s="15"/>
      <c r="E19" s="15"/>
      <c r="F19" s="15"/>
      <c r="G19" s="15"/>
      <c r="H19" s="15"/>
      <c r="I19" s="15"/>
      <c r="J19" s="15"/>
      <c r="K19" s="15"/>
      <c r="L19" s="15"/>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row>
    <row r="20" spans="1:38" ht="15" customHeight="1">
      <c r="B20" s="12">
        <v>2022</v>
      </c>
      <c r="C20" s="12">
        <v>2023</v>
      </c>
      <c r="D20" s="12">
        <v>2024</v>
      </c>
      <c r="E20" s="12">
        <v>2025</v>
      </c>
      <c r="F20" s="12">
        <v>2026</v>
      </c>
      <c r="G20" s="12">
        <v>2027</v>
      </c>
      <c r="H20" s="12">
        <v>2028</v>
      </c>
      <c r="I20" s="12">
        <v>2029</v>
      </c>
      <c r="J20" s="12">
        <v>2030</v>
      </c>
      <c r="K20" s="12">
        <v>2031</v>
      </c>
      <c r="L20" s="12">
        <v>2032</v>
      </c>
      <c r="M20" s="16"/>
      <c r="N20" s="16"/>
      <c r="O20" s="16"/>
      <c r="P20" s="16"/>
      <c r="Q20" s="16"/>
      <c r="R20" s="16"/>
      <c r="S20" s="16"/>
      <c r="T20" s="16"/>
      <c r="U20" s="16"/>
      <c r="V20" s="16"/>
      <c r="W20" s="16"/>
      <c r="X20" s="16"/>
      <c r="Y20" s="16"/>
      <c r="Z20" s="16"/>
      <c r="AA20" s="16"/>
      <c r="AB20" s="16"/>
      <c r="AC20" s="16"/>
      <c r="AD20" s="16"/>
      <c r="AE20" s="16"/>
      <c r="AF20" s="16"/>
      <c r="AG20" s="16"/>
      <c r="AH20" s="16"/>
      <c r="AI20" s="16"/>
      <c r="AJ20" s="16"/>
      <c r="AK20" s="16"/>
      <c r="AL20" s="16"/>
    </row>
    <row r="21" spans="1:38" ht="15" customHeight="1">
      <c r="A21" s="15" t="s">
        <v>135</v>
      </c>
      <c r="B21" s="12">
        <v>0</v>
      </c>
      <c r="C21" s="19">
        <f t="shared" ref="C21:K21" si="1">(C18*10^6)/$B$10/($B$7/$B$8)*$B$12</f>
        <v>10932.127807552264</v>
      </c>
      <c r="D21" s="19">
        <f t="shared" si="1"/>
        <v>10139.944633091956</v>
      </c>
      <c r="E21" s="19">
        <f t="shared" si="1"/>
        <v>11486.656029674483</v>
      </c>
      <c r="F21" s="19">
        <f t="shared" si="1"/>
        <v>12991.804061149072</v>
      </c>
      <c r="G21" s="19">
        <f t="shared" si="1"/>
        <v>14576.17041006969</v>
      </c>
      <c r="H21" s="19">
        <f t="shared" si="1"/>
        <v>16398.1917113284</v>
      </c>
      <c r="I21" s="19">
        <f t="shared" si="1"/>
        <v>18299.431330033138</v>
      </c>
      <c r="J21" s="19">
        <f t="shared" si="1"/>
        <v>20359.107583629942</v>
      </c>
      <c r="K21" s="19">
        <f t="shared" si="1"/>
        <v>22498.00215467278</v>
      </c>
      <c r="L21" s="19">
        <f>(L18*10^6)/$B$10/$B$7*$B$12</f>
        <v>0</v>
      </c>
    </row>
    <row r="22" spans="1:38" ht="15" customHeight="1">
      <c r="A22" s="15"/>
      <c r="B22" s="15"/>
      <c r="C22" s="15"/>
      <c r="D22" s="15"/>
      <c r="E22" s="15"/>
      <c r="F22" s="15"/>
      <c r="G22" s="15"/>
      <c r="H22" s="15"/>
      <c r="I22" s="15"/>
      <c r="J22" s="15"/>
      <c r="K22" s="15"/>
      <c r="L22" s="15"/>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5" customHeight="1">
      <c r="A23" s="15" t="s">
        <v>136</v>
      </c>
      <c r="B23" s="19">
        <f>SUM(C21:K21)</f>
        <v>137681.43572120171</v>
      </c>
      <c r="C23" s="19"/>
      <c r="D23" s="19"/>
      <c r="E23" s="12"/>
      <c r="F23" s="12"/>
      <c r="G23" s="12"/>
      <c r="H23" s="12"/>
      <c r="I23" s="12"/>
      <c r="J23" s="12"/>
      <c r="K23" s="12"/>
      <c r="L23" s="12"/>
    </row>
    <row r="24" spans="1:38" ht="15" customHeight="1">
      <c r="A24" s="15"/>
      <c r="B24" s="15"/>
      <c r="C24" s="15"/>
      <c r="D24" s="15"/>
      <c r="E24" s="15"/>
      <c r="F24" s="15"/>
      <c r="G24" s="15"/>
      <c r="H24" s="15"/>
      <c r="I24" s="15"/>
      <c r="J24" s="15"/>
      <c r="K24" s="15"/>
      <c r="L24" s="15"/>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sheetData>
  <hyperlinks>
    <hyperlink ref="A4" r:id="rId1" display="Source: https://www.democrats.senate.gov/imo/media/doc/21-2093.pdf" xr:uid="{00000000-0004-0000-03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F11"/>
  <sheetViews>
    <sheetView workbookViewId="0"/>
  </sheetViews>
  <sheetFormatPr defaultRowHeight="15"/>
  <cols>
    <col min="1" max="1" width="45.140625" customWidth="1"/>
    <col min="2" max="2" width="26.42578125" customWidth="1"/>
    <col min="3" max="4" width="12" bestFit="1" customWidth="1"/>
  </cols>
  <sheetData>
    <row r="1" spans="1:32">
      <c r="A1" t="s">
        <v>137</v>
      </c>
      <c r="B1">
        <v>1200000</v>
      </c>
    </row>
    <row r="3" spans="1:32">
      <c r="A3" t="s">
        <v>138</v>
      </c>
    </row>
    <row r="4" spans="1:32">
      <c r="A4">
        <v>2022</v>
      </c>
      <c r="B4">
        <v>137902</v>
      </c>
    </row>
    <row r="5" spans="1:32">
      <c r="A5">
        <v>2050</v>
      </c>
      <c r="B5">
        <v>1200000</v>
      </c>
    </row>
    <row r="7" spans="1:32">
      <c r="B7">
        <v>2020</v>
      </c>
      <c r="C7">
        <v>2021</v>
      </c>
      <c r="D7">
        <v>2022</v>
      </c>
      <c r="E7">
        <v>2023</v>
      </c>
      <c r="F7">
        <v>2024</v>
      </c>
      <c r="G7">
        <v>2025</v>
      </c>
      <c r="H7">
        <v>2026</v>
      </c>
      <c r="I7">
        <v>2027</v>
      </c>
      <c r="J7">
        <v>2028</v>
      </c>
      <c r="K7">
        <v>2029</v>
      </c>
      <c r="L7">
        <v>2030</v>
      </c>
      <c r="M7">
        <v>2031</v>
      </c>
      <c r="N7">
        <v>2032</v>
      </c>
      <c r="O7">
        <v>2033</v>
      </c>
      <c r="P7">
        <v>2034</v>
      </c>
      <c r="Q7">
        <v>2035</v>
      </c>
      <c r="R7">
        <v>2036</v>
      </c>
      <c r="S7">
        <v>2037</v>
      </c>
      <c r="T7">
        <v>2038</v>
      </c>
      <c r="U7">
        <v>2039</v>
      </c>
      <c r="V7">
        <v>2040</v>
      </c>
      <c r="W7">
        <v>2041</v>
      </c>
      <c r="X7">
        <v>2042</v>
      </c>
      <c r="Y7">
        <v>2043</v>
      </c>
      <c r="Z7">
        <v>2044</v>
      </c>
      <c r="AA7">
        <v>2045</v>
      </c>
      <c r="AB7">
        <v>2046</v>
      </c>
      <c r="AC7">
        <v>2047</v>
      </c>
      <c r="AD7">
        <v>2048</v>
      </c>
      <c r="AE7">
        <v>2049</v>
      </c>
      <c r="AF7">
        <v>2050</v>
      </c>
    </row>
    <row r="8" spans="1:32">
      <c r="A8" t="s">
        <v>139</v>
      </c>
      <c r="B8">
        <f>D8</f>
        <v>137902</v>
      </c>
      <c r="C8">
        <f>D8</f>
        <v>137902</v>
      </c>
      <c r="D8">
        <f t="array" ref="D8">TREND($B$4:$B$5,$A$4:$A$5,D7)</f>
        <v>137902</v>
      </c>
      <c r="E8">
        <f t="array" ref="E8">TREND($B$4:$B$5,$A$4:$A$5,E7)</f>
        <v>175834.07142856717</v>
      </c>
      <c r="F8">
        <f t="array" ref="F8">TREND($B$4:$B$5,$A$4:$A$5,F7)</f>
        <v>213766.14285713434</v>
      </c>
      <c r="G8">
        <f t="array" ref="G8">TREND($B$4:$B$5,$A$4:$A$5,G7)</f>
        <v>251698.21428570151</v>
      </c>
      <c r="H8">
        <f t="array" ref="H8">TREND($B$4:$B$5,$A$4:$A$5,H7)</f>
        <v>289630.28571428359</v>
      </c>
      <c r="I8">
        <f t="array" ref="I8">TREND($B$4:$B$5,$A$4:$A$5,I7)</f>
        <v>327562.35714285076</v>
      </c>
      <c r="J8">
        <f t="array" ref="J8">TREND($B$4:$B$5,$A$4:$A$5,J7)</f>
        <v>365494.42857141793</v>
      </c>
      <c r="K8">
        <f t="array" ref="K8">TREND($B$4:$B$5,$A$4:$A$5,K7)</f>
        <v>403426.5</v>
      </c>
      <c r="L8">
        <f t="array" ref="L8">TREND($B$4:$B$5,$A$4:$A$5,L7)</f>
        <v>441358.57142856717</v>
      </c>
      <c r="M8">
        <f t="array" ref="M8">TREND($B$4:$B$5,$A$4:$A$5,M7)</f>
        <v>479290.64285713434</v>
      </c>
      <c r="N8">
        <f t="array" ref="N8">TREND($B$4:$B$5,$A$4:$A$5,N7)</f>
        <v>517222.71428570151</v>
      </c>
      <c r="O8">
        <f t="array" ref="O8">TREND($B$4:$B$5,$A$4:$A$5,O7)</f>
        <v>555154.78571428359</v>
      </c>
      <c r="P8">
        <f t="array" ref="P8">TREND($B$4:$B$5,$A$4:$A$5,P7)</f>
        <v>593086.85714285076</v>
      </c>
      <c r="Q8">
        <f t="array" ref="Q8">TREND($B$4:$B$5,$A$4:$A$5,Q7)</f>
        <v>631018.92857141793</v>
      </c>
      <c r="R8">
        <f t="array" ref="R8">TREND($B$4:$B$5,$A$4:$A$5,R7)</f>
        <v>668951</v>
      </c>
      <c r="S8">
        <f t="array" ref="S8">TREND($B$4:$B$5,$A$4:$A$5,S7)</f>
        <v>706883.07142856717</v>
      </c>
      <c r="T8">
        <f t="array" ref="T8">TREND($B$4:$B$5,$A$4:$A$5,T7)</f>
        <v>744815.14285713434</v>
      </c>
      <c r="U8">
        <f t="array" ref="U8">TREND($B$4:$B$5,$A$4:$A$5,U7)</f>
        <v>782747.21428570151</v>
      </c>
      <c r="V8">
        <f t="array" ref="V8">TREND($B$4:$B$5,$A$4:$A$5,V7)</f>
        <v>820679.28571428359</v>
      </c>
      <c r="W8">
        <f t="array" ref="W8">TREND($B$4:$B$5,$A$4:$A$5,W7)</f>
        <v>858611.35714285076</v>
      </c>
      <c r="X8">
        <f t="array" ref="X8">TREND($B$4:$B$5,$A$4:$A$5,X7)</f>
        <v>896543.42857141793</v>
      </c>
      <c r="Y8">
        <f t="array" ref="Y8">TREND($B$4:$B$5,$A$4:$A$5,Y7)</f>
        <v>934475.5</v>
      </c>
      <c r="Z8">
        <f t="array" ref="Z8">TREND($B$4:$B$5,$A$4:$A$5,Z7)</f>
        <v>972407.57142856717</v>
      </c>
      <c r="AA8">
        <f t="array" ref="AA8">TREND($B$4:$B$5,$A$4:$A$5,AA7)</f>
        <v>1010339.6428571343</v>
      </c>
      <c r="AB8">
        <f t="array" ref="AB8">TREND($B$4:$B$5,$A$4:$A$5,AB7)</f>
        <v>1048271.7142857015</v>
      </c>
      <c r="AC8">
        <f t="array" ref="AC8">TREND($B$4:$B$5,$A$4:$A$5,AC7)</f>
        <v>1086203.7857142836</v>
      </c>
      <c r="AD8">
        <f t="array" ref="AD8">TREND($B$4:$B$5,$A$4:$A$5,AD7)</f>
        <v>1124135.8571428508</v>
      </c>
      <c r="AE8">
        <f t="array" ref="AE8">TREND($B$4:$B$5,$A$4:$A$5,AE7)</f>
        <v>1162067.9285714179</v>
      </c>
      <c r="AF8">
        <f t="array" ref="AF8">TREND($B$4:$B$5,$A$4:$A$5,AF7)</f>
        <v>1200000</v>
      </c>
    </row>
    <row r="9" spans="1:32">
      <c r="A9" t="s">
        <v>140</v>
      </c>
      <c r="B9">
        <v>0</v>
      </c>
      <c r="C9">
        <v>0</v>
      </c>
      <c r="E9" s="2">
        <f>IIJA!$B$10</f>
        <v>64995.918791303513</v>
      </c>
      <c r="F9" s="2">
        <f>IIJA!$B$10</f>
        <v>64995.918791303513</v>
      </c>
      <c r="G9" s="2">
        <f>IIJA!$B$10</f>
        <v>64995.918791303513</v>
      </c>
      <c r="H9" s="2">
        <f>IIJA!$B$10</f>
        <v>64995.918791303513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c r="A10" t="s">
        <v>141</v>
      </c>
      <c r="B10">
        <v>0</v>
      </c>
      <c r="C10">
        <v>0</v>
      </c>
      <c r="D10">
        <v>0</v>
      </c>
      <c r="E10" s="2">
        <f>'Inflation Reduction Act'!C21</f>
        <v>10932.127807552264</v>
      </c>
      <c r="F10" s="2">
        <f>'Inflation Reduction Act'!D21</f>
        <v>10139.944633091956</v>
      </c>
      <c r="G10" s="2">
        <f>'Inflation Reduction Act'!E21</f>
        <v>11486.656029674483</v>
      </c>
      <c r="H10" s="2">
        <f>'Inflation Reduction Act'!F21</f>
        <v>12991.804061149072</v>
      </c>
      <c r="I10" s="2">
        <f>'Inflation Reduction Act'!G21</f>
        <v>14576.17041006969</v>
      </c>
      <c r="J10" s="2">
        <f>'Inflation Reduction Act'!H21</f>
        <v>16398.1917113284</v>
      </c>
      <c r="K10" s="2">
        <f>'Inflation Reduction Act'!I21</f>
        <v>18299.431330033138</v>
      </c>
      <c r="L10" s="2">
        <f>'Inflation Reduction Act'!J21</f>
        <v>20359.107583629942</v>
      </c>
      <c r="M10" s="2">
        <f>'Inflation Reduction Act'!K21</f>
        <v>22498.00215467278</v>
      </c>
      <c r="N10">
        <v>0</v>
      </c>
      <c r="O10">
        <v>0</v>
      </c>
      <c r="P10">
        <v>0</v>
      </c>
      <c r="Q10">
        <v>0</v>
      </c>
      <c r="R10">
        <v>0</v>
      </c>
      <c r="S10">
        <v>0</v>
      </c>
      <c r="T10">
        <v>0</v>
      </c>
      <c r="U10">
        <v>0</v>
      </c>
      <c r="V10">
        <v>0</v>
      </c>
      <c r="W10">
        <v>0</v>
      </c>
      <c r="X10">
        <v>0</v>
      </c>
      <c r="Y10">
        <v>0</v>
      </c>
      <c r="Z10">
        <v>0</v>
      </c>
      <c r="AA10">
        <v>0</v>
      </c>
      <c r="AB10">
        <v>0</v>
      </c>
      <c r="AC10">
        <v>0</v>
      </c>
      <c r="AD10">
        <v>0</v>
      </c>
      <c r="AE10">
        <v>0</v>
      </c>
      <c r="AF10">
        <v>0</v>
      </c>
    </row>
    <row r="11" spans="1:32">
      <c r="A11" t="s">
        <v>142</v>
      </c>
      <c r="B11">
        <f>SUM(B8:B10)</f>
        <v>137902</v>
      </c>
      <c r="C11">
        <f>SUM(C8:C10)</f>
        <v>137902</v>
      </c>
      <c r="D11">
        <f t="shared" ref="D11:AF11" si="0">C11+(D8-C8)+SUM(D9:D10)</f>
        <v>137902</v>
      </c>
      <c r="E11">
        <f t="shared" si="0"/>
        <v>251762.11802742296</v>
      </c>
      <c r="F11">
        <f t="shared" si="0"/>
        <v>364830.05288038554</v>
      </c>
      <c r="G11">
        <f t="shared" si="0"/>
        <v>479244.6991299307</v>
      </c>
      <c r="H11">
        <f t="shared" si="0"/>
        <v>595164.49341096531</v>
      </c>
      <c r="I11">
        <f t="shared" si="0"/>
        <v>647672.73524960212</v>
      </c>
      <c r="J11">
        <f t="shared" si="0"/>
        <v>702002.99838949763</v>
      </c>
      <c r="K11">
        <f t="shared" si="0"/>
        <v>758234.50114811282</v>
      </c>
      <c r="L11">
        <f t="shared" si="0"/>
        <v>816525.68016030989</v>
      </c>
      <c r="M11">
        <f t="shared" si="0"/>
        <v>876955.75374354981</v>
      </c>
      <c r="N11">
        <f t="shared" si="0"/>
        <v>914887.82517211698</v>
      </c>
      <c r="O11">
        <f t="shared" si="0"/>
        <v>952819.89660069905</v>
      </c>
      <c r="P11">
        <f t="shared" si="0"/>
        <v>990751.96802926622</v>
      </c>
      <c r="Q11">
        <f t="shared" si="0"/>
        <v>1028684.0394578334</v>
      </c>
      <c r="R11">
        <f t="shared" si="0"/>
        <v>1066616.1108864155</v>
      </c>
      <c r="S11">
        <f t="shared" si="0"/>
        <v>1104548.1823149826</v>
      </c>
      <c r="T11">
        <f t="shared" si="0"/>
        <v>1142480.2537435498</v>
      </c>
      <c r="U11">
        <f t="shared" si="0"/>
        <v>1180412.325172117</v>
      </c>
      <c r="V11">
        <f t="shared" si="0"/>
        <v>1218344.3966006991</v>
      </c>
      <c r="W11">
        <f t="shared" si="0"/>
        <v>1256276.4680292662</v>
      </c>
      <c r="X11">
        <f t="shared" si="0"/>
        <v>1294208.5394578334</v>
      </c>
      <c r="Y11">
        <f t="shared" si="0"/>
        <v>1332140.6108864155</v>
      </c>
      <c r="Z11">
        <f t="shared" si="0"/>
        <v>1370072.6823149826</v>
      </c>
      <c r="AA11">
        <f t="shared" si="0"/>
        <v>1408004.7537435498</v>
      </c>
      <c r="AB11">
        <f t="shared" si="0"/>
        <v>1445936.825172117</v>
      </c>
      <c r="AC11">
        <f t="shared" si="0"/>
        <v>1483868.8966006991</v>
      </c>
      <c r="AD11">
        <f t="shared" si="0"/>
        <v>1521800.9680292662</v>
      </c>
      <c r="AE11">
        <f t="shared" si="0"/>
        <v>1559733.0394578334</v>
      </c>
      <c r="AF11">
        <f t="shared" si="0"/>
        <v>1597665.1108864155</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14"/>
  <sheetViews>
    <sheetView workbookViewId="0"/>
  </sheetViews>
  <sheetFormatPr defaultColWidth="8.85546875" defaultRowHeight="12.75"/>
  <cols>
    <col min="1" max="1" width="19.85546875" style="21" customWidth="1"/>
    <col min="2" max="2" width="32.5703125" style="21" customWidth="1"/>
    <col min="3" max="7" width="8.85546875" style="21" customWidth="1"/>
    <col min="8" max="16384" width="8.85546875" style="21"/>
  </cols>
  <sheetData>
    <row r="1" spans="1:4" ht="13.5" customHeight="1" thickBot="1">
      <c r="A1" s="36" t="s">
        <v>143</v>
      </c>
      <c r="B1" s="37"/>
    </row>
    <row r="2" spans="1:4">
      <c r="A2" s="38" t="s">
        <v>144</v>
      </c>
      <c r="B2" s="41" t="s">
        <v>145</v>
      </c>
    </row>
    <row r="3" spans="1:4">
      <c r="A3" s="39"/>
      <c r="B3" s="42" t="s">
        <v>146</v>
      </c>
    </row>
    <row r="4" spans="1:4" ht="13.5" customHeight="1" thickBot="1">
      <c r="A4" s="40"/>
      <c r="B4" s="42" t="s">
        <v>147</v>
      </c>
    </row>
    <row r="5" spans="1:4">
      <c r="A5" s="26" t="s">
        <v>2</v>
      </c>
      <c r="B5" s="32">
        <v>326</v>
      </c>
      <c r="C5" s="49">
        <v>848</v>
      </c>
    </row>
    <row r="6" spans="1:4" ht="13.5" customHeight="1" thickBot="1">
      <c r="A6" s="27"/>
      <c r="B6" s="33">
        <v>35</v>
      </c>
      <c r="C6" s="21">
        <v>574</v>
      </c>
      <c r="D6" s="21">
        <v>239</v>
      </c>
    </row>
    <row r="7" spans="1:4">
      <c r="A7" s="30" t="s">
        <v>4</v>
      </c>
      <c r="B7" s="34">
        <v>62</v>
      </c>
      <c r="C7" s="49">
        <v>115</v>
      </c>
    </row>
    <row r="8" spans="1:4" ht="13.5" customHeight="1" thickBot="1">
      <c r="A8" s="31"/>
      <c r="B8" s="35">
        <v>3</v>
      </c>
      <c r="C8" s="21">
        <v>81</v>
      </c>
      <c r="D8" s="21">
        <v>31</v>
      </c>
    </row>
    <row r="9" spans="1:4">
      <c r="A9" s="26" t="s">
        <v>8</v>
      </c>
      <c r="B9" s="32">
        <v>977</v>
      </c>
      <c r="C9" s="49">
        <v>2638</v>
      </c>
    </row>
    <row r="10" spans="1:4" ht="13.5" customHeight="1" thickBot="1">
      <c r="A10" s="27"/>
      <c r="B10" s="33">
        <v>9</v>
      </c>
      <c r="C10" s="21">
        <v>2036</v>
      </c>
      <c r="D10" s="21">
        <v>593</v>
      </c>
    </row>
    <row r="11" spans="1:4">
      <c r="A11" s="30" t="s">
        <v>11</v>
      </c>
      <c r="B11" s="34">
        <v>222</v>
      </c>
      <c r="C11" s="49">
        <v>598</v>
      </c>
    </row>
    <row r="12" spans="1:4" ht="13.5" customHeight="1" thickBot="1">
      <c r="A12" s="31"/>
      <c r="B12" s="35">
        <v>3</v>
      </c>
      <c r="C12" s="21">
        <v>516</v>
      </c>
      <c r="D12" s="21">
        <v>79</v>
      </c>
    </row>
    <row r="13" spans="1:4">
      <c r="A13" s="26" t="s">
        <v>13</v>
      </c>
      <c r="B13" s="43">
        <v>14616</v>
      </c>
      <c r="C13" s="49">
        <v>43400</v>
      </c>
    </row>
    <row r="14" spans="1:4" ht="13.5" customHeight="1" thickBot="1">
      <c r="A14" s="27"/>
      <c r="B14" s="33">
        <v>546</v>
      </c>
      <c r="C14" s="21">
        <v>34359</v>
      </c>
      <c r="D14" s="22">
        <v>8465</v>
      </c>
    </row>
    <row r="15" spans="1:4">
      <c r="A15" s="30" t="s">
        <v>1</v>
      </c>
      <c r="B15" s="44">
        <v>1788</v>
      </c>
      <c r="C15" s="49">
        <v>4411</v>
      </c>
    </row>
    <row r="16" spans="1:4" ht="13.5" customHeight="1" thickBot="1">
      <c r="A16" s="31"/>
      <c r="B16" s="35">
        <v>90</v>
      </c>
      <c r="C16" s="21">
        <v>3588</v>
      </c>
      <c r="D16" s="21">
        <v>733</v>
      </c>
    </row>
    <row r="17" spans="1:4">
      <c r="A17" s="26" t="s">
        <v>18</v>
      </c>
      <c r="B17" s="32">
        <v>593</v>
      </c>
      <c r="C17" s="49">
        <v>1638</v>
      </c>
    </row>
    <row r="18" spans="1:4" ht="13.5" customHeight="1" thickBot="1">
      <c r="A18" s="27"/>
      <c r="B18" s="33">
        <v>67</v>
      </c>
      <c r="C18" s="21">
        <v>1220</v>
      </c>
      <c r="D18" s="21">
        <v>349</v>
      </c>
    </row>
    <row r="19" spans="1:4">
      <c r="A19" s="30" t="s">
        <v>20</v>
      </c>
      <c r="B19" s="34">
        <v>156</v>
      </c>
      <c r="C19" s="49">
        <v>367</v>
      </c>
    </row>
    <row r="20" spans="1:4" ht="13.5" customHeight="1" thickBot="1">
      <c r="A20" s="31"/>
      <c r="B20" s="35">
        <v>5</v>
      </c>
      <c r="C20" s="21">
        <v>257</v>
      </c>
      <c r="D20" s="21">
        <v>105</v>
      </c>
    </row>
    <row r="21" spans="1:4">
      <c r="A21" s="26" t="s">
        <v>148</v>
      </c>
      <c r="B21" s="32">
        <v>300</v>
      </c>
      <c r="C21" s="49">
        <v>970</v>
      </c>
    </row>
    <row r="22" spans="1:4" ht="13.5" customHeight="1" thickBot="1">
      <c r="A22" s="27"/>
      <c r="B22" s="33">
        <v>43</v>
      </c>
      <c r="C22" s="21">
        <v>889</v>
      </c>
      <c r="D22" s="21">
        <v>38</v>
      </c>
    </row>
    <row r="23" spans="1:4">
      <c r="A23" s="30" t="s">
        <v>23</v>
      </c>
      <c r="B23" s="44">
        <v>2913</v>
      </c>
      <c r="C23" s="49">
        <v>7802</v>
      </c>
    </row>
    <row r="24" spans="1:4" ht="13.5" customHeight="1" thickBot="1">
      <c r="A24" s="31"/>
      <c r="B24" s="35">
        <v>364</v>
      </c>
      <c r="C24" s="21">
        <v>5823</v>
      </c>
      <c r="D24" s="22">
        <v>1615</v>
      </c>
    </row>
    <row r="25" spans="1:4">
      <c r="A25" s="26" t="s">
        <v>26</v>
      </c>
      <c r="B25" s="43">
        <v>1550</v>
      </c>
      <c r="C25" s="49">
        <v>4121</v>
      </c>
    </row>
    <row r="26" spans="1:4" ht="13.5" customHeight="1" thickBot="1">
      <c r="A26" s="27"/>
      <c r="B26" s="33">
        <v>230</v>
      </c>
      <c r="C26" s="21">
        <v>3097</v>
      </c>
      <c r="D26" s="21">
        <v>794</v>
      </c>
    </row>
    <row r="27" spans="1:4">
      <c r="A27" s="30" t="s">
        <v>28</v>
      </c>
      <c r="B27" s="34">
        <v>406</v>
      </c>
      <c r="C27" s="49">
        <v>940</v>
      </c>
    </row>
    <row r="28" spans="1:4" ht="13.5" customHeight="1" thickBot="1">
      <c r="A28" s="31"/>
      <c r="B28" s="35">
        <v>30</v>
      </c>
      <c r="C28" s="21">
        <v>833</v>
      </c>
      <c r="D28" s="21">
        <v>77</v>
      </c>
    </row>
    <row r="29" spans="1:4">
      <c r="A29" s="26" t="s">
        <v>31</v>
      </c>
      <c r="B29" s="32">
        <v>155</v>
      </c>
      <c r="C29" s="49">
        <v>382</v>
      </c>
    </row>
    <row r="30" spans="1:4" ht="13.5" customHeight="1" thickBot="1">
      <c r="A30" s="27"/>
      <c r="B30" s="33">
        <v>10</v>
      </c>
      <c r="C30" s="21">
        <v>285</v>
      </c>
      <c r="D30" s="21">
        <v>87</v>
      </c>
    </row>
    <row r="31" spans="1:4">
      <c r="A31" s="30" t="s">
        <v>34</v>
      </c>
      <c r="B31" s="44">
        <v>1328</v>
      </c>
      <c r="C31" s="49">
        <v>3315</v>
      </c>
    </row>
    <row r="32" spans="1:4" ht="13.5" customHeight="1" thickBot="1">
      <c r="A32" s="31"/>
      <c r="B32" s="35">
        <v>50</v>
      </c>
      <c r="C32" s="21">
        <v>2593</v>
      </c>
      <c r="D32" s="21">
        <v>672</v>
      </c>
    </row>
    <row r="33" spans="1:4">
      <c r="A33" s="26" t="s">
        <v>36</v>
      </c>
      <c r="B33" s="32">
        <v>400</v>
      </c>
      <c r="C33" s="49">
        <v>1088</v>
      </c>
    </row>
    <row r="34" spans="1:4" ht="13.5" customHeight="1" thickBot="1">
      <c r="A34" s="27"/>
      <c r="B34" s="33">
        <v>8</v>
      </c>
      <c r="C34" s="21">
        <v>743</v>
      </c>
      <c r="D34" s="21">
        <v>337</v>
      </c>
    </row>
    <row r="35" spans="1:4">
      <c r="A35" s="30" t="s">
        <v>39</v>
      </c>
      <c r="B35" s="34">
        <v>305</v>
      </c>
      <c r="C35" s="49">
        <v>659</v>
      </c>
    </row>
    <row r="36" spans="1:4" ht="13.5" customHeight="1" thickBot="1">
      <c r="A36" s="31"/>
      <c r="B36" s="35">
        <v>4</v>
      </c>
      <c r="C36" s="21">
        <v>420</v>
      </c>
      <c r="D36" s="21">
        <v>235</v>
      </c>
    </row>
    <row r="37" spans="1:4">
      <c r="A37" s="26" t="s">
        <v>42</v>
      </c>
      <c r="B37" s="32">
        <v>491</v>
      </c>
      <c r="C37" s="49">
        <v>1047</v>
      </c>
    </row>
    <row r="38" spans="1:4" ht="13.5" customHeight="1" thickBot="1">
      <c r="A38" s="27"/>
      <c r="B38" s="33">
        <v>14</v>
      </c>
      <c r="C38" s="21">
        <v>878</v>
      </c>
      <c r="D38" s="21">
        <v>155</v>
      </c>
    </row>
    <row r="39" spans="1:4">
      <c r="A39" s="30" t="s">
        <v>45</v>
      </c>
      <c r="B39" s="34">
        <v>252</v>
      </c>
      <c r="C39" s="49">
        <v>616</v>
      </c>
    </row>
    <row r="40" spans="1:4" ht="13.5" customHeight="1" thickBot="1">
      <c r="A40" s="31"/>
      <c r="B40" s="35">
        <v>24</v>
      </c>
      <c r="C40" s="21">
        <v>481</v>
      </c>
      <c r="D40" s="21">
        <v>111</v>
      </c>
    </row>
    <row r="41" spans="1:4">
      <c r="A41" s="26" t="s">
        <v>48</v>
      </c>
      <c r="B41" s="32">
        <v>193</v>
      </c>
      <c r="C41" s="49">
        <v>475</v>
      </c>
    </row>
    <row r="42" spans="1:4" ht="13.5" customHeight="1" thickBot="1">
      <c r="A42" s="27"/>
      <c r="B42" s="33">
        <v>21</v>
      </c>
      <c r="C42" s="21">
        <v>328</v>
      </c>
      <c r="D42" s="21">
        <v>126</v>
      </c>
    </row>
    <row r="43" spans="1:4">
      <c r="A43" s="30" t="s">
        <v>51</v>
      </c>
      <c r="B43" s="34">
        <v>408</v>
      </c>
      <c r="C43" s="49">
        <v>865</v>
      </c>
    </row>
    <row r="44" spans="1:4" ht="13.5" customHeight="1" thickBot="1">
      <c r="A44" s="31"/>
      <c r="B44" s="35">
        <v>25</v>
      </c>
      <c r="C44" s="21">
        <v>663</v>
      </c>
      <c r="D44" s="21">
        <v>177</v>
      </c>
    </row>
    <row r="45" spans="1:4">
      <c r="A45" s="26" t="s">
        <v>53</v>
      </c>
      <c r="B45" s="43">
        <v>1373</v>
      </c>
      <c r="C45" s="49">
        <v>3929</v>
      </c>
    </row>
    <row r="46" spans="1:4" ht="13.5" customHeight="1" thickBot="1">
      <c r="A46" s="27"/>
      <c r="B46" s="33">
        <v>45</v>
      </c>
      <c r="C46" s="21">
        <v>3203</v>
      </c>
      <c r="D46" s="21">
        <v>681</v>
      </c>
    </row>
    <row r="47" spans="1:4">
      <c r="A47" s="30" t="s">
        <v>56</v>
      </c>
      <c r="B47" s="44">
        <v>2416</v>
      </c>
      <c r="C47" s="49">
        <v>5765</v>
      </c>
    </row>
    <row r="48" spans="1:4" ht="13.5" customHeight="1" thickBot="1">
      <c r="A48" s="31"/>
      <c r="B48" s="35">
        <v>64</v>
      </c>
      <c r="C48" s="21">
        <v>5125</v>
      </c>
      <c r="D48" s="21">
        <v>576</v>
      </c>
    </row>
    <row r="49" spans="1:4">
      <c r="A49" s="26" t="s">
        <v>59</v>
      </c>
      <c r="B49" s="43">
        <v>1147</v>
      </c>
      <c r="C49" s="49">
        <v>2697</v>
      </c>
    </row>
    <row r="50" spans="1:4" ht="13.5" customHeight="1" thickBot="1">
      <c r="A50" s="27"/>
      <c r="B50" s="33">
        <v>14</v>
      </c>
      <c r="C50" s="21">
        <v>2145</v>
      </c>
      <c r="D50" s="21">
        <v>528</v>
      </c>
    </row>
    <row r="51" spans="1:4">
      <c r="A51" s="30" t="s">
        <v>62</v>
      </c>
      <c r="B51" s="34">
        <v>594</v>
      </c>
      <c r="C51" s="49">
        <v>1517</v>
      </c>
    </row>
    <row r="52" spans="1:4" ht="13.5" customHeight="1" thickBot="1">
      <c r="A52" s="31"/>
      <c r="B52" s="35">
        <v>75</v>
      </c>
      <c r="C52" s="21">
        <v>1177</v>
      </c>
      <c r="D52" s="21">
        <v>265</v>
      </c>
    </row>
    <row r="53" spans="1:4">
      <c r="A53" s="26" t="s">
        <v>64</v>
      </c>
      <c r="B53" s="32">
        <v>115</v>
      </c>
      <c r="C53" s="49">
        <v>441</v>
      </c>
    </row>
    <row r="54" spans="1:4" ht="13.5" customHeight="1" thickBot="1">
      <c r="A54" s="27"/>
      <c r="B54" s="33">
        <v>139</v>
      </c>
      <c r="C54" s="21">
        <v>221</v>
      </c>
      <c r="D54" s="21">
        <v>81</v>
      </c>
    </row>
    <row r="55" spans="1:4">
      <c r="A55" s="30" t="s">
        <v>66</v>
      </c>
      <c r="B55" s="44">
        <v>1031</v>
      </c>
      <c r="C55" s="49">
        <v>2212</v>
      </c>
    </row>
    <row r="56" spans="1:4" ht="13.5" customHeight="1" thickBot="1">
      <c r="A56" s="31"/>
      <c r="B56" s="35">
        <v>14</v>
      </c>
      <c r="C56" s="21">
        <v>1908</v>
      </c>
      <c r="D56" s="21">
        <v>290</v>
      </c>
    </row>
    <row r="57" spans="1:4">
      <c r="A57" s="26" t="s">
        <v>68</v>
      </c>
      <c r="B57" s="32">
        <v>98</v>
      </c>
      <c r="C57" s="49">
        <v>252</v>
      </c>
    </row>
    <row r="58" spans="1:4" ht="13.5" customHeight="1" thickBot="1">
      <c r="A58" s="27"/>
      <c r="B58" s="33">
        <v>3</v>
      </c>
      <c r="C58" s="21">
        <v>141</v>
      </c>
      <c r="D58" s="21">
        <v>108</v>
      </c>
    </row>
    <row r="59" spans="1:4">
      <c r="A59" s="30" t="s">
        <v>70</v>
      </c>
      <c r="B59" s="34">
        <v>214</v>
      </c>
      <c r="C59" s="49">
        <v>446</v>
      </c>
    </row>
    <row r="60" spans="1:4" ht="13.5" customHeight="1" thickBot="1">
      <c r="A60" s="31"/>
      <c r="B60" s="35">
        <v>0</v>
      </c>
      <c r="C60" s="21">
        <v>340</v>
      </c>
      <c r="D60" s="21">
        <v>106</v>
      </c>
    </row>
    <row r="61" spans="1:4">
      <c r="A61" s="26" t="s">
        <v>72</v>
      </c>
      <c r="B61" s="32">
        <v>478</v>
      </c>
      <c r="C61" s="49">
        <v>1663</v>
      </c>
    </row>
    <row r="62" spans="1:4" ht="13.5" customHeight="1" thickBot="1">
      <c r="A62" s="27"/>
      <c r="B62" s="33">
        <v>15</v>
      </c>
      <c r="C62" s="21">
        <v>1222</v>
      </c>
      <c r="D62" s="21">
        <v>426</v>
      </c>
    </row>
    <row r="63" spans="1:4">
      <c r="A63" s="30" t="s">
        <v>74</v>
      </c>
      <c r="B63" s="34">
        <v>202</v>
      </c>
      <c r="C63" s="49">
        <v>468</v>
      </c>
    </row>
    <row r="64" spans="1:4" ht="13.5" customHeight="1" thickBot="1">
      <c r="A64" s="31"/>
      <c r="B64" s="35">
        <v>6</v>
      </c>
      <c r="C64" s="21">
        <v>324</v>
      </c>
      <c r="D64" s="21">
        <v>138</v>
      </c>
    </row>
    <row r="65" spans="1:4">
      <c r="A65" s="26" t="s">
        <v>76</v>
      </c>
      <c r="B65" s="32">
        <v>939</v>
      </c>
      <c r="C65" s="49">
        <v>2694</v>
      </c>
    </row>
    <row r="66" spans="1:4" ht="13.5" customHeight="1" thickBot="1">
      <c r="A66" s="27"/>
      <c r="B66" s="33">
        <v>16</v>
      </c>
      <c r="C66" s="21">
        <v>1967</v>
      </c>
      <c r="D66" s="21">
        <v>711</v>
      </c>
    </row>
    <row r="67" spans="1:4">
      <c r="A67" s="30" t="s">
        <v>78</v>
      </c>
      <c r="B67" s="34">
        <v>201</v>
      </c>
      <c r="C67" s="49">
        <v>508</v>
      </c>
    </row>
    <row r="68" spans="1:4" ht="13.5" customHeight="1" thickBot="1">
      <c r="A68" s="31"/>
      <c r="B68" s="35">
        <v>10</v>
      </c>
      <c r="C68" s="21">
        <v>339</v>
      </c>
      <c r="D68" s="21">
        <v>159</v>
      </c>
    </row>
    <row r="69" spans="1:4">
      <c r="A69" s="26" t="s">
        <v>80</v>
      </c>
      <c r="B69" s="43">
        <v>3327</v>
      </c>
      <c r="C69" s="49">
        <v>9539</v>
      </c>
    </row>
    <row r="70" spans="1:4" ht="13.5" customHeight="1" thickBot="1">
      <c r="A70" s="27"/>
      <c r="B70" s="33">
        <v>41</v>
      </c>
      <c r="C70" s="21">
        <v>8342</v>
      </c>
      <c r="D70" s="22">
        <v>1156</v>
      </c>
    </row>
    <row r="71" spans="1:4">
      <c r="A71" s="30" t="s">
        <v>82</v>
      </c>
      <c r="B71" s="44">
        <v>1154</v>
      </c>
      <c r="C71" s="49">
        <v>3031</v>
      </c>
    </row>
    <row r="72" spans="1:4" ht="13.5" customHeight="1" thickBot="1">
      <c r="A72" s="31"/>
      <c r="B72" s="35">
        <v>37</v>
      </c>
      <c r="C72" s="21">
        <v>2300</v>
      </c>
      <c r="D72" s="21">
        <v>694</v>
      </c>
    </row>
    <row r="73" spans="1:4">
      <c r="A73" s="26" t="s">
        <v>84</v>
      </c>
      <c r="B73" s="32">
        <v>80</v>
      </c>
      <c r="C73" s="49">
        <v>172</v>
      </c>
    </row>
    <row r="74" spans="1:4" ht="13.5" customHeight="1" thickBot="1">
      <c r="A74" s="27"/>
      <c r="B74" s="33">
        <v>0</v>
      </c>
      <c r="C74" s="21">
        <v>111</v>
      </c>
      <c r="D74" s="21">
        <v>61</v>
      </c>
    </row>
    <row r="75" spans="1:4">
      <c r="A75" s="30" t="s">
        <v>86</v>
      </c>
      <c r="B75" s="44">
        <v>1242</v>
      </c>
      <c r="C75" s="49">
        <v>2801</v>
      </c>
    </row>
    <row r="76" spans="1:4" ht="13.5" customHeight="1" thickBot="1">
      <c r="A76" s="31"/>
      <c r="B76" s="35">
        <v>40</v>
      </c>
      <c r="C76" s="21">
        <v>2325</v>
      </c>
      <c r="D76" s="21">
        <v>436</v>
      </c>
    </row>
    <row r="77" spans="1:4">
      <c r="A77" s="26" t="s">
        <v>88</v>
      </c>
      <c r="B77" s="32">
        <v>341</v>
      </c>
      <c r="C77" s="49">
        <v>1093</v>
      </c>
    </row>
    <row r="78" spans="1:4" ht="13.5" customHeight="1" thickBot="1">
      <c r="A78" s="27"/>
      <c r="B78" s="33">
        <v>8</v>
      </c>
      <c r="C78" s="21">
        <v>455</v>
      </c>
      <c r="D78" s="21">
        <v>630</v>
      </c>
    </row>
    <row r="79" spans="1:4">
      <c r="A79" s="30" t="s">
        <v>90</v>
      </c>
      <c r="B79" s="44">
        <v>1007</v>
      </c>
      <c r="C79" s="49">
        <v>2472</v>
      </c>
    </row>
    <row r="80" spans="1:4" ht="13.5" customHeight="1" thickBot="1">
      <c r="A80" s="31"/>
      <c r="B80" s="35">
        <v>75</v>
      </c>
      <c r="C80" s="21">
        <v>1917</v>
      </c>
      <c r="D80" s="21">
        <v>480</v>
      </c>
    </row>
    <row r="81" spans="1:4">
      <c r="A81" s="26" t="s">
        <v>92</v>
      </c>
      <c r="B81" s="43">
        <v>1330</v>
      </c>
      <c r="C81" s="49">
        <v>3247</v>
      </c>
    </row>
    <row r="82" spans="1:4" ht="13.5" customHeight="1" thickBot="1">
      <c r="A82" s="27"/>
      <c r="B82" s="33">
        <v>51</v>
      </c>
      <c r="C82" s="21">
        <v>2508</v>
      </c>
      <c r="D82" s="21">
        <v>688</v>
      </c>
    </row>
    <row r="83" spans="1:4">
      <c r="A83" s="30" t="s">
        <v>94</v>
      </c>
      <c r="B83" s="34">
        <v>296</v>
      </c>
      <c r="C83" s="49">
        <v>772</v>
      </c>
    </row>
    <row r="84" spans="1:4" ht="13.5" customHeight="1" thickBot="1">
      <c r="A84" s="31"/>
      <c r="B84" s="35">
        <v>82</v>
      </c>
      <c r="C84" s="21">
        <v>623</v>
      </c>
      <c r="D84" s="21">
        <v>67</v>
      </c>
    </row>
    <row r="85" spans="1:4">
      <c r="A85" s="26" t="s">
        <v>96</v>
      </c>
      <c r="B85" s="32">
        <v>417</v>
      </c>
      <c r="C85" s="49">
        <v>987</v>
      </c>
    </row>
    <row r="86" spans="1:4" ht="13.5" customHeight="1" thickBot="1">
      <c r="A86" s="27"/>
      <c r="B86" s="33">
        <v>18</v>
      </c>
      <c r="C86" s="21">
        <v>708</v>
      </c>
      <c r="D86" s="21">
        <v>261</v>
      </c>
    </row>
    <row r="87" spans="1:4">
      <c r="A87" s="30" t="s">
        <v>98</v>
      </c>
      <c r="B87" s="34">
        <v>69</v>
      </c>
      <c r="C87" s="49">
        <v>176</v>
      </c>
    </row>
    <row r="88" spans="1:4" ht="13.5" customHeight="1" thickBot="1">
      <c r="A88" s="31"/>
      <c r="B88" s="35">
        <v>2</v>
      </c>
      <c r="C88" s="21">
        <v>96</v>
      </c>
      <c r="D88" s="21">
        <v>78</v>
      </c>
    </row>
    <row r="89" spans="1:4">
      <c r="A89" s="26" t="s">
        <v>100</v>
      </c>
      <c r="B89" s="32">
        <v>686</v>
      </c>
      <c r="C89" s="49">
        <v>1674</v>
      </c>
    </row>
    <row r="90" spans="1:4" ht="13.5" customHeight="1" thickBot="1">
      <c r="A90" s="27"/>
      <c r="B90" s="33">
        <v>33</v>
      </c>
      <c r="C90" s="21">
        <v>1377</v>
      </c>
      <c r="D90" s="21">
        <v>264</v>
      </c>
    </row>
    <row r="91" spans="1:4">
      <c r="A91" s="30" t="s">
        <v>102</v>
      </c>
      <c r="B91" s="44">
        <v>2472</v>
      </c>
      <c r="C91" s="49">
        <v>6313</v>
      </c>
    </row>
    <row r="92" spans="1:4" ht="13.5" customHeight="1" thickBot="1">
      <c r="A92" s="31"/>
      <c r="B92" s="35">
        <v>96</v>
      </c>
      <c r="C92" s="21">
        <v>4831</v>
      </c>
      <c r="D92" s="22">
        <v>1386</v>
      </c>
    </row>
    <row r="93" spans="1:4">
      <c r="A93" s="26" t="s">
        <v>104</v>
      </c>
      <c r="B93" s="32">
        <v>782</v>
      </c>
      <c r="C93" s="49">
        <v>1857</v>
      </c>
    </row>
    <row r="94" spans="1:4" ht="13.5" customHeight="1" thickBot="1">
      <c r="A94" s="27"/>
      <c r="B94" s="33">
        <v>17</v>
      </c>
      <c r="C94" s="21">
        <v>1584</v>
      </c>
      <c r="D94" s="21">
        <v>256</v>
      </c>
    </row>
    <row r="95" spans="1:4">
      <c r="A95" s="30" t="s">
        <v>106</v>
      </c>
      <c r="B95" s="34">
        <v>349</v>
      </c>
      <c r="C95" s="49">
        <v>896</v>
      </c>
    </row>
    <row r="96" spans="1:4" ht="13.5" customHeight="1" thickBot="1">
      <c r="A96" s="31"/>
      <c r="B96" s="35">
        <v>35</v>
      </c>
      <c r="C96" s="21">
        <v>758</v>
      </c>
      <c r="D96" s="21">
        <v>103</v>
      </c>
    </row>
    <row r="97" spans="1:4">
      <c r="A97" s="26" t="s">
        <v>108</v>
      </c>
      <c r="B97" s="43">
        <v>1227</v>
      </c>
      <c r="C97" s="49">
        <v>3651</v>
      </c>
    </row>
    <row r="98" spans="1:4" ht="13.5" customHeight="1" thickBot="1">
      <c r="A98" s="27"/>
      <c r="B98" s="33">
        <v>237</v>
      </c>
      <c r="C98" s="21">
        <v>2528</v>
      </c>
      <c r="D98" s="21">
        <v>886</v>
      </c>
    </row>
    <row r="99" spans="1:4">
      <c r="A99" s="30" t="s">
        <v>110</v>
      </c>
      <c r="B99" s="44">
        <v>1777</v>
      </c>
      <c r="C99" s="49">
        <v>4520</v>
      </c>
    </row>
    <row r="100" spans="1:4" ht="13.5" customHeight="1" thickBot="1">
      <c r="A100" s="31"/>
      <c r="B100" s="35">
        <v>209</v>
      </c>
      <c r="C100" s="21">
        <v>3500</v>
      </c>
      <c r="D100" s="21">
        <v>811</v>
      </c>
    </row>
    <row r="101" spans="1:4">
      <c r="A101" s="26" t="s">
        <v>112</v>
      </c>
      <c r="B101" s="32">
        <v>138</v>
      </c>
      <c r="C101" s="49">
        <v>386</v>
      </c>
    </row>
    <row r="102" spans="1:4" ht="13.5" customHeight="1" thickBot="1">
      <c r="A102" s="27"/>
      <c r="B102" s="33">
        <v>19</v>
      </c>
      <c r="C102" s="21">
        <v>260</v>
      </c>
      <c r="D102" s="21">
        <v>107</v>
      </c>
    </row>
    <row r="103" spans="1:4">
      <c r="A103" s="30" t="s">
        <v>114</v>
      </c>
      <c r="B103" s="34">
        <v>464</v>
      </c>
      <c r="C103" s="49">
        <v>1084</v>
      </c>
    </row>
    <row r="104" spans="1:4" ht="13.5" customHeight="1" thickBot="1">
      <c r="A104" s="31"/>
      <c r="B104" s="35">
        <v>6</v>
      </c>
      <c r="C104" s="21">
        <v>816</v>
      </c>
      <c r="D104" s="21">
        <v>262</v>
      </c>
    </row>
    <row r="105" spans="1:4">
      <c r="A105" s="30" t="s">
        <v>116</v>
      </c>
      <c r="B105" s="32">
        <v>85</v>
      </c>
      <c r="C105" s="49">
        <v>213</v>
      </c>
    </row>
    <row r="106" spans="1:4" ht="13.5" customHeight="1" thickBot="1">
      <c r="A106" s="31"/>
      <c r="B106" s="33">
        <v>6</v>
      </c>
      <c r="C106" s="21">
        <v>113</v>
      </c>
      <c r="D106" s="21">
        <v>94</v>
      </c>
    </row>
    <row r="107" spans="1:4">
      <c r="A107" s="28" t="s">
        <v>149</v>
      </c>
      <c r="B107" s="45">
        <v>53492</v>
      </c>
      <c r="C107" s="49">
        <v>143771</v>
      </c>
    </row>
    <row r="108" spans="1:4" ht="13.5" customHeight="1" thickBot="1">
      <c r="A108" s="29"/>
      <c r="B108" s="46">
        <v>2994</v>
      </c>
      <c r="C108" s="21">
        <v>112928</v>
      </c>
      <c r="D108" s="22">
        <v>27807</v>
      </c>
    </row>
    <row r="111" spans="1:4" ht="12.75" customHeight="1">
      <c r="A111" s="23" t="s">
        <v>150</v>
      </c>
      <c r="B111" s="23"/>
    </row>
    <row r="112" spans="1:4" ht="12.75" customHeight="1">
      <c r="A112" s="24" t="s">
        <v>151</v>
      </c>
      <c r="B112" s="24"/>
    </row>
    <row r="113" spans="1:2" ht="26.1" customHeight="1">
      <c r="A113" s="24" t="s">
        <v>152</v>
      </c>
      <c r="B113" s="24"/>
    </row>
    <row r="114" spans="1:2" ht="38.1" customHeight="1">
      <c r="A114" s="25" t="s">
        <v>153</v>
      </c>
      <c r="B114" s="2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F9"/>
  <sheetViews>
    <sheetView workbookViewId="0">
      <selection activeCell="B2" sqref="B2"/>
    </sheetView>
  </sheetViews>
  <sheetFormatPr defaultRowHeight="15"/>
  <cols>
    <col min="1" max="1" width="21" customWidth="1"/>
    <col min="2" max="2" width="11.5703125" bestFit="1" customWidth="1"/>
  </cols>
  <sheetData>
    <row r="1" spans="1:32">
      <c r="A1" t="s">
        <v>154</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2">
      <c r="A2" s="1" t="s">
        <v>155</v>
      </c>
      <c r="B2" s="48">
        <f>Calculations!C11</f>
        <v>137902</v>
      </c>
      <c r="C2" s="2">
        <f>Calculations!D11</f>
        <v>137902</v>
      </c>
      <c r="D2" s="2">
        <f>Calculations!E11</f>
        <v>251762.11802742296</v>
      </c>
      <c r="E2" s="2">
        <f>Calculations!F11</f>
        <v>364830.05288038554</v>
      </c>
      <c r="F2" s="2">
        <f>Calculations!G11</f>
        <v>479244.6991299307</v>
      </c>
      <c r="G2" s="2">
        <f>Calculations!H11</f>
        <v>595164.49341096531</v>
      </c>
      <c r="H2" s="2">
        <f>Calculations!I11</f>
        <v>647672.73524960212</v>
      </c>
      <c r="I2" s="2">
        <f>Calculations!J11</f>
        <v>702002.99838949763</v>
      </c>
      <c r="J2" s="2">
        <f>Calculations!K11</f>
        <v>758234.50114811282</v>
      </c>
      <c r="K2" s="2">
        <f>Calculations!L11</f>
        <v>816525.68016030989</v>
      </c>
      <c r="L2" s="2">
        <f>Calculations!M11</f>
        <v>876955.75374354981</v>
      </c>
      <c r="M2" s="2">
        <f>Calculations!N11</f>
        <v>914887.82517211698</v>
      </c>
      <c r="N2" s="2">
        <f>Calculations!O11</f>
        <v>952819.89660069905</v>
      </c>
      <c r="O2" s="2">
        <f>Calculations!P11</f>
        <v>990751.96802926622</v>
      </c>
      <c r="P2" s="2">
        <f>Calculations!Q11</f>
        <v>1028684.0394578334</v>
      </c>
      <c r="Q2" s="2">
        <f>Calculations!R11</f>
        <v>1066616.1108864155</v>
      </c>
      <c r="R2" s="2">
        <f>Calculations!S11</f>
        <v>1104548.1823149826</v>
      </c>
      <c r="S2" s="2">
        <f>Calculations!T11</f>
        <v>1142480.2537435498</v>
      </c>
      <c r="T2" s="2">
        <f>Calculations!U11</f>
        <v>1180412.325172117</v>
      </c>
      <c r="U2" s="2">
        <f>Calculations!V11</f>
        <v>1218344.3966006991</v>
      </c>
      <c r="V2" s="2">
        <f>Calculations!W11</f>
        <v>1256276.4680292662</v>
      </c>
      <c r="W2" s="2">
        <f>Calculations!X11</f>
        <v>1294208.5394578334</v>
      </c>
      <c r="X2" s="2">
        <f>Calculations!Y11</f>
        <v>1332140.6108864155</v>
      </c>
      <c r="Y2" s="2">
        <f>Calculations!Z11</f>
        <v>1370072.6823149826</v>
      </c>
      <c r="Z2" s="2">
        <f>Calculations!AA11</f>
        <v>1408004.7537435498</v>
      </c>
      <c r="AA2" s="2">
        <f>Calculations!AB11</f>
        <v>1445936.825172117</v>
      </c>
      <c r="AB2" s="2">
        <f>Calculations!AC11</f>
        <v>1483868.8966006991</v>
      </c>
      <c r="AC2" s="2">
        <f>Calculations!AD11</f>
        <v>1521800.9680292662</v>
      </c>
      <c r="AD2" s="2">
        <f>Calculations!AE11</f>
        <v>1559733.0394578334</v>
      </c>
      <c r="AE2" s="2">
        <f>Calculations!AF11</f>
        <v>1597665.1108864155</v>
      </c>
      <c r="AF2" s="2"/>
    </row>
    <row r="3" spans="1:32">
      <c r="A3" s="1" t="s">
        <v>156</v>
      </c>
      <c r="C3" s="50">
        <f t="shared" ref="C3:AE3" si="0">C2/B2</f>
        <v>1</v>
      </c>
      <c r="D3" s="50">
        <f t="shared" si="0"/>
        <v>1.8256596570566268</v>
      </c>
      <c r="E3" s="50">
        <f t="shared" si="0"/>
        <v>1.4491062266986758</v>
      </c>
      <c r="F3" s="50">
        <f t="shared" si="0"/>
        <v>1.3136108041161223</v>
      </c>
      <c r="G3" s="50">
        <f t="shared" si="0"/>
        <v>1.2418801803994644</v>
      </c>
      <c r="H3" s="50">
        <f t="shared" si="0"/>
        <v>1.0882247553742752</v>
      </c>
      <c r="I3" s="50">
        <f t="shared" si="0"/>
        <v>1.0838853639854973</v>
      </c>
      <c r="J3" s="50">
        <f t="shared" si="0"/>
        <v>1.0801015136511081</v>
      </c>
      <c r="K3" s="50">
        <f t="shared" si="0"/>
        <v>1.0768775081111885</v>
      </c>
      <c r="L3" s="50">
        <f t="shared" si="0"/>
        <v>1.0740087850897422</v>
      </c>
      <c r="M3" s="50">
        <f t="shared" si="0"/>
        <v>1.0432542591420864</v>
      </c>
      <c r="N3" s="50">
        <f t="shared" si="0"/>
        <v>1.0414608986860723</v>
      </c>
      <c r="O3" s="50">
        <f t="shared" si="0"/>
        <v>1.0398103267615364</v>
      </c>
      <c r="P3" s="50">
        <f t="shared" si="0"/>
        <v>1.0382861429021624</v>
      </c>
      <c r="Q3" s="50">
        <f t="shared" si="0"/>
        <v>1.0368743656687569</v>
      </c>
      <c r="R3" s="50">
        <f t="shared" si="0"/>
        <v>1.035563002509913</v>
      </c>
      <c r="S3" s="50">
        <f t="shared" si="0"/>
        <v>1.0343417082531128</v>
      </c>
      <c r="T3" s="50">
        <f t="shared" si="0"/>
        <v>1.0332015116272475</v>
      </c>
      <c r="U3" s="50">
        <f t="shared" si="0"/>
        <v>1.0321345945138714</v>
      </c>
      <c r="V3" s="50">
        <f t="shared" si="0"/>
        <v>1.0311341124352043</v>
      </c>
      <c r="W3" s="50">
        <f t="shared" si="0"/>
        <v>1.0301940475634885</v>
      </c>
      <c r="X3" s="50">
        <f t="shared" si="0"/>
        <v>1.0293090875790949</v>
      </c>
      <c r="Y3" s="50">
        <f t="shared" si="0"/>
        <v>1.0284745252254768</v>
      </c>
      <c r="Z3" s="50">
        <f t="shared" si="0"/>
        <v>1.0276861745498598</v>
      </c>
      <c r="AA3" s="50">
        <f t="shared" si="0"/>
        <v>1.026940300682732</v>
      </c>
      <c r="AB3" s="50">
        <f t="shared" si="0"/>
        <v>1.0262335606703057</v>
      </c>
      <c r="AC3" s="50">
        <f t="shared" si="0"/>
        <v>1.0255629533818407</v>
      </c>
      <c r="AD3" s="50">
        <f t="shared" si="0"/>
        <v>1.024925776908717</v>
      </c>
      <c r="AE3" s="50">
        <f t="shared" si="0"/>
        <v>1.0243195921795485</v>
      </c>
    </row>
    <row r="4" spans="1:32">
      <c r="AE4" s="47"/>
    </row>
    <row r="5" spans="1:32" ht="15.75" customHeight="1" thickBot="1">
      <c r="A5" s="1" t="s">
        <v>157</v>
      </c>
      <c r="B5">
        <v>2022</v>
      </c>
    </row>
    <row r="6" spans="1:32" ht="15.75" customHeight="1" thickBot="1">
      <c r="A6" s="53" t="str">
        <f>About!B1</f>
        <v>Colorado</v>
      </c>
      <c r="B6">
        <f>SUMIFS('2022'!C:C,'2022'!A:A,'BNoEVC-calcs'!A6)</f>
        <v>4411</v>
      </c>
    </row>
    <row r="8" spans="1:32">
      <c r="B8">
        <v>2021</v>
      </c>
      <c r="C8" s="3">
        <v>2022</v>
      </c>
      <c r="D8">
        <v>2023</v>
      </c>
      <c r="E8" s="3">
        <v>2024</v>
      </c>
      <c r="F8">
        <v>2025</v>
      </c>
      <c r="G8" s="3">
        <v>2026</v>
      </c>
      <c r="H8">
        <v>2027</v>
      </c>
      <c r="I8" s="3">
        <v>2028</v>
      </c>
      <c r="J8">
        <v>2029</v>
      </c>
      <c r="K8" s="3">
        <v>2030</v>
      </c>
      <c r="L8">
        <v>2031</v>
      </c>
      <c r="M8" s="3">
        <v>2032</v>
      </c>
      <c r="N8">
        <v>2033</v>
      </c>
      <c r="O8" s="3">
        <v>2034</v>
      </c>
      <c r="P8">
        <v>2035</v>
      </c>
      <c r="Q8" s="3">
        <v>2036</v>
      </c>
      <c r="R8">
        <v>2037</v>
      </c>
      <c r="S8" s="3">
        <v>2038</v>
      </c>
      <c r="T8">
        <v>2039</v>
      </c>
      <c r="U8" s="3">
        <v>2040</v>
      </c>
      <c r="V8">
        <v>2041</v>
      </c>
      <c r="W8" s="3">
        <v>2042</v>
      </c>
      <c r="X8">
        <v>2043</v>
      </c>
      <c r="Y8" s="3">
        <v>2044</v>
      </c>
      <c r="Z8">
        <v>2045</v>
      </c>
      <c r="AA8" s="3">
        <v>2046</v>
      </c>
      <c r="AB8">
        <v>2047</v>
      </c>
      <c r="AC8" s="3">
        <v>2048</v>
      </c>
      <c r="AD8">
        <v>2049</v>
      </c>
      <c r="AE8" s="3">
        <v>2050</v>
      </c>
    </row>
    <row r="9" spans="1:32">
      <c r="A9" s="1" t="s">
        <v>158</v>
      </c>
      <c r="B9">
        <f>B6</f>
        <v>4411</v>
      </c>
      <c r="C9">
        <f>B9</f>
        <v>4411</v>
      </c>
      <c r="D9">
        <f t="shared" ref="D9:AE9" si="1">C9*D3</f>
        <v>8052.9847472767806</v>
      </c>
      <c r="E9">
        <f t="shared" si="1"/>
        <v>11669.630340788246</v>
      </c>
      <c r="F9">
        <f t="shared" si="1"/>
        <v>15329.352495700747</v>
      </c>
      <c r="G9">
        <f t="shared" si="1"/>
        <v>19037.219042767822</v>
      </c>
      <c r="H9">
        <f t="shared" si="1"/>
        <v>20716.773035822505</v>
      </c>
      <c r="I9">
        <f t="shared" si="1"/>
        <v>22454.607082537412</v>
      </c>
      <c r="J9">
        <f t="shared" si="1"/>
        <v>24253.255098289552</v>
      </c>
      <c r="K9">
        <f t="shared" si="1"/>
        <v>26117.78491383103</v>
      </c>
      <c r="L9">
        <f t="shared" si="1"/>
        <v>28050.730444538862</v>
      </c>
      <c r="M9">
        <f t="shared" si="1"/>
        <v>29264.044008311757</v>
      </c>
      <c r="N9">
        <f t="shared" si="1"/>
        <v>30477.357572085133</v>
      </c>
      <c r="O9">
        <f t="shared" si="1"/>
        <v>31690.671135858029</v>
      </c>
      <c r="P9">
        <f t="shared" si="1"/>
        <v>32903.984699630921</v>
      </c>
      <c r="Q9">
        <f t="shared" si="1"/>
        <v>34117.298263404293</v>
      </c>
      <c r="R9">
        <f t="shared" si="1"/>
        <v>35330.611827177192</v>
      </c>
      <c r="S9">
        <f t="shared" si="1"/>
        <v>36543.925390950084</v>
      </c>
      <c r="T9">
        <f t="shared" si="1"/>
        <v>37757.238954722976</v>
      </c>
      <c r="U9">
        <f t="shared" si="1"/>
        <v>38970.552518496348</v>
      </c>
      <c r="V9">
        <f t="shared" si="1"/>
        <v>40183.866082269247</v>
      </c>
      <c r="W9">
        <f t="shared" si="1"/>
        <v>41397.179646042139</v>
      </c>
      <c r="X9">
        <f t="shared" si="1"/>
        <v>42610.493209815511</v>
      </c>
      <c r="Y9">
        <f t="shared" si="1"/>
        <v>43823.806773588411</v>
      </c>
      <c r="Z9">
        <f t="shared" si="1"/>
        <v>45037.12033736131</v>
      </c>
      <c r="AA9">
        <f t="shared" si="1"/>
        <v>46250.433901134209</v>
      </c>
      <c r="AB9">
        <f t="shared" si="1"/>
        <v>47463.747464907574</v>
      </c>
      <c r="AC9">
        <f t="shared" si="1"/>
        <v>48677.061028680466</v>
      </c>
      <c r="AD9">
        <f t="shared" si="1"/>
        <v>49890.374592453358</v>
      </c>
      <c r="AE9">
        <f t="shared" si="1"/>
        <v>51103.68815622673</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8" tint="-0.249977111117893"/>
  </sheetPr>
  <dimension ref="A1:AE2"/>
  <sheetViews>
    <sheetView tabSelected="1" workbookViewId="0">
      <selection activeCell="H5" sqref="H5"/>
    </sheetView>
  </sheetViews>
  <sheetFormatPr defaultRowHeight="15"/>
  <cols>
    <col min="1" max="1" width="21" customWidth="1"/>
    <col min="2" max="2" width="11.5703125" bestFit="1" customWidth="1"/>
  </cols>
  <sheetData>
    <row r="1" spans="1:31">
      <c r="A1" t="s">
        <v>154</v>
      </c>
      <c r="B1">
        <v>2021</v>
      </c>
      <c r="C1" s="3">
        <v>2022</v>
      </c>
      <c r="D1">
        <v>2023</v>
      </c>
      <c r="E1" s="3">
        <v>2024</v>
      </c>
      <c r="F1">
        <v>2025</v>
      </c>
      <c r="G1" s="3">
        <v>2026</v>
      </c>
      <c r="H1">
        <v>2027</v>
      </c>
      <c r="I1" s="3">
        <v>2028</v>
      </c>
      <c r="J1">
        <v>2029</v>
      </c>
      <c r="K1" s="3">
        <v>2030</v>
      </c>
      <c r="L1">
        <v>2031</v>
      </c>
      <c r="M1" s="3">
        <v>2032</v>
      </c>
      <c r="N1">
        <v>2033</v>
      </c>
      <c r="O1" s="3">
        <v>2034</v>
      </c>
      <c r="P1">
        <v>2035</v>
      </c>
      <c r="Q1" s="3">
        <v>2036</v>
      </c>
      <c r="R1">
        <v>2037</v>
      </c>
      <c r="S1" s="3">
        <v>2038</v>
      </c>
      <c r="T1">
        <v>2039</v>
      </c>
      <c r="U1" s="3">
        <v>2040</v>
      </c>
      <c r="V1">
        <v>2041</v>
      </c>
      <c r="W1" s="3">
        <v>2042</v>
      </c>
      <c r="X1">
        <v>2043</v>
      </c>
      <c r="Y1" s="3">
        <v>2044</v>
      </c>
      <c r="Z1">
        <v>2045</v>
      </c>
      <c r="AA1" s="3">
        <v>2046</v>
      </c>
      <c r="AB1">
        <v>2047</v>
      </c>
      <c r="AC1" s="3">
        <v>2048</v>
      </c>
      <c r="AD1">
        <v>2049</v>
      </c>
      <c r="AE1" s="3">
        <v>2050</v>
      </c>
    </row>
    <row r="2" spans="1:31">
      <c r="A2" s="1" t="s">
        <v>155</v>
      </c>
      <c r="B2" s="54">
        <f>'BNoEVC-calcs'!B9</f>
        <v>4411</v>
      </c>
      <c r="C2" s="54">
        <f>'BNoEVC-calcs'!C9</f>
        <v>4411</v>
      </c>
      <c r="D2" s="54">
        <f>'BNoEVC-calcs'!D9</f>
        <v>8052.9847472767806</v>
      </c>
      <c r="E2" s="54">
        <f>'BNoEVC-calcs'!E9</f>
        <v>11669.630340788246</v>
      </c>
      <c r="F2" s="54">
        <f>'BNoEVC-calcs'!F9</f>
        <v>15329.352495700747</v>
      </c>
      <c r="G2" s="54">
        <f>'BNoEVC-calcs'!G9</f>
        <v>19037.219042767822</v>
      </c>
      <c r="H2" s="54">
        <f>'BNoEVC-calcs'!H9</f>
        <v>20716.773035822505</v>
      </c>
      <c r="I2" s="54">
        <f>'BNoEVC-calcs'!I9</f>
        <v>22454.607082537412</v>
      </c>
      <c r="J2" s="54">
        <f>'BNoEVC-calcs'!J9</f>
        <v>24253.255098289552</v>
      </c>
      <c r="K2" s="54">
        <f>'BNoEVC-calcs'!K9</f>
        <v>26117.78491383103</v>
      </c>
      <c r="L2" s="54">
        <f>'BNoEVC-calcs'!L9</f>
        <v>28050.730444538862</v>
      </c>
      <c r="M2" s="54">
        <f>'BNoEVC-calcs'!M9</f>
        <v>29264.044008311757</v>
      </c>
      <c r="N2" s="54">
        <f>'BNoEVC-calcs'!N9</f>
        <v>30477.357572085133</v>
      </c>
      <c r="O2" s="54">
        <f>'BNoEVC-calcs'!O9</f>
        <v>31690.671135858029</v>
      </c>
      <c r="P2" s="54">
        <f>'BNoEVC-calcs'!P9</f>
        <v>32903.984699630921</v>
      </c>
      <c r="Q2" s="54">
        <f>'BNoEVC-calcs'!Q9</f>
        <v>34117.298263404293</v>
      </c>
      <c r="R2" s="54">
        <f>'BNoEVC-calcs'!R9</f>
        <v>35330.611827177192</v>
      </c>
      <c r="S2" s="54">
        <f>'BNoEVC-calcs'!S9</f>
        <v>36543.925390950084</v>
      </c>
      <c r="T2" s="54">
        <f>'BNoEVC-calcs'!T9</f>
        <v>37757.238954722976</v>
      </c>
      <c r="U2" s="54">
        <f>'BNoEVC-calcs'!U9</f>
        <v>38970.552518496348</v>
      </c>
      <c r="V2" s="54">
        <f>'BNoEVC-calcs'!V9</f>
        <v>40183.866082269247</v>
      </c>
      <c r="W2" s="54">
        <f>'BNoEVC-calcs'!W9</f>
        <v>41397.179646042139</v>
      </c>
      <c r="X2" s="54">
        <f>'BNoEVC-calcs'!X9</f>
        <v>42610.493209815511</v>
      </c>
      <c r="Y2" s="54">
        <f>'BNoEVC-calcs'!Y9</f>
        <v>43823.806773588411</v>
      </c>
      <c r="Z2" s="54">
        <f>'BNoEVC-calcs'!Z9</f>
        <v>45037.12033736131</v>
      </c>
      <c r="AA2" s="54">
        <f>'BNoEVC-calcs'!AA9</f>
        <v>46250.433901134209</v>
      </c>
      <c r="AB2" s="54">
        <f>'BNoEVC-calcs'!AB9</f>
        <v>47463.747464907574</v>
      </c>
      <c r="AC2" s="54">
        <f>'BNoEVC-calcs'!AC9</f>
        <v>48677.061028680466</v>
      </c>
      <c r="AD2" s="54">
        <f>'BNoEVC-calcs'!AD9</f>
        <v>49890.374592453358</v>
      </c>
      <c r="AE2" s="54">
        <f>'BNoEVC-calcs'!AE9</f>
        <v>51103.68815622673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Sheet1</vt:lpstr>
      <vt:lpstr>IIJA</vt:lpstr>
      <vt:lpstr>Inflation Reduction Act</vt:lpstr>
      <vt:lpstr>Calculations</vt:lpstr>
      <vt:lpstr>2022</vt:lpstr>
      <vt:lpstr>BNoEVC-calcs</vt:lpstr>
      <vt:lpstr>SYNoEVC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2019-06-04T20:20:37Z</dcterms:created>
  <dcterms:modified xsi:type="dcterms:W3CDTF">2023-09-29T17:47:04Z</dcterms:modified>
</cp:coreProperties>
</file>