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fuels/BS/"/>
    </mc:Choice>
  </mc:AlternateContent>
  <xr:revisionPtr revIDLastSave="0" documentId="13_ncr:1_{273D8759-C2DE-D14A-A608-9A64E668C1D2}" xr6:coauthVersionLast="47" xr6:coauthVersionMax="47" xr10:uidLastSave="{00000000-0000-0000-0000-000000000000}"/>
  <bookViews>
    <workbookView xWindow="0" yWindow="500" windowWidth="28800" windowHeight="16020" tabRatio="955" firstSheet="9" activeTab="16" xr2:uid="{00000000-000D-0000-FFFF-FFFF00000000}"/>
  </bookViews>
  <sheets>
    <sheet name="About" sheetId="1" r:id="rId1"/>
    <sheet name="Subsidies Paid" sheetId="12" r:id="rId2"/>
    <sheet name="AEO21 Table 1" sheetId="3" r:id="rId3"/>
    <sheet name="AEO22 Table 1" sheetId="21" r:id="rId4"/>
    <sheet name="AEO21 Table 8" sheetId="9" r:id="rId5"/>
    <sheet name="AEO22 Table 8" sheetId="22" r:id="rId6"/>
    <sheet name="AEO21 Table 11" sheetId="6" r:id="rId7"/>
    <sheet name="AEO22 Table 11" sheetId="23" r:id="rId8"/>
    <sheet name="Calculations" sheetId="14" r:id="rId9"/>
    <sheet name="Wind PV Calcs" sheetId="20" r:id="rId10"/>
    <sheet name="Monetizing Tax Credit Penalty" sheetId="17" r:id="rId11"/>
    <sheet name="IRA Modeling" sheetId="24" r:id="rId12"/>
    <sheet name="BS-BSfTFpEUP" sheetId="10" r:id="rId13"/>
    <sheet name="BS-BSpUEO-PreRet" sheetId="11" r:id="rId14"/>
    <sheet name="BS-BSpUEO-PreNonRet" sheetId="18" r:id="rId15"/>
    <sheet name="BS-BSpUEO-NewBlt" sheetId="19" r:id="rId16"/>
    <sheet name="BS-BSpUECB" sheetId="16" r:id="rId17"/>
    <sheet name="JCT Table 1_Notes" sheetId="15" r:id="rId18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6" l="1"/>
  <c r="I4" i="16"/>
  <c r="J4" i="16"/>
  <c r="K4" i="16"/>
  <c r="L4" i="16"/>
  <c r="M4" i="16"/>
  <c r="N4" i="16"/>
  <c r="O4" i="16"/>
  <c r="P4" i="16"/>
  <c r="Q4" i="16"/>
  <c r="G4" i="16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B17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B10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B6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B5" i="19"/>
  <c r="N124" i="24"/>
  <c r="O124" i="24" s="1"/>
  <c r="P124" i="24" s="1"/>
  <c r="M124" i="24"/>
  <c r="L124" i="24"/>
  <c r="K124" i="24"/>
  <c r="J124" i="24"/>
  <c r="I124" i="24"/>
  <c r="H124" i="24"/>
  <c r="G124" i="24"/>
  <c r="F124" i="24"/>
  <c r="E124" i="24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B4" i="19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B14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B10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B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B6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B5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F82" i="14" l="1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E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77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D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D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D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D37" i="14"/>
  <c r="E37" i="14"/>
  <c r="F37" i="14"/>
  <c r="G37" i="14"/>
  <c r="H37" i="14"/>
  <c r="I37" i="14"/>
  <c r="J37" i="14"/>
  <c r="K37" i="14"/>
  <c r="L37" i="14"/>
  <c r="M37" i="14"/>
  <c r="C37" i="14"/>
  <c r="P7" i="12"/>
  <c r="Q7" i="12"/>
  <c r="R7" i="12"/>
  <c r="S7" i="12"/>
  <c r="O7" i="12"/>
  <c r="D26" i="14" l="1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C26" i="14"/>
  <c r="P19" i="14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 s="1"/>
  <c r="J12" i="14" s="1"/>
  <c r="K12" i="14" s="1"/>
  <c r="C12" i="14"/>
  <c r="P5" i="14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C7" i="14"/>
  <c r="I14" i="14"/>
  <c r="J14" i="14"/>
  <c r="K14" i="14"/>
  <c r="C50" i="14" l="1"/>
  <c r="C32" i="14"/>
  <c r="C38" i="14"/>
  <c r="C45" i="14"/>
  <c r="C49" i="14"/>
  <c r="D105" i="14"/>
  <c r="D107" i="14"/>
  <c r="C51" i="14" l="1"/>
  <c r="A30" i="17"/>
  <c r="C14" i="14" l="1"/>
  <c r="D14" i="14"/>
  <c r="E14" i="14"/>
  <c r="F14" i="14"/>
  <c r="G14" i="14"/>
  <c r="H14" i="14"/>
  <c r="G11" i="12"/>
  <c r="H11" i="12"/>
  <c r="I11" i="12"/>
  <c r="F11" i="12"/>
  <c r="N10" i="12"/>
  <c r="M10" i="12"/>
  <c r="L10" i="12"/>
  <c r="M11" i="12" l="1"/>
  <c r="B14" i="19" s="1"/>
  <c r="L11" i="12"/>
  <c r="C56" i="14"/>
  <c r="D51" i="14" l="1"/>
  <c r="E51" i="14" s="1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90" i="14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E7" i="14"/>
  <c r="F7" i="14"/>
  <c r="G7" i="14"/>
  <c r="H7" i="14"/>
  <c r="I7" i="14"/>
  <c r="J7" i="14"/>
  <c r="K7" i="14"/>
  <c r="L7" i="14"/>
  <c r="M7" i="14"/>
  <c r="E81" i="14"/>
  <c r="E86" i="14" s="1"/>
  <c r="D67" i="14"/>
  <c r="C27" i="14"/>
  <c r="D27" i="14"/>
  <c r="E27" i="14"/>
  <c r="F27" i="14"/>
  <c r="G27" i="14"/>
  <c r="H27" i="14"/>
  <c r="I27" i="14"/>
  <c r="J27" i="14"/>
  <c r="K27" i="14"/>
  <c r="L27" i="14"/>
  <c r="M27" i="14"/>
  <c r="C21" i="14"/>
  <c r="D21" i="14"/>
  <c r="E21" i="14"/>
  <c r="F21" i="14"/>
  <c r="G21" i="14"/>
  <c r="H21" i="14"/>
  <c r="I21" i="14"/>
  <c r="J21" i="14"/>
  <c r="K21" i="14"/>
  <c r="L21" i="14"/>
  <c r="I12" i="12"/>
  <c r="H12" i="12"/>
  <c r="G12" i="12"/>
  <c r="F12" i="12"/>
  <c r="K10" i="12"/>
  <c r="K11" i="12" s="1"/>
  <c r="J10" i="12"/>
  <c r="J11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F81" i="14"/>
  <c r="F86" i="14" s="1"/>
  <c r="M21" i="14"/>
  <c r="N7" i="14"/>
  <c r="D39" i="14"/>
  <c r="F39" i="14"/>
  <c r="E67" i="14"/>
  <c r="N21" i="14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C4" i="11"/>
  <c r="C2" i="11"/>
  <c r="C13" i="11" s="1"/>
  <c r="C2" i="19"/>
  <c r="C13" i="19" s="1"/>
  <c r="C18" i="10"/>
  <c r="C14" i="10"/>
  <c r="E46" i="14"/>
  <c r="C10" i="10"/>
  <c r="C19" i="10"/>
  <c r="C11" i="10"/>
  <c r="N27" i="14"/>
  <c r="B4" i="10"/>
  <c r="F78" i="14"/>
  <c r="G74" i="14"/>
  <c r="D64" i="14"/>
  <c r="C4" i="10" s="1"/>
  <c r="E61" i="14"/>
  <c r="G97" i="14"/>
  <c r="F102" i="14"/>
  <c r="O21" i="14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O27" i="14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P7" i="14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F4" i="11"/>
  <c r="E14" i="10"/>
  <c r="E11" i="10"/>
  <c r="E19" i="10"/>
  <c r="E18" i="10"/>
  <c r="E10" i="10"/>
  <c r="P27" i="14"/>
  <c r="Q21" i="14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H109" i="14"/>
  <c r="G51" i="14"/>
  <c r="E3" i="10"/>
  <c r="E17" i="10" s="1"/>
  <c r="H58" i="14"/>
  <c r="F2" i="11" l="1"/>
  <c r="F13" i="11" s="1"/>
  <c r="F2" i="19"/>
  <c r="F13" i="19" s="1"/>
  <c r="H4" i="11"/>
  <c r="Q27" i="14"/>
  <c r="F14" i="10"/>
  <c r="F11" i="10"/>
  <c r="F19" i="10"/>
  <c r="F10" i="10"/>
  <c r="F18" i="10"/>
  <c r="H33" i="14"/>
  <c r="J39" i="14"/>
  <c r="R7" i="14"/>
  <c r="I46" i="14"/>
  <c r="I67" i="14"/>
  <c r="H70" i="14"/>
  <c r="I78" i="14"/>
  <c r="J74" i="14"/>
  <c r="R21" i="14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G2" i="11"/>
  <c r="G13" i="11" s="1"/>
  <c r="G2" i="19"/>
  <c r="G13" i="19" s="1"/>
  <c r="G19" i="10"/>
  <c r="G10" i="10"/>
  <c r="G18" i="10"/>
  <c r="G11" i="10"/>
  <c r="G14" i="10"/>
  <c r="R27" i="14"/>
  <c r="S7" i="14"/>
  <c r="J78" i="14"/>
  <c r="K74" i="14"/>
  <c r="H64" i="14"/>
  <c r="G4" i="10" s="1"/>
  <c r="I61" i="14"/>
  <c r="K39" i="14"/>
  <c r="S21" i="14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S27" i="14"/>
  <c r="H11" i="10"/>
  <c r="H19" i="10"/>
  <c r="H10" i="10"/>
  <c r="H18" i="10"/>
  <c r="H14" i="10"/>
  <c r="K46" i="14"/>
  <c r="L89" i="14"/>
  <c r="K94" i="14"/>
  <c r="K78" i="14"/>
  <c r="L74" i="14"/>
  <c r="T21" i="14"/>
  <c r="M81" i="14"/>
  <c r="L86" i="14"/>
  <c r="L39" i="14"/>
  <c r="T7" i="14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I2" i="11"/>
  <c r="I13" i="11" s="1"/>
  <c r="I2" i="19"/>
  <c r="I13" i="19" s="1"/>
  <c r="I19" i="10"/>
  <c r="I10" i="10"/>
  <c r="I18" i="10"/>
  <c r="I14" i="10"/>
  <c r="I11" i="10"/>
  <c r="T27" i="14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K33" i="14"/>
  <c r="K61" i="14"/>
  <c r="J64" i="14"/>
  <c r="I4" i="10" s="1"/>
  <c r="U21" i="14"/>
  <c r="L109" i="14"/>
  <c r="K51" i="14"/>
  <c r="I3" i="10"/>
  <c r="I17" i="10" s="1"/>
  <c r="L58" i="14"/>
  <c r="L4" i="11" l="1"/>
  <c r="J2" i="11"/>
  <c r="J13" i="11" s="1"/>
  <c r="J2" i="19"/>
  <c r="J13" i="19" s="1"/>
  <c r="J19" i="10"/>
  <c r="J10" i="10"/>
  <c r="J18" i="10"/>
  <c r="J14" i="10"/>
  <c r="J11" i="10"/>
  <c r="U27" i="14"/>
  <c r="M94" i="14"/>
  <c r="N89" i="14"/>
  <c r="L61" i="14"/>
  <c r="K64" i="14"/>
  <c r="J4" i="10" s="1"/>
  <c r="V7" i="14"/>
  <c r="M102" i="14"/>
  <c r="N97" i="14"/>
  <c r="N86" i="14"/>
  <c r="O81" i="14"/>
  <c r="L33" i="14"/>
  <c r="N39" i="14"/>
  <c r="L70" i="14"/>
  <c r="M67" i="14"/>
  <c r="V21" i="14"/>
  <c r="M46" i="14"/>
  <c r="M78" i="14"/>
  <c r="N74" i="14"/>
  <c r="M109" i="14"/>
  <c r="M58" i="14"/>
  <c r="J3" i="10"/>
  <c r="J17" i="10" s="1"/>
  <c r="L51" i="14"/>
  <c r="M4" i="11" l="1"/>
  <c r="K2" i="11"/>
  <c r="K13" i="11" s="1"/>
  <c r="K2" i="19"/>
  <c r="K13" i="19" s="1"/>
  <c r="V27" i="14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M70" i="14"/>
  <c r="N67" i="14"/>
  <c r="W7" i="14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L18" i="10"/>
  <c r="L14" i="10"/>
  <c r="L11" i="10"/>
  <c r="L19" i="10"/>
  <c r="L10" i="10"/>
  <c r="W27" i="14"/>
  <c r="O94" i="14"/>
  <c r="P89" i="14"/>
  <c r="N61" i="14"/>
  <c r="M64" i="14"/>
  <c r="L4" i="10" s="1"/>
  <c r="X21" i="14"/>
  <c r="O78" i="14"/>
  <c r="P74" i="14"/>
  <c r="N33" i="14"/>
  <c r="X7" i="14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M19" i="10"/>
  <c r="M11" i="10"/>
  <c r="M10" i="10"/>
  <c r="M18" i="10"/>
  <c r="M14" i="10"/>
  <c r="X27" i="14"/>
  <c r="P46" i="14"/>
  <c r="P78" i="14"/>
  <c r="Q74" i="14"/>
  <c r="Q97" i="14"/>
  <c r="P102" i="14"/>
  <c r="Y21" i="14"/>
  <c r="O70" i="14"/>
  <c r="P67" i="14"/>
  <c r="P94" i="14"/>
  <c r="Q89" i="14"/>
  <c r="Y7" i="14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N2" i="11"/>
  <c r="N13" i="11" s="1"/>
  <c r="N2" i="19"/>
  <c r="N13" i="19" s="1"/>
  <c r="Y27" i="14"/>
  <c r="N14" i="10"/>
  <c r="N11" i="10"/>
  <c r="N10" i="10"/>
  <c r="N19" i="10"/>
  <c r="N18" i="10"/>
  <c r="Z21" i="14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O10" i="10"/>
  <c r="O18" i="10"/>
  <c r="O19" i="10"/>
  <c r="O14" i="10"/>
  <c r="O11" i="10"/>
  <c r="Z27" i="14"/>
  <c r="R102" i="14"/>
  <c r="S97" i="14"/>
  <c r="R46" i="14"/>
  <c r="Q61" i="14"/>
  <c r="P64" i="14"/>
  <c r="O4" i="10" s="1"/>
  <c r="R78" i="14"/>
  <c r="S74" i="14"/>
  <c r="AA21" i="14"/>
  <c r="R94" i="14"/>
  <c r="S89" i="14"/>
  <c r="R67" i="14"/>
  <c r="Q70" i="14"/>
  <c r="S39" i="14"/>
  <c r="T81" i="14"/>
  <c r="S86" i="14"/>
  <c r="AA7" i="14"/>
  <c r="Q33" i="14"/>
  <c r="R109" i="14"/>
  <c r="Q51" i="14"/>
  <c r="O3" i="10"/>
  <c r="O17" i="10" s="1"/>
  <c r="R58" i="14"/>
  <c r="P2" i="11" l="1"/>
  <c r="P13" i="11" s="1"/>
  <c r="P2" i="19"/>
  <c r="P13" i="19" s="1"/>
  <c r="R4" i="11"/>
  <c r="P11" i="10"/>
  <c r="P10" i="10"/>
  <c r="P19" i="10"/>
  <c r="P18" i="10"/>
  <c r="P14" i="10"/>
  <c r="AA27" i="14"/>
  <c r="T89" i="14"/>
  <c r="S94" i="14"/>
  <c r="R70" i="14"/>
  <c r="S67" i="14"/>
  <c r="T86" i="14"/>
  <c r="U81" i="14"/>
  <c r="Q64" i="14"/>
  <c r="P4" i="10" s="1"/>
  <c r="R61" i="14"/>
  <c r="AB7" i="14"/>
  <c r="S78" i="14"/>
  <c r="T74" i="14"/>
  <c r="S102" i="14"/>
  <c r="T97" i="14"/>
  <c r="AB21" i="14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AB27" i="14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S70" i="14"/>
  <c r="T67" i="14"/>
  <c r="U97" i="14"/>
  <c r="T102" i="14"/>
  <c r="T78" i="14"/>
  <c r="U74" i="14"/>
  <c r="AC21" i="14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R19" i="10"/>
  <c r="R18" i="10"/>
  <c r="R10" i="10"/>
  <c r="R14" i="10"/>
  <c r="R11" i="10"/>
  <c r="AC27" i="14"/>
  <c r="V39" i="14"/>
  <c r="U102" i="14"/>
  <c r="V97" i="14"/>
  <c r="AD21" i="14"/>
  <c r="T70" i="14"/>
  <c r="U67" i="14"/>
  <c r="AD7" i="14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S2" i="11"/>
  <c r="S13" i="11" s="1"/>
  <c r="S2" i="19"/>
  <c r="S13" i="19" s="1"/>
  <c r="AD27" i="14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U33" i="14"/>
  <c r="V94" i="14"/>
  <c r="W89" i="14"/>
  <c r="AE21" i="14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T18" i="10"/>
  <c r="T14" i="10"/>
  <c r="T11" i="10"/>
  <c r="T10" i="10"/>
  <c r="T19" i="10"/>
  <c r="AE27" i="14"/>
  <c r="W94" i="14"/>
  <c r="X89" i="14"/>
  <c r="W46" i="14"/>
  <c r="AG7" i="14"/>
  <c r="AF7" i="14"/>
  <c r="Y81" i="14"/>
  <c r="X86" i="14"/>
  <c r="X39" i="14"/>
  <c r="V33" i="14"/>
  <c r="AG21" i="14"/>
  <c r="AF21" i="14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U2" i="11"/>
  <c r="U13" i="11" s="1"/>
  <c r="U2" i="19"/>
  <c r="U13" i="19" s="1"/>
  <c r="U14" i="10"/>
  <c r="U10" i="10"/>
  <c r="U11" i="10"/>
  <c r="U19" i="10"/>
  <c r="U18" i="10"/>
  <c r="AG27" i="14"/>
  <c r="AF27" i="14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<sst xmlns="http://schemas.openxmlformats.org/spreadsheetml/2006/main" count="1889" uniqueCount="749">
  <si>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</si>
  <si>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</si>
  <si>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</si>
  <si>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</si>
  <si>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</si>
  <si>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</si>
  <si>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</si>
  <si>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</si>
  <si>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</si>
  <si>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</si>
  <si>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</si>
  <si>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</si>
  <si>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</si>
  <si>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</si>
  <si>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</si>
  <si>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</si>
  <si>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</si>
  <si>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</si>
  <si>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</si>
  <si>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</si>
  <si>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</si>
  <si>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</si>
  <si>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</si>
  <si>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</si>
  <si>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</si>
  <si>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</si>
  <si>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</si>
  <si>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</si>
  <si>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</si>
  <si>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</si>
  <si>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</si>
  <si>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</si>
  <si>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</si>
  <si>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</si>
  <si>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</si>
  <si>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</si>
  <si>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</si>
  <si>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</si>
  <si>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</si>
  <si>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</si>
  <si>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</si>
  <si>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</si>
  <si>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</si>
  <si>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</si>
  <si>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</si>
  <si>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</si>
  <si>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</si>
  <si>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</si>
  <si>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</si>
  <si>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</si>
  <si>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</si>
  <si>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</si>
  <si>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</si>
  <si>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</si>
  <si>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</si>
  <si>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</si>
  <si>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</si>
  <si>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</si>
  <si>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</si>
  <si>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</si>
  <si>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</si>
  <si>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</si>
  <si>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</si>
  <si>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</si>
  <si>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</si>
  <si>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</si>
  <si>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</si>
  <si>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</si>
  <si>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</si>
  <si>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</si>
  <si>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</si>
  <si>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</si>
  <si>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</si>
  <si>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</si>
  <si>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</si>
  <si>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</si>
  <si>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</si>
  <si>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</si>
  <si>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</si>
  <si>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</si>
  <si>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</si>
  <si>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</si>
  <si>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</si>
  <si>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</si>
  <si>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</si>
  <si>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</si>
  <si>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</si>
  <si>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</si>
  <si>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</si>
  <si>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</si>
  <si>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</si>
  <si>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</si>
  <si>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</si>
  <si>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</si>
  <si>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</si>
  <si>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</si>
  <si>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</si>
  <si>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</si>
  <si>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</si>
  <si>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</si>
  <si>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</si>
  <si>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</si>
  <si>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</si>
  <si>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</si>
  <si>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</si>
  <si>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</si>
  <si>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</si>
  <si>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</si>
  <si>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</si>
  <si>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</si>
  <si>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</si>
  <si>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</si>
  <si>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</si>
  <si>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</si>
  <si>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</si>
  <si>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</si>
  <si>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</si>
  <si>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</si>
  <si>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</si>
  <si>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</si>
  <si>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</si>
  <si>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</si>
  <si>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</si>
  <si>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</si>
  <si>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</si>
  <si>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</si>
  <si>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</si>
  <si>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</si>
  <si>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</si>
  <si>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</si>
  <si>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</si>
  <si>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</si>
  <si>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</si>
  <si>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</si>
  <si>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</si>
  <si>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</si>
  <si>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</si>
  <si>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</si>
  <si>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</si>
  <si>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</si>
  <si>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</si>
  <si>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</si>
  <si>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</si>
  <si>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</si>
  <si>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</si>
  <si>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</si>
  <si>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</si>
  <si>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</si>
  <si>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</si>
  <si>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</si>
  <si>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</si>
  <si>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</si>
  <si>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</si>
  <si>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</si>
  <si>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</si>
  <si>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</si>
  <si>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</si>
  <si>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</si>
  <si>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</si>
  <si>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</si>
  <si>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</si>
  <si>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</si>
  <si>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</si>
  <si>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</si>
  <si>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</si>
  <si>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</si>
  <si>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</si>
  <si>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</si>
  <si>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</si>
  <si>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</si>
  <si>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</si>
  <si>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</si>
  <si>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</si>
  <si>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</si>
  <si>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</si>
  <si>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</si>
  <si>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</si>
  <si>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</si>
  <si>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</si>
  <si>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</si>
  <si>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</si>
  <si>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</si>
  <si>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</si>
  <si>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</si>
  <si>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</si>
  <si>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</si>
  <si>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</si>
  <si>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</si>
  <si>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</si>
  <si>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</si>
  <si>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</si>
  <si>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</si>
  <si>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</si>
  <si>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</si>
  <si>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</si>
  <si>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</si>
  <si>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</si>
  <si>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</si>
  <si>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</si>
  <si>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</si>
  <si>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</si>
  <si>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</si>
  <si>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</si>
  <si>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</si>
  <si>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</si>
  <si>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</si>
  <si>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</si>
  <si>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</si>
  <si>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</si>
  <si>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</si>
  <si>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</si>
  <si>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</si>
  <si>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</si>
  <si>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</si>
  <si>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</si>
  <si>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</si>
  <si>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</si>
  <si>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</si>
  <si>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</si>
  <si>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</si>
  <si>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</si>
  <si>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</si>
  <si>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</si>
  <si>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</si>
  <si>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</si>
  <si>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</si>
  <si>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</si>
  <si>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</si>
  <si>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</si>
  <si>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</si>
  <si>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</si>
  <si>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</si>
  <si>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</si>
  <si>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</si>
  <si>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</si>
  <si>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</si>
  <si>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</si>
  <si>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</si>
  <si>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</si>
  <si>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</si>
  <si>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</si>
  <si>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</si>
  <si>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</si>
  <si>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</si>
  <si>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</si>
  <si>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</si>
  <si>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</si>
  <si>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</si>
  <si>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</si>
  <si>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</si>
  <si>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</si>
  <si>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</si>
  <si>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</si>
  <si>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</si>
  <si>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</si>
  <si>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</si>
  <si>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</si>
  <si>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</si>
  <si>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</si>
  <si>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</si>
  <si>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</si>
  <si>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</si>
  <si>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</si>
  <si>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</si>
  <si>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</si>
  <si>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</si>
  <si>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</si>
  <si>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</si>
  <si>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</si>
  <si>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</si>
  <si>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</si>
  <si>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</si>
  <si>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</si>
  <si>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</si>
  <si>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</si>
  <si>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</si>
  <si>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</si>
  <si>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</si>
  <si>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</si>
  <si>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</si>
  <si>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</si>
  <si>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</si>
  <si>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</si>
  <si>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</si>
  <si>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</si>
  <si>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</si>
  <si>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</si>
  <si>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</si>
  <si>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</si>
  <si>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</si>
  <si>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</si>
  <si>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</si>
  <si>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</si>
  <si>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</si>
  <si>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</si>
  <si>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</si>
  <si>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</si>
  <si>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</si>
  <si>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</si>
  <si>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</si>
  <si>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</si>
  <si>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</si>
  <si>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</si>
  <si>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</si>
  <si>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</si>
  <si>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</si>
  <si>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</si>
  <si>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</si>
  <si>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</si>
  <si>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</si>
  <si>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</si>
  <si>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</si>
  <si>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</si>
  <si>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</si>
  <si>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</si>
  <si>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</si>
  <si>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</si>
  <si>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</si>
  <si>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</si>
  <si>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</si>
  <si>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</si>
  <si>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</si>
  <si>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</si>
  <si>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</si>
  <si>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</si>
  <si>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</si>
  <si>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</si>
  <si>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</si>
  <si>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</si>
  <si>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</si>
  <si>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</si>
  <si>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</si>
  <si>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</si>
  <si>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</si>
  <si>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</si>
  <si>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</si>
  <si>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</si>
  <si>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</si>
  <si>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</si>
  <si>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</si>
  <si>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</si>
  <si>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</si>
  <si>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</si>
  <si>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</si>
  <si>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</si>
  <si>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</si>
  <si>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</si>
  <si>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</si>
  <si>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</si>
  <si>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</si>
  <si>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</si>
  <si>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</si>
  <si>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</si>
  <si>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</si>
  <si>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</si>
  <si>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</si>
  <si>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</si>
  <si>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</si>
  <si>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</si>
  <si>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</si>
  <si>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</si>
  <si>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</si>
  <si>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</si>
  <si>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</si>
  <si>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</si>
  <si>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</si>
  <si>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</si>
  <si>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</si>
  <si>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</si>
  <si>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</si>
  <si>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</si>
  <si>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</si>
  <si>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</si>
  <si>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</si>
  <si>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</si>
  <si>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</si>
  <si>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</si>
  <si>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</si>
  <si>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</si>
  <si>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</si>
  <si>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</si>
  <si>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</si>
  <si>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</si>
  <si>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</si>
  <si>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</si>
  <si>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</si>
  <si>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</si>
  <si>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</si>
  <si>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</si>
  <si>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</si>
  <si>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</si>
  <si>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</si>
  <si>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</si>
  <si>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</si>
  <si>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</si>
  <si>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</si>
  <si>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</si>
  <si>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</si>
  <si>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</si>
  <si>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</si>
  <si>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</si>
  <si>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</si>
  <si>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</si>
  <si>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</si>
  <si>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</si>
  <si>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</si>
  <si>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</si>
  <si>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</si>
  <si>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</si>
  <si>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</si>
  <si>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</si>
  <si>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</si>
  <si>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</si>
  <si>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</si>
  <si>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</si>
  <si>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</si>
  <si>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</si>
  <si>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</si>
  <si>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</si>
  <si>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</si>
  <si>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</si>
  <si>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</si>
  <si>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</si>
  <si>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</si>
  <si>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</si>
  <si>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</si>
  <si>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</si>
  <si>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</si>
  <si>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</si>
  <si>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</si>
  <si>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</si>
  <si>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</si>
  <si>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</si>
  <si>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</si>
  <si>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</si>
  <si>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</si>
  <si>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</si>
  <si>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</si>
  <si>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</si>
  <si>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</si>
  <si>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</si>
  <si>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</si>
  <si>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</si>
  <si>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</si>
  <si>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</si>
  <si>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</si>
  <si>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</si>
  <si>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</si>
  <si>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</si>
  <si>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</si>
  <si>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</si>
  <si>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</si>
  <si>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</si>
  <si>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</si>
  <si>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</si>
  <si>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</si>
  <si>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</si>
  <si>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</si>
  <si>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</si>
  <si>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</si>
  <si>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</si>
  <si>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</si>
  <si>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</si>
  <si>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</si>
  <si>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</si>
  <si>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</si>
  <si>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</si>
  <si>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</si>
  <si>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</si>
  <si>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</si>
  <si>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</si>
  <si>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</si>
  <si>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</si>
  <si>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</si>
  <si>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</si>
  <si>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</si>
  <si>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</si>
  <si>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</si>
  <si>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</si>
  <si>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</si>
  <si>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</si>
  <si>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</si>
  <si>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</si>
  <si>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</si>
  <si>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</si>
  <si>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</si>
  <si>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</si>
  <si>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</si>
  <si>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</si>
  <si>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</si>
  <si>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</si>
  <si>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</si>
  <si>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</si>
  <si>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</si>
  <si>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</si>
  <si>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</si>
  <si>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</si>
  <si>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</si>
  <si>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</si>
  <si>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</si>
  <si>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</si>
  <si>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</si>
  <si>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</si>
  <si>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</si>
  <si>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</si>
  <si>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</si>
  <si>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</si>
  <si>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</si>
  <si>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</si>
  <si>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</si>
  <si>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</si>
  <si>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</si>
  <si>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</si>
  <si>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</si>
  <si>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</si>
  <si>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</si>
  <si>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</si>
  <si>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</si>
  <si>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</si>
  <si>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</si>
  <si>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</si>
  <si>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</si>
  <si>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</si>
  <si>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</si>
  <si>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</si>
  <si>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</si>
  <si>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</si>
  <si>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</si>
  <si>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</si>
  <si>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</si>
  <si>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</si>
  <si>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</si>
  <si>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</si>
  <si>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</si>
  <si>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</si>
  <si>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</si>
  <si>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</si>
  <si>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</si>
  <si>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</si>
  <si>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</si>
  <si>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</si>
  <si>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</si>
  <si>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</si>
  <si>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</si>
  <si>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</si>
  <si>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</si>
  <si>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</si>
  <si>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</si>
  <si>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</si>
  <si>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</si>
  <si>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</si>
  <si>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</si>
  <si>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</si>
  <si>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</si>
  <si>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</si>
  <si>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</si>
  <si>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</si>
  <si>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</si>
  <si>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</si>
  <si>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</si>
  <si>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</si>
  <si>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</si>
  <si>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</si>
  <si>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</si>
  <si>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</si>
  <si>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</si>
  <si>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</si>
  <si>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</si>
  <si>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</si>
  <si>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</si>
  <si>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</si>
  <si>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</si>
  <si>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</si>
  <si>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</si>
  <si>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</si>
  <si>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</si>
  <si>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</si>
  <si>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</si>
  <si>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</si>
  <si>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</si>
  <si>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</si>
  <si>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</si>
  <si>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</si>
  <si>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</si>
  <si>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</si>
  <si>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</si>
  <si>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</si>
  <si>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</si>
  <si>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</si>
  <si>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</si>
  <si>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</si>
  <si>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</si>
  <si>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</si>
  <si>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</si>
  <si>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</si>
  <si>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</si>
  <si>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</si>
  <si>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</si>
  <si>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</si>
  <si>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</si>
  <si>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</si>
  <si>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</si>
  <si>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</si>
  <si>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</si>
  <si>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</si>
  <si>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</si>
  <si>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</si>
  <si>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</si>
  <si>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</si>
  <si>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</si>
  <si>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</si>
  <si>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</si>
  <si>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</si>
  <si>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</si>
  <si>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</si>
  <si>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</si>
  <si>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</si>
  <si>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</si>
  <si>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</si>
  <si>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</si>
  <si>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</si>
  <si>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</si>
  <si>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</si>
  <si>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</si>
  <si>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</si>
  <si>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</si>
  <si>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</si>
  <si>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</si>
  <si>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</si>
  <si>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</si>
  <si>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</si>
  <si>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</si>
  <si>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</si>
  <si>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</si>
  <si>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</si>
  <si>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</si>
  <si>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</si>
  <si>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</si>
  <si>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</si>
  <si>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</si>
  <si>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</si>
  <si>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</si>
  <si>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</si>
  <si>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</si>
  <si>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</si>
  <si>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</si>
  <si>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</si>
  <si>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</si>
  <si>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</si>
  <si>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</si>
  <si>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</si>
  <si>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</si>
  <si>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</si>
  <si>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</si>
  <si>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</si>
  <si>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</si>
  <si>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</si>
  <si>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</si>
  <si>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</si>
  <si>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</si>
  <si>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</si>
  <si>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</si>
  <si>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</si>
  <si>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</si>
  <si>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</si>
  <si>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</si>
  <si>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</si>
  <si>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</si>
  <si>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</si>
  <si>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</si>
  <si>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</si>
  <si>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</si>
  <si>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</si>
  <si>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</si>
  <si>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</si>
  <si>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</si>
  <si>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</si>
  <si>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</si>
  <si>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</si>
  <si>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</si>
  <si>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</si>
  <si>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</si>
  <si>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</si>
  <si>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</si>
  <si>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</si>
  <si>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</si>
  <si>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</si>
  <si>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</si>
  <si>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</si>
  <si>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</si>
  <si>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</si>
  <si>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</si>
  <si>
    <t>Summary</t>
  </si>
  <si>
    <t>13101 and 13102 (Clean Electricity ITC and PTC)</t>
  </si>
  <si>
    <t>Extension and Modification of Credit for Electricity Produced from Certain Renewable Resources </t>
  </si>
  <si>
    <t>Electricity </t>
  </si>
  <si>
    <t>Use CAPEX fraction of cost covered across states</t>
  </si>
  <si>
    <t>Variable to Adjust: fuels/BS</t>
  </si>
  <si>
    <t>BS BAU Subsidy for Thermal Fuels per Energy Unit Produced
BS BAU Subsidy per Unit Electricity Output
BS BAU Subsidy per Unit Electricity Capacity Built</t>
  </si>
  <si>
    <t>Pre IRA (ITC)</t>
  </si>
  <si>
    <t>Tech considered: hydro, onshore wind, solar PV, geothermal, offshore wind</t>
  </si>
  <si>
    <t>BS-BSpUECB</t>
  </si>
  <si>
    <t>Onshore Wind (NREL ATB, Mod scenario)</t>
  </si>
  <si>
    <t>CAPEX ($/kW)</t>
  </si>
  <si>
    <t>Land-Based Wind</t>
  </si>
  <si>
    <t>R&amp;D</t>
  </si>
  <si>
    <t>Offshore Wind (NREL ATB, Mod scenario)</t>
  </si>
  <si>
    <t>Utility Scale Solar PV (NREL ATB, Mod scenario)</t>
  </si>
  <si>
    <t>Hydropower (NREL ATB, Mod scenario)</t>
  </si>
  <si>
    <t>Hydropower</t>
  </si>
  <si>
    <t>Geothermal (NREL ATB, Mod scenario)</t>
  </si>
  <si>
    <t>ITC Rate Projections</t>
  </si>
  <si>
    <t>Base Rate (Percentage of project cost)</t>
  </si>
  <si>
    <t>Prevailing Wage (Percentage of project cost)</t>
  </si>
  <si>
    <t>Energy Communities (Percentage of project cost)</t>
  </si>
  <si>
    <t>Domestic Content (Percentage of project cost)</t>
  </si>
  <si>
    <t>Average (Percentage of project cost)</t>
  </si>
  <si>
    <t>Clean Electricity Investment Tax Credit Rates</t>
  </si>
  <si>
    <t>Weights for likelihood of rates [internal RMI discussions]</t>
  </si>
  <si>
    <t>Post IRA (ITC)</t>
  </si>
  <si>
    <t>Phase down after 2032 simplistic (cut in 50%, then 25%, then assume 0)</t>
  </si>
  <si>
    <t>Tech considered: nuclear, hydro, onshore wind, solar PV, geothermal, offshore wind</t>
  </si>
  <si>
    <t>Pre IRA (PTC)</t>
  </si>
  <si>
    <t>BS-BSpUEO-NewBlt</t>
  </si>
  <si>
    <t>PTC Rate Protections (including Nuclear)</t>
  </si>
  <si>
    <t>Base Rate (cents/KWh)</t>
  </si>
  <si>
    <t>Prevailing Wage (cents/KWh)</t>
  </si>
  <si>
    <t>Energy Communities (cents/KWh)</t>
  </si>
  <si>
    <t>Domestic Content (cents/KWh)</t>
  </si>
  <si>
    <t>Average (cents/KWh)</t>
  </si>
  <si>
    <t>Average ($/MWh)</t>
  </si>
  <si>
    <t>Clean Electricity Production Tax Credit Rates</t>
  </si>
  <si>
    <t>Assume facilities monetize 2/3 of credit</t>
  </si>
  <si>
    <t>Will use EI's numbers --- RMI numbers are high</t>
  </si>
  <si>
    <t>Policy, Technology</t>
  </si>
  <si>
    <t>Value</t>
  </si>
  <si>
    <t>low</t>
  </si>
  <si>
    <t>PTC, onshore wind</t>
  </si>
  <si>
    <t>PTC, solar PV</t>
  </si>
  <si>
    <t>PTC, solar thermal</t>
  </si>
  <si>
    <t>PTC, geothermal</t>
  </si>
  <si>
    <t>PTC, MSW</t>
  </si>
  <si>
    <t>Average (for tech without value)</t>
  </si>
  <si>
    <t>Post IRA (PTC)</t>
  </si>
  <si>
    <t>Questions</t>
  </si>
  <si>
    <t>* ITC: Does nuclear qualify after 2025?</t>
  </si>
  <si>
    <t>*PTC: Why are RMI rates so high?</t>
  </si>
  <si>
    <t>See "IRA-CO_EPS" Source Workbook for the calculations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</si>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</sst>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%"/>
    <numFmt numFmtId="166" formatCode="#,##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20" fillId="0" borderId="0"/>
    <xf numFmtId="0" fontId="20" fillId="0" borderId="5">
      <alignment wrapText="1"/>
    </xf>
    <xf numFmtId="0" fontId="20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20" fillId="0" borderId="0"/>
    <xf numFmtId="0" fontId="23" fillId="0" borderId="0">
      <alignment horizontal="left"/>
    </xf>
  </cellStyleXfs>
  <cellXfs count="1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Alignment="1">
      <alignment wrapText="1"/>
    </xf>
    <xf numFmtId="0" fontId="2" fillId="0" borderId="0" xfId="1" applyFill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9" fillId="0" borderId="0" xfId="0" applyNumberFormat="1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" fillId="3" borderId="0" xfId="0" applyFont="1" applyFill="1"/>
    <xf numFmtId="0" fontId="2" fillId="0" borderId="0" xfId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0" fillId="0" borderId="0" xfId="9"/>
    <xf numFmtId="0" fontId="7" fillId="0" borderId="0" xfId="9" applyFont="1"/>
    <xf numFmtId="0" fontId="21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22" fillId="0" borderId="0" xfId="9" applyFont="1" applyAlignment="1">
      <alignment horizontal="right"/>
    </xf>
    <xf numFmtId="0" fontId="20" fillId="0" borderId="0" xfId="9" applyAlignment="1">
      <alignment horizontal="left"/>
    </xf>
    <xf numFmtId="0" fontId="20" fillId="0" borderId="0" xfId="14"/>
    <xf numFmtId="0" fontId="23" fillId="0" borderId="0" xfId="15">
      <alignment horizontal="left"/>
    </xf>
    <xf numFmtId="0" fontId="24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4" fontId="0" fillId="0" borderId="0" xfId="0" applyNumberFormat="1"/>
    <xf numFmtId="0" fontId="25" fillId="0" borderId="0" xfId="0" applyFont="1"/>
    <xf numFmtId="0" fontId="26" fillId="0" borderId="0" xfId="0" applyFont="1"/>
    <xf numFmtId="0" fontId="26" fillId="0" borderId="9" xfId="0" applyFont="1" applyBorder="1"/>
    <xf numFmtId="0" fontId="27" fillId="0" borderId="0" xfId="0" applyFont="1" applyAlignment="1">
      <alignment vertical="center" wrapText="1"/>
    </xf>
    <xf numFmtId="0" fontId="26" fillId="6" borderId="0" xfId="0" applyFont="1" applyFill="1" applyAlignment="1">
      <alignment vertical="top" wrapText="1"/>
    </xf>
    <xf numFmtId="0" fontId="26" fillId="0" borderId="0" xfId="0" applyFont="1" applyAlignment="1">
      <alignment vertical="top" wrapText="1"/>
    </xf>
    <xf numFmtId="1" fontId="26" fillId="0" borderId="0" xfId="0" applyNumberFormat="1" applyFont="1"/>
    <xf numFmtId="1" fontId="26" fillId="0" borderId="9" xfId="0" applyNumberFormat="1" applyFont="1" applyBorder="1"/>
    <xf numFmtId="0" fontId="26" fillId="7" borderId="0" xfId="0" applyFont="1" applyFill="1"/>
    <xf numFmtId="1" fontId="26" fillId="7" borderId="0" xfId="0" applyNumberFormat="1" applyFont="1" applyFill="1"/>
    <xf numFmtId="1" fontId="26" fillId="7" borderId="9" xfId="0" applyNumberFormat="1" applyFont="1" applyFill="1" applyBorder="1"/>
    <xf numFmtId="0" fontId="26" fillId="0" borderId="13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9" fontId="26" fillId="0" borderId="0" xfId="0" applyNumberFormat="1" applyFont="1"/>
    <xf numFmtId="9" fontId="26" fillId="0" borderId="17" xfId="0" applyNumberFormat="1" applyFont="1" applyBorder="1"/>
    <xf numFmtId="0" fontId="26" fillId="0" borderId="18" xfId="0" applyFont="1" applyBorder="1"/>
    <xf numFmtId="9" fontId="26" fillId="0" borderId="19" xfId="0" applyNumberFormat="1" applyFont="1" applyBorder="1"/>
    <xf numFmtId="9" fontId="26" fillId="0" borderId="20" xfId="0" applyNumberFormat="1" applyFont="1" applyBorder="1"/>
    <xf numFmtId="164" fontId="26" fillId="0" borderId="0" xfId="0" applyNumberFormat="1" applyFont="1"/>
    <xf numFmtId="164" fontId="26" fillId="7" borderId="0" xfId="0" applyNumberFormat="1" applyFont="1" applyFill="1"/>
    <xf numFmtId="0" fontId="28" fillId="0" borderId="13" xfId="0" applyFont="1" applyBorder="1"/>
    <xf numFmtId="0" fontId="28" fillId="0" borderId="14" xfId="0" applyFont="1" applyBorder="1"/>
    <xf numFmtId="0" fontId="28" fillId="0" borderId="21" xfId="0" applyFont="1" applyBorder="1"/>
    <xf numFmtId="0" fontId="29" fillId="0" borderId="16" xfId="0" applyFont="1" applyBorder="1"/>
    <xf numFmtId="0" fontId="29" fillId="0" borderId="0" xfId="0" applyFont="1"/>
    <xf numFmtId="0" fontId="30" fillId="0" borderId="0" xfId="0" applyFont="1"/>
    <xf numFmtId="0" fontId="30" fillId="0" borderId="17" xfId="0" applyFont="1" applyBorder="1"/>
    <xf numFmtId="0" fontId="30" fillId="0" borderId="16" xfId="0" applyFont="1" applyBorder="1"/>
    <xf numFmtId="8" fontId="30" fillId="0" borderId="17" xfId="0" applyNumberFormat="1" applyFont="1" applyBorder="1"/>
    <xf numFmtId="164" fontId="26" fillId="0" borderId="9" xfId="0" applyNumberFormat="1" applyFont="1" applyBorder="1"/>
    <xf numFmtId="164" fontId="26" fillId="7" borderId="9" xfId="0" applyNumberFormat="1" applyFont="1" applyFill="1" applyBorder="1"/>
    <xf numFmtId="0" fontId="26" fillId="7" borderId="9" xfId="0" applyFont="1" applyFill="1" applyBorder="1"/>
    <xf numFmtId="0" fontId="25" fillId="0" borderId="13" xfId="0" applyFont="1" applyBorder="1"/>
    <xf numFmtId="0" fontId="26" fillId="0" borderId="22" xfId="0" applyFont="1" applyBorder="1"/>
    <xf numFmtId="1" fontId="26" fillId="0" borderId="17" xfId="0" applyNumberFormat="1" applyFont="1" applyBorder="1"/>
    <xf numFmtId="0" fontId="26" fillId="7" borderId="16" xfId="0" applyFont="1" applyFill="1" applyBorder="1"/>
    <xf numFmtId="1" fontId="26" fillId="7" borderId="17" xfId="0" applyNumberFormat="1" applyFont="1" applyFill="1" applyBorder="1"/>
    <xf numFmtId="1" fontId="26" fillId="0" borderId="19" xfId="0" applyNumberFormat="1" applyFont="1" applyBorder="1"/>
    <xf numFmtId="1" fontId="26" fillId="0" borderId="23" xfId="0" applyNumberFormat="1" applyFont="1" applyBorder="1"/>
    <xf numFmtId="1" fontId="26" fillId="0" borderId="20" xfId="0" applyNumberFormat="1" applyFont="1" applyBorder="1"/>
    <xf numFmtId="0" fontId="28" fillId="0" borderId="16" xfId="0" applyFont="1" applyBorder="1"/>
    <xf numFmtId="0" fontId="28" fillId="0" borderId="0" xfId="0" applyFont="1"/>
    <xf numFmtId="0" fontId="28" fillId="0" borderId="17" xfId="0" applyFont="1" applyBorder="1"/>
    <xf numFmtId="164" fontId="26" fillId="0" borderId="17" xfId="0" applyNumberFormat="1" applyFont="1" applyBorder="1"/>
    <xf numFmtId="164" fontId="26" fillId="7" borderId="17" xfId="0" applyNumberFormat="1" applyFont="1" applyFill="1" applyBorder="1"/>
    <xf numFmtId="0" fontId="26" fillId="7" borderId="17" xfId="0" applyFont="1" applyFill="1" applyBorder="1"/>
    <xf numFmtId="0" fontId="26" fillId="0" borderId="19" xfId="0" applyFont="1" applyBorder="1"/>
    <xf numFmtId="0" fontId="26" fillId="0" borderId="23" xfId="0" applyFont="1" applyBorder="1"/>
    <xf numFmtId="0" fontId="26" fillId="0" borderId="20" xfId="0" applyFont="1" applyBorder="1"/>
    <xf numFmtId="0" fontId="0" fillId="8" borderId="0" xfId="0" applyFill="1"/>
    <xf numFmtId="1" fontId="0" fillId="8" borderId="0" xfId="0" applyNumberFormat="1" applyFill="1"/>
    <xf numFmtId="164" fontId="0" fillId="8" borderId="0" xfId="0" applyNumberFormat="1" applyFill="1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20" fillId="0" borderId="0" xfId="9"/>
    <xf numFmtId="0" fontId="7" fillId="0" borderId="0" xfId="0" applyFont="1"/>
    <xf numFmtId="0" fontId="7" fillId="0" borderId="0" xfId="9" applyFont="1"/>
    <xf numFmtId="0" fontId="13" fillId="2" borderId="0" xfId="0" applyFont="1" applyFill="1" applyAlignment="1">
      <alignment horizontal="center"/>
    </xf>
    <xf numFmtId="0" fontId="0" fillId="2" borderId="0" xfId="0" applyFill="1"/>
    <xf numFmtId="0" fontId="27" fillId="0" borderId="10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</cellXfs>
  <cellStyles count="16">
    <cellStyle name="Body: normal cell" xfId="5" xr:uid="{00000000-0005-0000-0000-000000000000}"/>
    <cellStyle name="Body: normal cell 2" xfId="11" xr:uid="{302A8535-EF51-406D-9F09-9001D25AAB20}"/>
    <cellStyle name="Font: Calibri, 9pt regular" xfId="2" xr:uid="{00000000-0005-0000-0000-000001000000}"/>
    <cellStyle name="Font: Calibri, 9pt regular 2" xfId="14" xr:uid="{FB548D06-65A6-40FA-97FC-AE99C7DD1D1C}"/>
    <cellStyle name="Footnotes: top row" xfId="7" xr:uid="{00000000-0005-0000-0000-000002000000}"/>
    <cellStyle name="Footnotes: top row 2" xfId="10" xr:uid="{A38393EC-91E7-4B18-85F0-F99D7914A5F7}"/>
    <cellStyle name="Header: bottom row" xfId="3" xr:uid="{00000000-0005-0000-0000-000003000000}"/>
    <cellStyle name="Header: bottom row 2" xfId="13" xr:uid="{411EBDF3-BE70-43DB-B402-DA378359BD4D}"/>
    <cellStyle name="Hyperlink" xfId="1" builtinId="8"/>
    <cellStyle name="Normal" xfId="0" builtinId="0"/>
    <cellStyle name="Normal 2" xfId="9" xr:uid="{B3297951-8F9F-48E7-A902-E6053AEFC6DA}"/>
    <cellStyle name="Parent row" xfId="6" xr:uid="{00000000-0005-0000-0000-000006000000}"/>
    <cellStyle name="Parent row 2" xfId="12" xr:uid="{F631EF22-D511-46C4-BE7D-23E8DF9DF268}"/>
    <cellStyle name="Percent" xfId="8" builtinId="5"/>
    <cellStyle name="Table title" xfId="4" xr:uid="{00000000-0005-0000-0000-000008000000}"/>
    <cellStyle name="Table title 2" xfId="15" xr:uid="{EA8B6505-0321-48D8-B43F-9CD49B2AC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workbookViewId="0">
      <selection sqref="A1:A3"/>
    </sheetView>
  </sheetViews>
  <sheetFormatPr baseColWidth="10" defaultColWidth="9.1640625" defaultRowHeight="15" x14ac:dyDescent="0.2"/>
  <cols>
    <col min="2" max="2" width="83.33203125" customWidth="1"/>
  </cols>
  <sheetData>
    <row r="1" spans="1:2" x14ac:dyDescent="0.2">
      <c r="A1" s="1" t="s">
        <v>187</v>
      </c>
    </row>
    <row r="2" spans="1:2" x14ac:dyDescent="0.2">
      <c r="A2" s="1" t="s">
        <v>186</v>
      </c>
    </row>
    <row r="3" spans="1:2" x14ac:dyDescent="0.2">
      <c r="A3" s="1" t="s">
        <v>325</v>
      </c>
    </row>
    <row r="5" spans="1:2" x14ac:dyDescent="0.2">
      <c r="A5" s="1" t="s">
        <v>0</v>
      </c>
      <c r="B5" s="27" t="s">
        <v>116</v>
      </c>
    </row>
    <row r="6" spans="1:2" x14ac:dyDescent="0.2">
      <c r="B6" t="s">
        <v>1</v>
      </c>
    </row>
    <row r="7" spans="1:2" x14ac:dyDescent="0.2">
      <c r="B7" s="2">
        <v>2014</v>
      </c>
    </row>
    <row r="8" spans="1:2" x14ac:dyDescent="0.2">
      <c r="B8" t="s">
        <v>2</v>
      </c>
    </row>
    <row r="9" spans="1:2" x14ac:dyDescent="0.2">
      <c r="B9" s="28" t="s">
        <v>3</v>
      </c>
    </row>
    <row r="10" spans="1:2" x14ac:dyDescent="0.2">
      <c r="B10" t="s">
        <v>4</v>
      </c>
    </row>
    <row r="12" spans="1:2" x14ac:dyDescent="0.2">
      <c r="B12" s="27" t="s">
        <v>262</v>
      </c>
    </row>
    <row r="13" spans="1:2" x14ac:dyDescent="0.2">
      <c r="B13" t="s">
        <v>294</v>
      </c>
    </row>
    <row r="14" spans="1:2" x14ac:dyDescent="0.2">
      <c r="B14" s="2">
        <v>2015</v>
      </c>
    </row>
    <row r="15" spans="1:2" x14ac:dyDescent="0.2">
      <c r="B15" t="s">
        <v>295</v>
      </c>
    </row>
    <row r="16" spans="1:2" x14ac:dyDescent="0.2">
      <c r="B16" s="28" t="s">
        <v>236</v>
      </c>
    </row>
    <row r="18" spans="2:2" x14ac:dyDescent="0.2">
      <c r="B18" s="27" t="s">
        <v>296</v>
      </c>
    </row>
    <row r="19" spans="2:2" x14ac:dyDescent="0.2">
      <c r="B19" t="s">
        <v>554</v>
      </c>
    </row>
    <row r="20" spans="2:2" x14ac:dyDescent="0.2">
      <c r="B20" s="2">
        <v>2020</v>
      </c>
    </row>
    <row r="21" spans="2:2" x14ac:dyDescent="0.2">
      <c r="B21" t="s">
        <v>553</v>
      </c>
    </row>
    <row r="22" spans="2:2" x14ac:dyDescent="0.2">
      <c r="B22" s="28" t="s">
        <v>552</v>
      </c>
    </row>
    <row r="24" spans="2:2" x14ac:dyDescent="0.2">
      <c r="B24" s="27" t="s">
        <v>297</v>
      </c>
    </row>
    <row r="25" spans="2:2" x14ac:dyDescent="0.2">
      <c r="B25" t="s">
        <v>298</v>
      </c>
    </row>
    <row r="26" spans="2:2" x14ac:dyDescent="0.2">
      <c r="B26" s="2">
        <v>2015</v>
      </c>
    </row>
    <row r="27" spans="2:2" x14ac:dyDescent="0.2">
      <c r="B27" t="s">
        <v>299</v>
      </c>
    </row>
    <row r="28" spans="2:2" x14ac:dyDescent="0.2">
      <c r="B28" s="28" t="s">
        <v>230</v>
      </c>
    </row>
    <row r="30" spans="2:2" x14ac:dyDescent="0.2">
      <c r="B30" s="27" t="s">
        <v>303</v>
      </c>
    </row>
    <row r="31" spans="2:2" x14ac:dyDescent="0.2">
      <c r="B31" t="s">
        <v>300</v>
      </c>
    </row>
    <row r="32" spans="2:2" x14ac:dyDescent="0.2">
      <c r="B32" s="2">
        <v>2015</v>
      </c>
    </row>
    <row r="33" spans="2:2" x14ac:dyDescent="0.2">
      <c r="B33" t="s">
        <v>301</v>
      </c>
    </row>
    <row r="34" spans="2:2" x14ac:dyDescent="0.2">
      <c r="B34" s="28" t="s">
        <v>241</v>
      </c>
    </row>
    <row r="35" spans="2:2" x14ac:dyDescent="0.2">
      <c r="B35" t="s">
        <v>302</v>
      </c>
    </row>
    <row r="37" spans="2:2" x14ac:dyDescent="0.2">
      <c r="B37" s="27" t="s">
        <v>168</v>
      </c>
    </row>
    <row r="38" spans="2:2" x14ac:dyDescent="0.2">
      <c r="B38" t="s">
        <v>169</v>
      </c>
    </row>
    <row r="39" spans="2:2" x14ac:dyDescent="0.2">
      <c r="B39" s="2" t="s">
        <v>690</v>
      </c>
    </row>
    <row r="40" spans="2:2" x14ac:dyDescent="0.2">
      <c r="B40" t="s">
        <v>691</v>
      </c>
    </row>
    <row r="41" spans="2:2" x14ac:dyDescent="0.2">
      <c r="B41" s="28" t="s">
        <v>639</v>
      </c>
    </row>
    <row r="42" spans="2:2" x14ac:dyDescent="0.2">
      <c r="B42" t="s">
        <v>689</v>
      </c>
    </row>
    <row r="44" spans="2:2" x14ac:dyDescent="0.2">
      <c r="B44" s="27" t="s">
        <v>559</v>
      </c>
    </row>
    <row r="45" spans="2:2" x14ac:dyDescent="0.2">
      <c r="B45" t="s">
        <v>555</v>
      </c>
    </row>
    <row r="46" spans="2:2" x14ac:dyDescent="0.2">
      <c r="B46" s="2">
        <v>2020</v>
      </c>
    </row>
    <row r="47" spans="2:2" x14ac:dyDescent="0.2">
      <c r="B47" t="s">
        <v>556</v>
      </c>
    </row>
    <row r="48" spans="2:2" x14ac:dyDescent="0.2">
      <c r="B48" s="28" t="s">
        <v>550</v>
      </c>
    </row>
    <row r="50" spans="1:2" x14ac:dyDescent="0.2">
      <c r="B50" s="27" t="s">
        <v>566</v>
      </c>
    </row>
    <row r="51" spans="1:2" x14ac:dyDescent="0.2">
      <c r="B51" t="s">
        <v>560</v>
      </c>
    </row>
    <row r="52" spans="1:2" x14ac:dyDescent="0.2">
      <c r="B52" s="2">
        <v>2020</v>
      </c>
    </row>
    <row r="53" spans="1:2" x14ac:dyDescent="0.2">
      <c r="B53" t="s">
        <v>561</v>
      </c>
    </row>
    <row r="54" spans="1:2" x14ac:dyDescent="0.2">
      <c r="B54" t="s">
        <v>562</v>
      </c>
    </row>
    <row r="55" spans="1:2" x14ac:dyDescent="0.2">
      <c r="B55" t="s">
        <v>567</v>
      </c>
    </row>
    <row r="57" spans="1:2" x14ac:dyDescent="0.2">
      <c r="A57" s="1" t="s">
        <v>170</v>
      </c>
    </row>
    <row r="58" spans="1:2" x14ac:dyDescent="0.2">
      <c r="A58" t="s">
        <v>171</v>
      </c>
    </row>
    <row r="59" spans="1:2" x14ac:dyDescent="0.2">
      <c r="A59" t="s">
        <v>172</v>
      </c>
    </row>
    <row r="61" spans="1:2" x14ac:dyDescent="0.2">
      <c r="A61" t="s">
        <v>175</v>
      </c>
    </row>
    <row r="62" spans="1:2" x14ac:dyDescent="0.2">
      <c r="A62" t="s">
        <v>176</v>
      </c>
    </row>
    <row r="63" spans="1:2" x14ac:dyDescent="0.2">
      <c r="A63" t="s">
        <v>177</v>
      </c>
    </row>
    <row r="64" spans="1:2" x14ac:dyDescent="0.2">
      <c r="A64" t="s">
        <v>178</v>
      </c>
    </row>
    <row r="66" spans="1:2" x14ac:dyDescent="0.2">
      <c r="A66" t="s">
        <v>191</v>
      </c>
    </row>
    <row r="67" spans="1:2" x14ac:dyDescent="0.2">
      <c r="A67" t="s">
        <v>192</v>
      </c>
    </row>
    <row r="68" spans="1:2" x14ac:dyDescent="0.2">
      <c r="A68" t="s">
        <v>193</v>
      </c>
    </row>
    <row r="69" spans="1:2" x14ac:dyDescent="0.2">
      <c r="A69" t="s">
        <v>195</v>
      </c>
    </row>
    <row r="70" spans="1:2" x14ac:dyDescent="0.2">
      <c r="A70">
        <v>0.97099999999999997</v>
      </c>
    </row>
    <row r="71" spans="1:2" x14ac:dyDescent="0.2">
      <c r="A71" t="s">
        <v>194</v>
      </c>
    </row>
    <row r="73" spans="1:2" x14ac:dyDescent="0.2">
      <c r="A73" t="s">
        <v>557</v>
      </c>
    </row>
    <row r="74" spans="1:2" x14ac:dyDescent="0.2">
      <c r="A74">
        <v>0.89805481563188172</v>
      </c>
    </row>
    <row r="75" spans="1:2" x14ac:dyDescent="0.2">
      <c r="A75" t="s">
        <v>194</v>
      </c>
    </row>
    <row r="76" spans="1:2" x14ac:dyDescent="0.2">
      <c r="A76">
        <v>0.88711067149387013</v>
      </c>
      <c r="B76" t="s">
        <v>570</v>
      </c>
    </row>
    <row r="79" spans="1:2" x14ac:dyDescent="0.2">
      <c r="A79" s="1" t="s">
        <v>563</v>
      </c>
    </row>
    <row r="80" spans="1:2" x14ac:dyDescent="0.2">
      <c r="A80" t="s">
        <v>640</v>
      </c>
    </row>
    <row r="81" spans="1:1" x14ac:dyDescent="0.2">
      <c r="A81" t="s">
        <v>641</v>
      </c>
    </row>
    <row r="82" spans="1:1" x14ac:dyDescent="0.2">
      <c r="A82" t="s">
        <v>564</v>
      </c>
    </row>
    <row r="83" spans="1:1" x14ac:dyDescent="0.2">
      <c r="A83" t="s">
        <v>565</v>
      </c>
    </row>
    <row r="85" spans="1:1" x14ac:dyDescent="0.2">
      <c r="A85" s="1" t="s">
        <v>316</v>
      </c>
    </row>
    <row r="86" spans="1:1" x14ac:dyDescent="0.2">
      <c r="A86" t="s">
        <v>344</v>
      </c>
    </row>
    <row r="87" spans="1:1" x14ac:dyDescent="0.2">
      <c r="A87" t="s">
        <v>345</v>
      </c>
    </row>
    <row r="88" spans="1:1" x14ac:dyDescent="0.2">
      <c r="A88" t="s">
        <v>317</v>
      </c>
    </row>
    <row r="89" spans="1:1" x14ac:dyDescent="0.2">
      <c r="A89" t="s">
        <v>318</v>
      </c>
    </row>
    <row r="91" spans="1:1" x14ac:dyDescent="0.2">
      <c r="A91" s="1" t="s">
        <v>568</v>
      </c>
    </row>
    <row r="92" spans="1:1" x14ac:dyDescent="0.2">
      <c r="A92" t="s">
        <v>648</v>
      </c>
    </row>
    <row r="93" spans="1:1" x14ac:dyDescent="0.2">
      <c r="A93" t="s">
        <v>649</v>
      </c>
    </row>
    <row r="95" spans="1:1" x14ac:dyDescent="0.2">
      <c r="A95" t="s">
        <v>569</v>
      </c>
    </row>
    <row r="96" spans="1:1" x14ac:dyDescent="0.2">
      <c r="A9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7.1640625" customWidth="1"/>
    <col min="2" max="2" width="12.5" bestFit="1" customWidth="1"/>
  </cols>
  <sheetData>
    <row r="1" spans="1:2" x14ac:dyDescent="0.2">
      <c r="A1" t="s">
        <v>642</v>
      </c>
      <c r="B1">
        <v>10</v>
      </c>
    </row>
    <row r="2" spans="1:2" ht="32" x14ac:dyDescent="0.2">
      <c r="A2" s="56" t="s">
        <v>643</v>
      </c>
      <c r="B2">
        <v>30</v>
      </c>
    </row>
    <row r="3" spans="1:2" ht="32" x14ac:dyDescent="0.2">
      <c r="A3" s="56" t="s">
        <v>644</v>
      </c>
      <c r="B3">
        <v>0.39100000000000001</v>
      </c>
    </row>
    <row r="4" spans="1:2" ht="32" x14ac:dyDescent="0.2">
      <c r="A4" s="56" t="s">
        <v>645</v>
      </c>
      <c r="B4">
        <v>0.48799999999999999</v>
      </c>
    </row>
    <row r="5" spans="1:2" ht="16" x14ac:dyDescent="0.2">
      <c r="A5" s="56" t="s">
        <v>646</v>
      </c>
      <c r="B5">
        <v>0.03</v>
      </c>
    </row>
    <row r="6" spans="1:2" ht="16" x14ac:dyDescent="0.2">
      <c r="A6" s="56" t="s">
        <v>647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558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4199-7320-AC42-A529-8A95AFA85D7A}">
  <dimension ref="A1:AF141"/>
  <sheetViews>
    <sheetView topLeftCell="A58" zoomScaleNormal="100" workbookViewId="0">
      <selection activeCell="P75" sqref="P75"/>
    </sheetView>
  </sheetViews>
  <sheetFormatPr baseColWidth="10" defaultRowHeight="15" x14ac:dyDescent="0.2"/>
  <sheetData>
    <row r="1" spans="1:32" x14ac:dyDescent="0.2">
      <c r="A1" s="79" t="s">
        <v>692</v>
      </c>
      <c r="B1" s="80" t="s">
        <v>747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 ht="36" customHeight="1" x14ac:dyDescent="0.2">
      <c r="A2" s="142" t="s">
        <v>693</v>
      </c>
      <c r="B2" s="142" t="s">
        <v>694</v>
      </c>
      <c r="C2" s="142" t="s">
        <v>695</v>
      </c>
      <c r="D2" s="145" t="s">
        <v>696</v>
      </c>
      <c r="E2" s="80"/>
      <c r="F2" s="80"/>
      <c r="G2" s="80"/>
      <c r="H2" s="80"/>
      <c r="I2" s="80"/>
      <c r="J2" s="80"/>
      <c r="K2" s="80"/>
      <c r="L2" s="80"/>
      <c r="M2" s="80"/>
      <c r="N2" s="81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</row>
    <row r="3" spans="1:32" x14ac:dyDescent="0.2">
      <c r="A3" s="143"/>
      <c r="B3" s="143"/>
      <c r="C3" s="143"/>
      <c r="D3" s="146"/>
      <c r="E3" s="80"/>
      <c r="F3" s="80"/>
      <c r="G3" s="80"/>
      <c r="H3" s="80"/>
      <c r="I3" s="80"/>
      <c r="J3" s="80"/>
      <c r="K3" s="80"/>
      <c r="L3" s="80"/>
      <c r="M3" s="80"/>
      <c r="N3" s="81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</row>
    <row r="4" spans="1:32" x14ac:dyDescent="0.2">
      <c r="A4" s="143"/>
      <c r="B4" s="143"/>
      <c r="C4" s="143"/>
      <c r="D4" s="146"/>
      <c r="E4" s="80"/>
      <c r="F4" s="80"/>
      <c r="G4" s="80"/>
      <c r="H4" s="80"/>
      <c r="I4" s="80"/>
      <c r="J4" s="80"/>
      <c r="K4" s="80"/>
      <c r="L4" s="80"/>
      <c r="M4" s="80"/>
      <c r="N4" s="81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</row>
    <row r="5" spans="1:32" x14ac:dyDescent="0.2">
      <c r="A5" s="143"/>
      <c r="B5" s="143"/>
      <c r="C5" s="143"/>
      <c r="D5" s="146"/>
      <c r="E5" s="80"/>
      <c r="F5" s="80"/>
      <c r="G5" s="80"/>
      <c r="H5" s="80"/>
      <c r="I5" s="80"/>
      <c r="J5" s="80"/>
      <c r="K5" s="80"/>
      <c r="L5" s="80"/>
      <c r="M5" s="80"/>
      <c r="N5" s="81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</row>
    <row r="6" spans="1:32" x14ac:dyDescent="0.2">
      <c r="A6" s="144"/>
      <c r="B6" s="144"/>
      <c r="C6" s="144"/>
      <c r="D6" s="147"/>
      <c r="E6" s="80"/>
      <c r="F6" s="80"/>
      <c r="G6" s="80"/>
      <c r="H6" s="80"/>
      <c r="I6" s="80"/>
      <c r="J6" s="80"/>
      <c r="K6" s="80"/>
      <c r="L6" s="80"/>
      <c r="M6" s="80"/>
      <c r="N6" s="81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</row>
    <row r="7" spans="1:32" x14ac:dyDescent="0.2">
      <c r="A7" s="80"/>
      <c r="B7" s="80"/>
      <c r="C7" s="80"/>
      <c r="D7" s="82"/>
      <c r="E7" s="80"/>
      <c r="F7" s="80"/>
      <c r="G7" s="80"/>
      <c r="H7" s="80"/>
      <c r="I7" s="80"/>
      <c r="J7" s="80"/>
      <c r="K7" s="80"/>
      <c r="L7" s="80"/>
      <c r="M7" s="80"/>
      <c r="N7" s="81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</row>
    <row r="8" spans="1:32" ht="272" x14ac:dyDescent="0.2">
      <c r="A8" s="83" t="s">
        <v>697</v>
      </c>
      <c r="B8" s="84" t="s">
        <v>698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</row>
    <row r="9" spans="1:32" x14ac:dyDescent="0.2">
      <c r="A9" s="79" t="s">
        <v>699</v>
      </c>
      <c r="B9" s="80" t="s">
        <v>700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</row>
    <row r="10" spans="1:32" x14ac:dyDescent="0.2">
      <c r="A10" s="80" t="s">
        <v>701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</row>
    <row r="11" spans="1:32" x14ac:dyDescent="0.2">
      <c r="A11" s="80" t="s">
        <v>173</v>
      </c>
      <c r="B11" s="80">
        <v>2020</v>
      </c>
      <c r="C11" s="80">
        <v>2021</v>
      </c>
      <c r="D11" s="80">
        <v>2022</v>
      </c>
      <c r="E11" s="80">
        <v>2023</v>
      </c>
      <c r="F11" s="80">
        <v>2024</v>
      </c>
      <c r="G11" s="80">
        <v>2025</v>
      </c>
      <c r="H11" s="80">
        <v>2026</v>
      </c>
      <c r="I11" s="80">
        <v>2027</v>
      </c>
      <c r="J11" s="80">
        <v>2028</v>
      </c>
      <c r="K11" s="80">
        <v>2029</v>
      </c>
      <c r="L11" s="80">
        <v>2030</v>
      </c>
      <c r="M11" s="80">
        <v>2031</v>
      </c>
      <c r="N11" s="81">
        <v>2032</v>
      </c>
      <c r="O11" s="80">
        <v>2033</v>
      </c>
      <c r="P11" s="80">
        <v>2034</v>
      </c>
      <c r="Q11" s="80">
        <v>2035</v>
      </c>
      <c r="R11" s="80">
        <v>2036</v>
      </c>
      <c r="S11" s="80">
        <v>2037</v>
      </c>
      <c r="T11" s="80">
        <v>2038</v>
      </c>
      <c r="U11" s="80">
        <v>2039</v>
      </c>
      <c r="V11" s="80">
        <v>2040</v>
      </c>
      <c r="W11" s="80">
        <v>2041</v>
      </c>
      <c r="X11" s="80">
        <v>2042</v>
      </c>
      <c r="Y11" s="80">
        <v>2043</v>
      </c>
      <c r="Z11" s="80">
        <v>2044</v>
      </c>
      <c r="AA11" s="80">
        <v>2045</v>
      </c>
      <c r="AB11" s="80">
        <v>2046</v>
      </c>
      <c r="AC11" s="80">
        <v>2047</v>
      </c>
      <c r="AD11" s="80">
        <v>2048</v>
      </c>
      <c r="AE11" s="80">
        <v>2049</v>
      </c>
      <c r="AF11" s="80">
        <v>2050</v>
      </c>
    </row>
    <row r="12" spans="1:32" x14ac:dyDescent="0.2">
      <c r="A12" s="80" t="s">
        <v>326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6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</row>
    <row r="13" spans="1:32" x14ac:dyDescent="0.2">
      <c r="A13" s="80" t="s">
        <v>327</v>
      </c>
      <c r="B13" s="85">
        <v>0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6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  <c r="T13" s="85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85">
        <v>0</v>
      </c>
    </row>
    <row r="14" spans="1:32" x14ac:dyDescent="0.2">
      <c r="A14" s="80" t="s">
        <v>328</v>
      </c>
      <c r="B14" s="85">
        <v>0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6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</row>
    <row r="15" spans="1:32" x14ac:dyDescent="0.2">
      <c r="A15" s="87" t="s">
        <v>329</v>
      </c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9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</row>
    <row r="16" spans="1:32" x14ac:dyDescent="0.2">
      <c r="A16" s="87" t="s">
        <v>330</v>
      </c>
      <c r="B16" s="88">
        <v>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9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</row>
    <row r="17" spans="1:32" x14ac:dyDescent="0.2">
      <c r="A17" s="87" t="s">
        <v>331</v>
      </c>
      <c r="B17" s="88">
        <v>248462</v>
      </c>
      <c r="C17" s="88">
        <v>233753</v>
      </c>
      <c r="D17" s="88">
        <v>191193</v>
      </c>
      <c r="E17" s="88">
        <v>180590</v>
      </c>
      <c r="F17" s="88">
        <v>171482</v>
      </c>
      <c r="G17" s="88">
        <v>138475</v>
      </c>
      <c r="H17" s="88">
        <v>58742</v>
      </c>
      <c r="I17" s="88">
        <v>55450</v>
      </c>
      <c r="J17" s="88">
        <v>52294</v>
      </c>
      <c r="K17" s="88">
        <v>49491</v>
      </c>
      <c r="L17" s="88">
        <v>46751</v>
      </c>
      <c r="M17" s="88">
        <v>45740</v>
      </c>
      <c r="N17" s="89">
        <v>44787</v>
      </c>
      <c r="O17" s="88">
        <v>43963</v>
      </c>
      <c r="P17" s="88">
        <v>43192</v>
      </c>
      <c r="Q17" s="88">
        <v>42490</v>
      </c>
      <c r="R17" s="88">
        <v>41872</v>
      </c>
      <c r="S17" s="88">
        <v>41361</v>
      </c>
      <c r="T17" s="88">
        <v>40877</v>
      </c>
      <c r="U17" s="88">
        <v>40429</v>
      </c>
      <c r="V17" s="88">
        <v>40021</v>
      </c>
      <c r="W17" s="88">
        <v>39645</v>
      </c>
      <c r="X17" s="88">
        <v>39288</v>
      </c>
      <c r="Y17" s="88">
        <v>38942</v>
      </c>
      <c r="Z17" s="88">
        <v>38592</v>
      </c>
      <c r="AA17" s="88">
        <v>38235</v>
      </c>
      <c r="AB17" s="88">
        <v>37917</v>
      </c>
      <c r="AC17" s="88">
        <v>37620</v>
      </c>
      <c r="AD17" s="88">
        <v>37333</v>
      </c>
      <c r="AE17" s="88">
        <v>37048</v>
      </c>
      <c r="AF17" s="88">
        <v>36783</v>
      </c>
    </row>
    <row r="18" spans="1:32" x14ac:dyDescent="0.2">
      <c r="A18" s="80" t="s">
        <v>332</v>
      </c>
      <c r="B18" s="85">
        <v>1306605</v>
      </c>
      <c r="C18" s="85">
        <v>1240009</v>
      </c>
      <c r="D18" s="85">
        <v>1018004</v>
      </c>
      <c r="E18" s="85">
        <v>980788</v>
      </c>
      <c r="F18" s="85">
        <v>944652</v>
      </c>
      <c r="G18" s="85">
        <v>771411</v>
      </c>
      <c r="H18" s="85">
        <v>338901</v>
      </c>
      <c r="I18" s="85">
        <v>328207</v>
      </c>
      <c r="J18" s="85">
        <v>318517</v>
      </c>
      <c r="K18" s="85">
        <v>309555</v>
      </c>
      <c r="L18" s="85">
        <v>301569</v>
      </c>
      <c r="M18" s="85">
        <v>294371</v>
      </c>
      <c r="N18" s="86">
        <v>287932</v>
      </c>
      <c r="O18" s="85">
        <v>282240</v>
      </c>
      <c r="P18" s="85">
        <v>277079</v>
      </c>
      <c r="Q18" s="85">
        <v>272657</v>
      </c>
      <c r="R18" s="85">
        <v>268685</v>
      </c>
      <c r="S18" s="85">
        <v>265226</v>
      </c>
      <c r="T18" s="85">
        <v>262286</v>
      </c>
      <c r="U18" s="85">
        <v>259722</v>
      </c>
      <c r="V18" s="85">
        <v>257506</v>
      </c>
      <c r="W18" s="85">
        <v>255554</v>
      </c>
      <c r="X18" s="85">
        <v>253886</v>
      </c>
      <c r="Y18" s="85">
        <v>252481</v>
      </c>
      <c r="Z18" s="85">
        <v>251185</v>
      </c>
      <c r="AA18" s="85">
        <v>249954</v>
      </c>
      <c r="AB18" s="85">
        <v>248878</v>
      </c>
      <c r="AC18" s="85">
        <v>247712</v>
      </c>
      <c r="AD18" s="85">
        <v>246570</v>
      </c>
      <c r="AE18" s="85">
        <v>245362</v>
      </c>
      <c r="AF18" s="85">
        <v>243935</v>
      </c>
    </row>
    <row r="19" spans="1:32" x14ac:dyDescent="0.2">
      <c r="A19" s="80" t="s">
        <v>333</v>
      </c>
      <c r="B19" s="85">
        <v>0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6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</row>
    <row r="20" spans="1:32" x14ac:dyDescent="0.2">
      <c r="A20" s="87" t="s">
        <v>334</v>
      </c>
      <c r="B20" s="88">
        <v>404175</v>
      </c>
      <c r="C20" s="88">
        <v>398019</v>
      </c>
      <c r="D20" s="88">
        <v>391888</v>
      </c>
      <c r="E20" s="88">
        <v>385783</v>
      </c>
      <c r="F20" s="88">
        <v>379701</v>
      </c>
      <c r="G20" s="88">
        <v>373645</v>
      </c>
      <c r="H20" s="88">
        <v>367613</v>
      </c>
      <c r="I20" s="88">
        <v>361606</v>
      </c>
      <c r="J20" s="88">
        <v>355624</v>
      </c>
      <c r="K20" s="88">
        <v>349666</v>
      </c>
      <c r="L20" s="88">
        <v>343734</v>
      </c>
      <c r="M20" s="88">
        <v>337760</v>
      </c>
      <c r="N20" s="89">
        <v>336071</v>
      </c>
      <c r="O20" s="88">
        <v>334390</v>
      </c>
      <c r="P20" s="88">
        <v>332719</v>
      </c>
      <c r="Q20" s="88">
        <v>331055</v>
      </c>
      <c r="R20" s="88">
        <v>329399</v>
      </c>
      <c r="S20" s="88">
        <v>327753</v>
      </c>
      <c r="T20" s="88">
        <v>326114</v>
      </c>
      <c r="U20" s="88">
        <v>324483</v>
      </c>
      <c r="V20" s="88">
        <v>322861</v>
      </c>
      <c r="W20" s="88">
        <v>321247</v>
      </c>
      <c r="X20" s="88">
        <v>319640</v>
      </c>
      <c r="Y20" s="88">
        <v>318042</v>
      </c>
      <c r="Z20" s="88">
        <v>316452</v>
      </c>
      <c r="AA20" s="88">
        <v>314870</v>
      </c>
      <c r="AB20" s="88">
        <v>313295</v>
      </c>
      <c r="AC20" s="88">
        <v>311729</v>
      </c>
      <c r="AD20" s="88">
        <v>310170</v>
      </c>
      <c r="AE20" s="88">
        <v>308619</v>
      </c>
      <c r="AF20" s="88">
        <v>307076</v>
      </c>
    </row>
    <row r="21" spans="1:32" x14ac:dyDescent="0.2">
      <c r="A21" s="80" t="s">
        <v>335</v>
      </c>
      <c r="B21" s="85">
        <v>0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6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0</v>
      </c>
      <c r="AD21" s="85">
        <v>0</v>
      </c>
      <c r="AE21" s="85">
        <v>0</v>
      </c>
      <c r="AF21" s="85">
        <v>0</v>
      </c>
    </row>
    <row r="22" spans="1:32" x14ac:dyDescent="0.2">
      <c r="A22" s="80" t="s">
        <v>336</v>
      </c>
      <c r="B22" s="85">
        <v>0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6">
        <v>0</v>
      </c>
      <c r="O22" s="85">
        <v>0</v>
      </c>
      <c r="P22" s="85">
        <v>0</v>
      </c>
      <c r="Q22" s="85">
        <v>0</v>
      </c>
      <c r="R22" s="85">
        <v>0</v>
      </c>
      <c r="S22" s="85">
        <v>0</v>
      </c>
      <c r="T22" s="85">
        <v>0</v>
      </c>
      <c r="U22" s="85">
        <v>0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</v>
      </c>
      <c r="AD22" s="85">
        <v>0</v>
      </c>
      <c r="AE22" s="85">
        <v>0</v>
      </c>
      <c r="AF22" s="85">
        <v>0</v>
      </c>
    </row>
    <row r="23" spans="1:32" x14ac:dyDescent="0.2">
      <c r="A23" s="80" t="s">
        <v>337</v>
      </c>
      <c r="B23" s="85">
        <v>0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6">
        <v>0</v>
      </c>
      <c r="O23" s="85">
        <v>0</v>
      </c>
      <c r="P23" s="85">
        <v>0</v>
      </c>
      <c r="Q23" s="85">
        <v>0</v>
      </c>
      <c r="R23" s="85">
        <v>0</v>
      </c>
      <c r="S23" s="85">
        <v>0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0</v>
      </c>
      <c r="AC23" s="85">
        <v>0</v>
      </c>
      <c r="AD23" s="85">
        <v>0</v>
      </c>
      <c r="AE23" s="85">
        <v>0</v>
      </c>
      <c r="AF23" s="85">
        <v>0</v>
      </c>
    </row>
    <row r="24" spans="1:32" x14ac:dyDescent="0.2">
      <c r="A24" s="87" t="s">
        <v>338</v>
      </c>
      <c r="B24" s="88">
        <v>0</v>
      </c>
      <c r="C24" s="88">
        <v>794899</v>
      </c>
      <c r="D24" s="88">
        <v>751453</v>
      </c>
      <c r="E24" s="88">
        <v>709753</v>
      </c>
      <c r="F24" s="88">
        <v>654963</v>
      </c>
      <c r="G24" s="88">
        <v>617942</v>
      </c>
      <c r="H24" s="88">
        <v>594677</v>
      </c>
      <c r="I24" s="88">
        <v>573509</v>
      </c>
      <c r="J24" s="88">
        <v>554057</v>
      </c>
      <c r="K24" s="88">
        <v>0</v>
      </c>
      <c r="L24" s="88">
        <v>0</v>
      </c>
      <c r="M24" s="88">
        <v>0</v>
      </c>
      <c r="N24" s="89">
        <v>0</v>
      </c>
      <c r="O24" s="88">
        <v>0</v>
      </c>
      <c r="P24" s="88">
        <v>0</v>
      </c>
      <c r="Q24" s="88">
        <v>0</v>
      </c>
      <c r="R24" s="88">
        <v>0</v>
      </c>
      <c r="S24" s="88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</row>
    <row r="25" spans="1:32" x14ac:dyDescent="0.2">
      <c r="A25" s="80" t="s">
        <v>534</v>
      </c>
      <c r="B25" s="85">
        <v>0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6">
        <v>0</v>
      </c>
      <c r="O25" s="85">
        <v>0</v>
      </c>
      <c r="P25" s="85">
        <v>0</v>
      </c>
      <c r="Q25" s="85">
        <v>0</v>
      </c>
      <c r="R25" s="85">
        <v>0</v>
      </c>
      <c r="S25" s="85">
        <v>0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85">
        <v>0</v>
      </c>
      <c r="AA25" s="85">
        <v>0</v>
      </c>
      <c r="AB25" s="85">
        <v>0</v>
      </c>
      <c r="AC25" s="85">
        <v>0</v>
      </c>
      <c r="AD25" s="85">
        <v>0</v>
      </c>
      <c r="AE25" s="85">
        <v>0</v>
      </c>
      <c r="AF25" s="85">
        <v>0</v>
      </c>
    </row>
    <row r="26" spans="1:32" x14ac:dyDescent="0.2">
      <c r="A26" s="80" t="s">
        <v>535</v>
      </c>
      <c r="B26" s="85">
        <v>0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6">
        <v>0</v>
      </c>
      <c r="O26" s="85">
        <v>0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</row>
    <row r="27" spans="1:32" x14ac:dyDescent="0.2">
      <c r="A27" s="80" t="s">
        <v>536</v>
      </c>
      <c r="B27" s="85">
        <v>0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6">
        <v>0</v>
      </c>
      <c r="O27" s="85">
        <v>0</v>
      </c>
      <c r="P27" s="85">
        <v>0</v>
      </c>
      <c r="Q27" s="85">
        <v>0</v>
      </c>
      <c r="R27" s="85">
        <v>0</v>
      </c>
      <c r="S27" s="85">
        <v>0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85">
        <v>0</v>
      </c>
      <c r="AA27" s="85">
        <v>0</v>
      </c>
      <c r="AB27" s="85">
        <v>0</v>
      </c>
      <c r="AC27" s="85">
        <v>0</v>
      </c>
      <c r="AD27" s="85">
        <v>0</v>
      </c>
      <c r="AE27" s="85">
        <v>0</v>
      </c>
      <c r="AF27" s="85">
        <v>0</v>
      </c>
    </row>
    <row r="28" spans="1:32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1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spans="1:32" x14ac:dyDescent="0.2">
      <c r="A29" s="80" t="s">
        <v>702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1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spans="1:32" x14ac:dyDescent="0.2">
      <c r="A30" s="80" t="s">
        <v>703</v>
      </c>
      <c r="B30" s="80" t="s">
        <v>703</v>
      </c>
      <c r="C30" s="80" t="s">
        <v>703</v>
      </c>
      <c r="D30" s="80" t="s">
        <v>703</v>
      </c>
      <c r="E30" s="80" t="s">
        <v>703</v>
      </c>
      <c r="F30" s="80" t="s">
        <v>703</v>
      </c>
      <c r="G30" s="80" t="s">
        <v>703</v>
      </c>
      <c r="H30" s="80" t="s">
        <v>703</v>
      </c>
      <c r="I30" s="80" t="s">
        <v>703</v>
      </c>
      <c r="J30" s="80" t="s">
        <v>703</v>
      </c>
      <c r="K30" s="80" t="s">
        <v>703</v>
      </c>
      <c r="L30" s="80" t="s">
        <v>703</v>
      </c>
      <c r="M30" s="80" t="s">
        <v>703</v>
      </c>
      <c r="N30" s="81" t="s">
        <v>703</v>
      </c>
      <c r="O30" s="80" t="s">
        <v>703</v>
      </c>
      <c r="P30" s="80" t="s">
        <v>703</v>
      </c>
      <c r="Q30" s="80" t="s">
        <v>703</v>
      </c>
      <c r="R30" s="80" t="s">
        <v>703</v>
      </c>
      <c r="S30" s="80" t="s">
        <v>703</v>
      </c>
      <c r="T30" s="80" t="s">
        <v>703</v>
      </c>
      <c r="U30" s="80" t="s">
        <v>703</v>
      </c>
      <c r="V30" s="80" t="s">
        <v>703</v>
      </c>
      <c r="W30" s="80" t="s">
        <v>703</v>
      </c>
      <c r="X30" s="80" t="s">
        <v>703</v>
      </c>
      <c r="Y30" s="80" t="s">
        <v>703</v>
      </c>
      <c r="Z30" s="80" t="s">
        <v>703</v>
      </c>
      <c r="AA30" s="80" t="s">
        <v>703</v>
      </c>
      <c r="AB30" s="80" t="s">
        <v>703</v>
      </c>
      <c r="AC30" s="80" t="s">
        <v>703</v>
      </c>
      <c r="AD30" s="80" t="s">
        <v>703</v>
      </c>
      <c r="AE30" s="80" t="s">
        <v>703</v>
      </c>
      <c r="AF30" s="80"/>
    </row>
    <row r="31" spans="1:32" x14ac:dyDescent="0.2">
      <c r="A31" s="79" t="s">
        <v>704</v>
      </c>
      <c r="B31" s="80" t="s">
        <v>704</v>
      </c>
      <c r="C31" s="80" t="s">
        <v>704</v>
      </c>
      <c r="D31" s="80" t="s">
        <v>704</v>
      </c>
      <c r="E31" s="80" t="s">
        <v>704</v>
      </c>
      <c r="F31" s="80" t="s">
        <v>704</v>
      </c>
      <c r="G31" s="80" t="s">
        <v>704</v>
      </c>
      <c r="H31" s="80" t="s">
        <v>704</v>
      </c>
      <c r="I31" s="80" t="s">
        <v>704</v>
      </c>
      <c r="J31" s="80" t="s">
        <v>704</v>
      </c>
      <c r="K31" s="80" t="s">
        <v>704</v>
      </c>
      <c r="L31" s="80" t="s">
        <v>704</v>
      </c>
      <c r="M31" s="80" t="s">
        <v>704</v>
      </c>
      <c r="N31" s="81" t="s">
        <v>704</v>
      </c>
      <c r="O31" s="80" t="s">
        <v>704</v>
      </c>
      <c r="P31" s="80" t="s">
        <v>704</v>
      </c>
      <c r="Q31" s="80" t="s">
        <v>704</v>
      </c>
      <c r="R31" s="80" t="s">
        <v>704</v>
      </c>
      <c r="S31" s="80" t="s">
        <v>704</v>
      </c>
      <c r="T31" s="80" t="s">
        <v>704</v>
      </c>
      <c r="U31" s="80" t="s">
        <v>704</v>
      </c>
      <c r="V31" s="80" t="s">
        <v>704</v>
      </c>
      <c r="W31" s="80" t="s">
        <v>704</v>
      </c>
      <c r="X31" s="80" t="s">
        <v>704</v>
      </c>
      <c r="Y31" s="80" t="s">
        <v>704</v>
      </c>
      <c r="Z31" s="80" t="s">
        <v>704</v>
      </c>
      <c r="AA31" s="80" t="s">
        <v>704</v>
      </c>
      <c r="AB31" s="80" t="s">
        <v>704</v>
      </c>
      <c r="AC31" s="80" t="s">
        <v>704</v>
      </c>
      <c r="AD31" s="80" t="s">
        <v>704</v>
      </c>
      <c r="AE31" s="80" t="s">
        <v>704</v>
      </c>
      <c r="AF31" s="80"/>
    </row>
    <row r="32" spans="1:32" x14ac:dyDescent="0.2">
      <c r="A32" s="80" t="s">
        <v>705</v>
      </c>
      <c r="B32" s="80" t="s">
        <v>705</v>
      </c>
      <c r="C32" s="80" t="s">
        <v>705</v>
      </c>
      <c r="D32" s="80" t="s">
        <v>705</v>
      </c>
      <c r="E32" s="80" t="s">
        <v>705</v>
      </c>
      <c r="F32" s="80" t="s">
        <v>705</v>
      </c>
      <c r="G32" s="80" t="s">
        <v>705</v>
      </c>
      <c r="H32" s="80" t="s">
        <v>705</v>
      </c>
      <c r="I32" s="80" t="s">
        <v>705</v>
      </c>
      <c r="J32" s="80" t="s">
        <v>705</v>
      </c>
      <c r="K32" s="80" t="s">
        <v>705</v>
      </c>
      <c r="L32" s="80" t="s">
        <v>705</v>
      </c>
      <c r="M32" s="80" t="s">
        <v>705</v>
      </c>
      <c r="N32" s="81" t="s">
        <v>705</v>
      </c>
      <c r="O32" s="80" t="s">
        <v>705</v>
      </c>
      <c r="P32" s="80" t="s">
        <v>705</v>
      </c>
      <c r="Q32" s="80" t="s">
        <v>705</v>
      </c>
      <c r="R32" s="80" t="s">
        <v>705</v>
      </c>
      <c r="S32" s="80" t="s">
        <v>705</v>
      </c>
      <c r="T32" s="80" t="s">
        <v>705</v>
      </c>
      <c r="U32" s="80" t="s">
        <v>705</v>
      </c>
      <c r="V32" s="80" t="s">
        <v>705</v>
      </c>
      <c r="W32" s="80" t="s">
        <v>705</v>
      </c>
      <c r="X32" s="80" t="s">
        <v>705</v>
      </c>
      <c r="Y32" s="80" t="s">
        <v>705</v>
      </c>
      <c r="Z32" s="80" t="s">
        <v>705</v>
      </c>
      <c r="AA32" s="80" t="s">
        <v>705</v>
      </c>
      <c r="AB32" s="80" t="s">
        <v>705</v>
      </c>
      <c r="AC32" s="80" t="s">
        <v>705</v>
      </c>
      <c r="AD32" s="80" t="s">
        <v>705</v>
      </c>
      <c r="AE32" s="80" t="s">
        <v>705</v>
      </c>
      <c r="AF32" s="80"/>
    </row>
    <row r="33" spans="1:32" x14ac:dyDescent="0.2">
      <c r="A33" s="80">
        <v>2020</v>
      </c>
      <c r="B33" s="80">
        <v>2021</v>
      </c>
      <c r="C33" s="80">
        <v>2022</v>
      </c>
      <c r="D33" s="80">
        <v>2023</v>
      </c>
      <c r="E33" s="80">
        <v>2024</v>
      </c>
      <c r="F33" s="80">
        <v>2025</v>
      </c>
      <c r="G33" s="80">
        <v>2026</v>
      </c>
      <c r="H33" s="80">
        <v>2027</v>
      </c>
      <c r="I33" s="80">
        <v>2028</v>
      </c>
      <c r="J33" s="80">
        <v>2029</v>
      </c>
      <c r="K33" s="80">
        <v>2030</v>
      </c>
      <c r="L33" s="80">
        <v>2031</v>
      </c>
      <c r="M33" s="80">
        <v>2032</v>
      </c>
      <c r="N33" s="81">
        <v>2033</v>
      </c>
      <c r="O33" s="80">
        <v>2034</v>
      </c>
      <c r="P33" s="80">
        <v>2035</v>
      </c>
      <c r="Q33" s="80">
        <v>2036</v>
      </c>
      <c r="R33" s="80">
        <v>2037</v>
      </c>
      <c r="S33" s="80">
        <v>2038</v>
      </c>
      <c r="T33" s="80">
        <v>2039</v>
      </c>
      <c r="U33" s="80">
        <v>2040</v>
      </c>
      <c r="V33" s="80">
        <v>2041</v>
      </c>
      <c r="W33" s="80">
        <v>2042</v>
      </c>
      <c r="X33" s="80">
        <v>2043</v>
      </c>
      <c r="Y33" s="80">
        <v>2044</v>
      </c>
      <c r="Z33" s="80">
        <v>2045</v>
      </c>
      <c r="AA33" s="80">
        <v>2046</v>
      </c>
      <c r="AB33" s="80">
        <v>2047</v>
      </c>
      <c r="AC33" s="80">
        <v>2048</v>
      </c>
      <c r="AD33" s="80">
        <v>2049</v>
      </c>
      <c r="AE33" s="80">
        <v>2050</v>
      </c>
      <c r="AF33" s="80"/>
    </row>
    <row r="34" spans="1:32" x14ac:dyDescent="0.2">
      <c r="A34" s="80">
        <v>1462</v>
      </c>
      <c r="B34" s="80">
        <v>1410.8</v>
      </c>
      <c r="C34" s="80">
        <v>1359.6</v>
      </c>
      <c r="D34" s="80">
        <v>1308.4000000000001</v>
      </c>
      <c r="E34" s="80">
        <v>1257.2</v>
      </c>
      <c r="F34" s="80">
        <v>1206</v>
      </c>
      <c r="G34" s="80">
        <v>1154.8</v>
      </c>
      <c r="H34" s="80">
        <v>1103.5999999999999</v>
      </c>
      <c r="I34" s="80">
        <v>1052.4000000000001</v>
      </c>
      <c r="J34" s="80">
        <v>1001.2</v>
      </c>
      <c r="K34" s="80">
        <v>950</v>
      </c>
      <c r="L34" s="80">
        <v>940.5</v>
      </c>
      <c r="M34" s="80">
        <v>931</v>
      </c>
      <c r="N34" s="81">
        <v>921.5</v>
      </c>
      <c r="O34" s="80">
        <v>912</v>
      </c>
      <c r="P34" s="80">
        <v>902.5</v>
      </c>
      <c r="Q34" s="80">
        <v>893</v>
      </c>
      <c r="R34" s="80">
        <v>883.5</v>
      </c>
      <c r="S34" s="80">
        <v>874</v>
      </c>
      <c r="T34" s="80">
        <v>864.5</v>
      </c>
      <c r="U34" s="80">
        <v>855</v>
      </c>
      <c r="V34" s="80">
        <v>845.5</v>
      </c>
      <c r="W34" s="80">
        <v>836</v>
      </c>
      <c r="X34" s="80">
        <v>826.5</v>
      </c>
      <c r="Y34" s="80">
        <v>817</v>
      </c>
      <c r="Z34" s="80">
        <v>807.5</v>
      </c>
      <c r="AA34" s="80">
        <v>798</v>
      </c>
      <c r="AB34" s="80">
        <v>788.5</v>
      </c>
      <c r="AC34" s="80">
        <v>779</v>
      </c>
      <c r="AD34" s="80">
        <v>769.5</v>
      </c>
      <c r="AE34" s="80">
        <v>760</v>
      </c>
      <c r="AF34" s="80"/>
    </row>
    <row r="35" spans="1:32" x14ac:dyDescent="0.2">
      <c r="A35" s="80">
        <v>1462000</v>
      </c>
      <c r="B35" s="80">
        <v>1410800</v>
      </c>
      <c r="C35" s="80">
        <v>1359600</v>
      </c>
      <c r="D35" s="80">
        <v>1308400</v>
      </c>
      <c r="E35" s="80">
        <v>1257200</v>
      </c>
      <c r="F35" s="80">
        <v>1206000</v>
      </c>
      <c r="G35" s="80">
        <v>1154800</v>
      </c>
      <c r="H35" s="80">
        <v>1103600</v>
      </c>
      <c r="I35" s="80">
        <v>1052400</v>
      </c>
      <c r="J35" s="80">
        <v>1001200</v>
      </c>
      <c r="K35" s="80">
        <v>950000</v>
      </c>
      <c r="L35" s="80">
        <v>940500</v>
      </c>
      <c r="M35" s="80">
        <v>931000</v>
      </c>
      <c r="N35" s="81">
        <v>921500</v>
      </c>
      <c r="O35" s="80">
        <v>912000</v>
      </c>
      <c r="P35" s="80">
        <v>902500</v>
      </c>
      <c r="Q35" s="80">
        <v>893000</v>
      </c>
      <c r="R35" s="80">
        <v>883500</v>
      </c>
      <c r="S35" s="80">
        <v>874000</v>
      </c>
      <c r="T35" s="80">
        <v>864500</v>
      </c>
      <c r="U35" s="80">
        <v>855000</v>
      </c>
      <c r="V35" s="80">
        <v>845500</v>
      </c>
      <c r="W35" s="80">
        <v>836000</v>
      </c>
      <c r="X35" s="80">
        <v>826500</v>
      </c>
      <c r="Y35" s="80">
        <v>817000</v>
      </c>
      <c r="Z35" s="80">
        <v>807500</v>
      </c>
      <c r="AA35" s="80">
        <v>798000</v>
      </c>
      <c r="AB35" s="80">
        <v>788500</v>
      </c>
      <c r="AC35" s="80">
        <v>779000</v>
      </c>
      <c r="AD35" s="80">
        <v>769500</v>
      </c>
      <c r="AE35" s="80">
        <v>760000</v>
      </c>
      <c r="AF35" s="80"/>
    </row>
    <row r="36" spans="1:3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1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2" x14ac:dyDescent="0.2">
      <c r="A37" s="79" t="s">
        <v>706</v>
      </c>
      <c r="B37" s="7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1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2" x14ac:dyDescent="0.2">
      <c r="A38" s="80">
        <v>2020</v>
      </c>
      <c r="B38" s="80">
        <v>2021</v>
      </c>
      <c r="C38" s="80">
        <v>2022</v>
      </c>
      <c r="D38" s="80">
        <v>2023</v>
      </c>
      <c r="E38" s="80">
        <v>2024</v>
      </c>
      <c r="F38" s="80">
        <v>2025</v>
      </c>
      <c r="G38" s="80">
        <v>2026</v>
      </c>
      <c r="H38" s="80">
        <v>2027</v>
      </c>
      <c r="I38" s="80">
        <v>2028</v>
      </c>
      <c r="J38" s="80">
        <v>2029</v>
      </c>
      <c r="K38" s="80">
        <v>2030</v>
      </c>
      <c r="L38" s="80">
        <v>2031</v>
      </c>
      <c r="M38" s="80">
        <v>2032</v>
      </c>
      <c r="N38" s="81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</row>
    <row r="39" spans="1:32" x14ac:dyDescent="0.2">
      <c r="A39" s="80">
        <v>3628</v>
      </c>
      <c r="B39" s="80">
        <v>3304</v>
      </c>
      <c r="C39" s="80">
        <v>3148</v>
      </c>
      <c r="D39" s="80">
        <v>3038</v>
      </c>
      <c r="E39" s="80">
        <v>2952</v>
      </c>
      <c r="F39" s="80">
        <v>2882</v>
      </c>
      <c r="G39" s="80">
        <v>2823</v>
      </c>
      <c r="H39" s="80">
        <v>2771</v>
      </c>
      <c r="I39" s="80">
        <v>2726</v>
      </c>
      <c r="J39" s="80">
        <v>2686</v>
      </c>
      <c r="K39" s="80">
        <v>2649</v>
      </c>
      <c r="L39" s="80">
        <v>2616</v>
      </c>
      <c r="M39" s="80">
        <v>2585</v>
      </c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</row>
    <row r="40" spans="1:32" x14ac:dyDescent="0.2">
      <c r="A40" s="80">
        <v>3628000</v>
      </c>
      <c r="B40" s="80">
        <v>3304000</v>
      </c>
      <c r="C40" s="80">
        <v>3148000</v>
      </c>
      <c r="D40" s="80">
        <v>3038000</v>
      </c>
      <c r="E40" s="80">
        <v>2952000</v>
      </c>
      <c r="F40" s="80">
        <v>2882000</v>
      </c>
      <c r="G40" s="80">
        <v>2823000</v>
      </c>
      <c r="H40" s="80">
        <v>2771000</v>
      </c>
      <c r="I40" s="80">
        <v>2726000</v>
      </c>
      <c r="J40" s="80">
        <v>2686000</v>
      </c>
      <c r="K40" s="80">
        <v>2649000</v>
      </c>
      <c r="L40" s="80">
        <v>2616000</v>
      </c>
      <c r="M40" s="80">
        <v>2585000</v>
      </c>
      <c r="N40" s="81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</row>
    <row r="41" spans="1:32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1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</row>
    <row r="42" spans="1:32" x14ac:dyDescent="0.2">
      <c r="A42" s="79" t="s">
        <v>707</v>
      </c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1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spans="1:32" x14ac:dyDescent="0.2">
      <c r="A43" s="80">
        <v>2020</v>
      </c>
      <c r="B43" s="80">
        <v>2021</v>
      </c>
      <c r="C43" s="80">
        <v>2022</v>
      </c>
      <c r="D43" s="80">
        <v>2023</v>
      </c>
      <c r="E43" s="80">
        <v>2024</v>
      </c>
      <c r="F43" s="80">
        <v>2025</v>
      </c>
      <c r="G43" s="80">
        <v>2026</v>
      </c>
      <c r="H43" s="80">
        <v>2027</v>
      </c>
      <c r="I43" s="80">
        <v>2028</v>
      </c>
      <c r="J43" s="80">
        <v>2029</v>
      </c>
      <c r="K43" s="80">
        <v>2030</v>
      </c>
      <c r="L43" s="80">
        <v>2031</v>
      </c>
      <c r="M43" s="80">
        <v>2032</v>
      </c>
      <c r="N43" s="81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spans="1:32" x14ac:dyDescent="0.2">
      <c r="A44" s="80">
        <v>1333</v>
      </c>
      <c r="B44" s="80">
        <v>1165</v>
      </c>
      <c r="C44" s="80">
        <v>1119</v>
      </c>
      <c r="D44" s="80">
        <v>1073</v>
      </c>
      <c r="E44" s="80">
        <v>1027</v>
      </c>
      <c r="F44" s="80">
        <v>981</v>
      </c>
      <c r="G44" s="80">
        <v>935</v>
      </c>
      <c r="H44" s="80">
        <v>889</v>
      </c>
      <c r="I44" s="80">
        <v>843</v>
      </c>
      <c r="J44" s="80">
        <v>797</v>
      </c>
      <c r="K44" s="80">
        <v>751</v>
      </c>
      <c r="L44" s="80">
        <v>744</v>
      </c>
      <c r="M44" s="80">
        <v>738</v>
      </c>
      <c r="N44" s="81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</row>
    <row r="45" spans="1:32" x14ac:dyDescent="0.2">
      <c r="A45" s="80">
        <v>1333000</v>
      </c>
      <c r="B45" s="80">
        <v>1165000</v>
      </c>
      <c r="C45" s="80">
        <v>1119000</v>
      </c>
      <c r="D45" s="80">
        <v>1073000</v>
      </c>
      <c r="E45" s="80">
        <v>1027000</v>
      </c>
      <c r="F45" s="80">
        <v>981000</v>
      </c>
      <c r="G45" s="80">
        <v>935000</v>
      </c>
      <c r="H45" s="80">
        <v>889000</v>
      </c>
      <c r="I45" s="80">
        <v>843000</v>
      </c>
      <c r="J45" s="80">
        <v>797000</v>
      </c>
      <c r="K45" s="80">
        <v>751000</v>
      </c>
      <c r="L45" s="80">
        <v>744000</v>
      </c>
      <c r="M45" s="80">
        <v>738000</v>
      </c>
      <c r="N45" s="81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2" x14ac:dyDescent="0.2">
      <c r="A46" s="79" t="s">
        <v>708</v>
      </c>
      <c r="B46" s="79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1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</row>
    <row r="47" spans="1:32" x14ac:dyDescent="0.2">
      <c r="A47" s="80" t="s">
        <v>703</v>
      </c>
      <c r="B47" s="80" t="s">
        <v>703</v>
      </c>
      <c r="C47" s="80" t="s">
        <v>703</v>
      </c>
      <c r="D47" s="80" t="s">
        <v>703</v>
      </c>
      <c r="E47" s="80" t="s">
        <v>703</v>
      </c>
      <c r="F47" s="80" t="s">
        <v>703</v>
      </c>
      <c r="G47" s="80" t="s">
        <v>703</v>
      </c>
      <c r="H47" s="80" t="s">
        <v>703</v>
      </c>
      <c r="I47" s="80" t="s">
        <v>703</v>
      </c>
      <c r="J47" s="80" t="s">
        <v>703</v>
      </c>
      <c r="K47" s="80" t="s">
        <v>703</v>
      </c>
      <c r="L47" s="80" t="s">
        <v>703</v>
      </c>
      <c r="M47" s="80" t="s">
        <v>703</v>
      </c>
      <c r="N47" s="81" t="s">
        <v>703</v>
      </c>
      <c r="O47" s="80" t="s">
        <v>703</v>
      </c>
      <c r="P47" s="80" t="s">
        <v>703</v>
      </c>
      <c r="Q47" s="80" t="s">
        <v>703</v>
      </c>
      <c r="R47" s="80" t="s">
        <v>703</v>
      </c>
      <c r="S47" s="80" t="s">
        <v>703</v>
      </c>
      <c r="T47" s="80" t="s">
        <v>703</v>
      </c>
      <c r="U47" s="80" t="s">
        <v>703</v>
      </c>
      <c r="V47" s="80" t="s">
        <v>703</v>
      </c>
      <c r="W47" s="80" t="s">
        <v>703</v>
      </c>
      <c r="X47" s="80" t="s">
        <v>703</v>
      </c>
      <c r="Y47" s="80" t="s">
        <v>703</v>
      </c>
      <c r="Z47" s="80" t="s">
        <v>703</v>
      </c>
      <c r="AA47" s="80" t="s">
        <v>703</v>
      </c>
      <c r="AB47" s="80" t="s">
        <v>703</v>
      </c>
      <c r="AC47" s="80" t="s">
        <v>703</v>
      </c>
      <c r="AD47" s="80" t="s">
        <v>703</v>
      </c>
      <c r="AE47" s="80" t="s">
        <v>703</v>
      </c>
      <c r="AF47" s="80"/>
    </row>
    <row r="48" spans="1:32" x14ac:dyDescent="0.2">
      <c r="A48" s="80" t="s">
        <v>709</v>
      </c>
      <c r="B48" s="80" t="s">
        <v>709</v>
      </c>
      <c r="C48" s="80" t="s">
        <v>709</v>
      </c>
      <c r="D48" s="80" t="s">
        <v>709</v>
      </c>
      <c r="E48" s="80" t="s">
        <v>709</v>
      </c>
      <c r="F48" s="80" t="s">
        <v>709</v>
      </c>
      <c r="G48" s="80" t="s">
        <v>709</v>
      </c>
      <c r="H48" s="80" t="s">
        <v>709</v>
      </c>
      <c r="I48" s="80" t="s">
        <v>709</v>
      </c>
      <c r="J48" s="80" t="s">
        <v>709</v>
      </c>
      <c r="K48" s="80" t="s">
        <v>709</v>
      </c>
      <c r="L48" s="80" t="s">
        <v>709</v>
      </c>
      <c r="M48" s="80" t="s">
        <v>709</v>
      </c>
      <c r="N48" s="81" t="s">
        <v>709</v>
      </c>
      <c r="O48" s="80" t="s">
        <v>709</v>
      </c>
      <c r="P48" s="80" t="s">
        <v>709</v>
      </c>
      <c r="Q48" s="80" t="s">
        <v>709</v>
      </c>
      <c r="R48" s="80" t="s">
        <v>709</v>
      </c>
      <c r="S48" s="80" t="s">
        <v>709</v>
      </c>
      <c r="T48" s="80" t="s">
        <v>709</v>
      </c>
      <c r="U48" s="80" t="s">
        <v>709</v>
      </c>
      <c r="V48" s="80" t="s">
        <v>709</v>
      </c>
      <c r="W48" s="80" t="s">
        <v>709</v>
      </c>
      <c r="X48" s="80" t="s">
        <v>709</v>
      </c>
      <c r="Y48" s="80" t="s">
        <v>709</v>
      </c>
      <c r="Z48" s="80" t="s">
        <v>709</v>
      </c>
      <c r="AA48" s="80" t="s">
        <v>709</v>
      </c>
      <c r="AB48" s="80" t="s">
        <v>709</v>
      </c>
      <c r="AC48" s="80" t="s">
        <v>709</v>
      </c>
      <c r="AD48" s="80" t="s">
        <v>709</v>
      </c>
      <c r="AE48" s="80" t="s">
        <v>709</v>
      </c>
      <c r="AF48" s="80"/>
    </row>
    <row r="49" spans="1:32" x14ac:dyDescent="0.2">
      <c r="A49" s="80">
        <v>2020</v>
      </c>
      <c r="B49" s="80">
        <v>2021</v>
      </c>
      <c r="C49" s="80">
        <v>2022</v>
      </c>
      <c r="D49" s="80">
        <v>2023</v>
      </c>
      <c r="E49" s="80">
        <v>2024</v>
      </c>
      <c r="F49" s="80">
        <v>2025</v>
      </c>
      <c r="G49" s="80">
        <v>2026</v>
      </c>
      <c r="H49" s="80">
        <v>2027</v>
      </c>
      <c r="I49" s="80">
        <v>2028</v>
      </c>
      <c r="J49" s="80">
        <v>2029</v>
      </c>
      <c r="K49" s="80">
        <v>2030</v>
      </c>
      <c r="L49" s="80">
        <v>2031</v>
      </c>
      <c r="M49" s="80">
        <v>2032</v>
      </c>
      <c r="N49" s="81">
        <v>2033</v>
      </c>
      <c r="O49" s="80">
        <v>2034</v>
      </c>
      <c r="P49" s="80">
        <v>2035</v>
      </c>
      <c r="Q49" s="80">
        <v>2036</v>
      </c>
      <c r="R49" s="80">
        <v>2037</v>
      </c>
      <c r="S49" s="80">
        <v>2038</v>
      </c>
      <c r="T49" s="80">
        <v>2039</v>
      </c>
      <c r="U49" s="80">
        <v>2040</v>
      </c>
      <c r="V49" s="80">
        <v>2041</v>
      </c>
      <c r="W49" s="80">
        <v>2042</v>
      </c>
      <c r="X49" s="80">
        <v>2043</v>
      </c>
      <c r="Y49" s="80">
        <v>2044</v>
      </c>
      <c r="Z49" s="80">
        <v>2045</v>
      </c>
      <c r="AA49" s="80">
        <v>2046</v>
      </c>
      <c r="AB49" s="80">
        <v>2047</v>
      </c>
      <c r="AC49" s="80">
        <v>2048</v>
      </c>
      <c r="AD49" s="80">
        <v>2049</v>
      </c>
      <c r="AE49" s="80">
        <v>2050</v>
      </c>
      <c r="AF49" s="80"/>
    </row>
    <row r="50" spans="1:32" x14ac:dyDescent="0.2">
      <c r="A50" s="80">
        <v>2574.06</v>
      </c>
      <c r="B50" s="80">
        <v>2574.06</v>
      </c>
      <c r="C50" s="80">
        <v>2574.06</v>
      </c>
      <c r="D50" s="80">
        <v>2574.06</v>
      </c>
      <c r="E50" s="80">
        <v>2574.06</v>
      </c>
      <c r="F50" s="80">
        <v>2574.06</v>
      </c>
      <c r="G50" s="80">
        <v>2574.06</v>
      </c>
      <c r="H50" s="80">
        <v>2574.06</v>
      </c>
      <c r="I50" s="80">
        <v>2574.06</v>
      </c>
      <c r="J50" s="80">
        <v>2574.06</v>
      </c>
      <c r="K50" s="80">
        <v>2574.06</v>
      </c>
      <c r="L50" s="80">
        <v>2574.0610000000001</v>
      </c>
      <c r="M50" s="80">
        <v>2574.0610000000001</v>
      </c>
      <c r="N50" s="81">
        <v>2574.0610000000001</v>
      </c>
      <c r="O50" s="80">
        <v>2574.0610000000001</v>
      </c>
      <c r="P50" s="80">
        <v>2574.0610000000001</v>
      </c>
      <c r="Q50" s="80">
        <v>2574.0610000000001</v>
      </c>
      <c r="R50" s="80">
        <v>2574.0610000000001</v>
      </c>
      <c r="S50" s="80">
        <v>2574.0610000000001</v>
      </c>
      <c r="T50" s="80">
        <v>2574.0610000000001</v>
      </c>
      <c r="U50" s="80">
        <v>2471.098</v>
      </c>
      <c r="V50" s="80">
        <v>2471.098</v>
      </c>
      <c r="W50" s="80">
        <v>2471.098</v>
      </c>
      <c r="X50" s="80">
        <v>2471.098</v>
      </c>
      <c r="Y50" s="80">
        <v>2471.098</v>
      </c>
      <c r="Z50" s="80">
        <v>2471.098</v>
      </c>
      <c r="AA50" s="80">
        <v>2471.098</v>
      </c>
      <c r="AB50" s="80">
        <v>2471.098</v>
      </c>
      <c r="AC50" s="80">
        <v>2471.098</v>
      </c>
      <c r="AD50" s="80">
        <v>2471.098</v>
      </c>
      <c r="AE50" s="80">
        <v>2471.098</v>
      </c>
      <c r="AF50" s="80"/>
    </row>
    <row r="51" spans="1:32" x14ac:dyDescent="0.2">
      <c r="A51" s="80">
        <v>2574060</v>
      </c>
      <c r="B51" s="80">
        <v>2574060</v>
      </c>
      <c r="C51" s="80">
        <v>2574060</v>
      </c>
      <c r="D51" s="80">
        <v>2574060</v>
      </c>
      <c r="E51" s="80">
        <v>2574060</v>
      </c>
      <c r="F51" s="80">
        <v>2574060</v>
      </c>
      <c r="G51" s="80">
        <v>2574060</v>
      </c>
      <c r="H51" s="80">
        <v>2574060</v>
      </c>
      <c r="I51" s="80">
        <v>2574060</v>
      </c>
      <c r="J51" s="80">
        <v>2574060</v>
      </c>
      <c r="K51" s="80">
        <v>2574060</v>
      </c>
      <c r="L51" s="80">
        <v>2574061</v>
      </c>
      <c r="M51" s="80">
        <v>2574061</v>
      </c>
      <c r="N51" s="81">
        <v>2574061</v>
      </c>
      <c r="O51" s="80">
        <v>2574061</v>
      </c>
      <c r="P51" s="80">
        <v>2574061</v>
      </c>
      <c r="Q51" s="80">
        <v>2574061</v>
      </c>
      <c r="R51" s="80">
        <v>2574061</v>
      </c>
      <c r="S51" s="80">
        <v>2574061</v>
      </c>
      <c r="T51" s="80">
        <v>2574061</v>
      </c>
      <c r="U51" s="80">
        <v>2471098</v>
      </c>
      <c r="V51" s="80">
        <v>2471098</v>
      </c>
      <c r="W51" s="80">
        <v>2471098</v>
      </c>
      <c r="X51" s="80">
        <v>2471098</v>
      </c>
      <c r="Y51" s="80">
        <v>2471098</v>
      </c>
      <c r="Z51" s="80">
        <v>2471098</v>
      </c>
      <c r="AA51" s="80">
        <v>2471098</v>
      </c>
      <c r="AB51" s="80">
        <v>2471098</v>
      </c>
      <c r="AC51" s="80">
        <v>2471098</v>
      </c>
      <c r="AD51" s="80">
        <v>2471098</v>
      </c>
      <c r="AE51" s="80">
        <v>2471098</v>
      </c>
      <c r="AF51" s="80"/>
    </row>
    <row r="52" spans="1:32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1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</row>
    <row r="53" spans="1:32" x14ac:dyDescent="0.2">
      <c r="A53" s="79" t="s">
        <v>710</v>
      </c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1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spans="1:32" x14ac:dyDescent="0.2">
      <c r="A54" s="80" t="s">
        <v>703</v>
      </c>
      <c r="B54" s="80" t="s">
        <v>703</v>
      </c>
      <c r="C54" s="80" t="s">
        <v>703</v>
      </c>
      <c r="D54" s="80" t="s">
        <v>703</v>
      </c>
      <c r="E54" s="80" t="s">
        <v>703</v>
      </c>
      <c r="F54" s="80" t="s">
        <v>703</v>
      </c>
      <c r="G54" s="80" t="s">
        <v>703</v>
      </c>
      <c r="H54" s="80" t="s">
        <v>703</v>
      </c>
      <c r="I54" s="80" t="s">
        <v>703</v>
      </c>
      <c r="J54" s="80" t="s">
        <v>703</v>
      </c>
      <c r="K54" s="80" t="s">
        <v>703</v>
      </c>
      <c r="L54" s="80" t="s">
        <v>703</v>
      </c>
      <c r="M54" s="80" t="s">
        <v>703</v>
      </c>
      <c r="N54" s="81" t="s">
        <v>703</v>
      </c>
      <c r="O54" s="80" t="s">
        <v>703</v>
      </c>
      <c r="P54" s="80" t="s">
        <v>703</v>
      </c>
      <c r="Q54" s="80" t="s">
        <v>703</v>
      </c>
      <c r="R54" s="80" t="s">
        <v>703</v>
      </c>
      <c r="S54" s="80" t="s">
        <v>703</v>
      </c>
      <c r="T54" s="80" t="s">
        <v>703</v>
      </c>
      <c r="U54" s="80" t="s">
        <v>703</v>
      </c>
      <c r="V54" s="80" t="s">
        <v>703</v>
      </c>
      <c r="W54" s="80" t="s">
        <v>703</v>
      </c>
      <c r="X54" s="80" t="s">
        <v>703</v>
      </c>
      <c r="Y54" s="80" t="s">
        <v>703</v>
      </c>
      <c r="Z54" s="80" t="s">
        <v>703</v>
      </c>
      <c r="AA54" s="80" t="s">
        <v>703</v>
      </c>
      <c r="AB54" s="80" t="s">
        <v>703</v>
      </c>
      <c r="AC54" s="80" t="s">
        <v>703</v>
      </c>
      <c r="AD54" s="80" t="s">
        <v>703</v>
      </c>
      <c r="AE54" s="80" t="s">
        <v>703</v>
      </c>
      <c r="AF54" s="80"/>
    </row>
    <row r="55" spans="1:32" x14ac:dyDescent="0.2">
      <c r="A55" s="80">
        <v>2020</v>
      </c>
      <c r="B55" s="80">
        <v>2021</v>
      </c>
      <c r="C55" s="80">
        <v>2022</v>
      </c>
      <c r="D55" s="80">
        <v>2023</v>
      </c>
      <c r="E55" s="80">
        <v>2024</v>
      </c>
      <c r="F55" s="80">
        <v>2025</v>
      </c>
      <c r="G55" s="80">
        <v>2026</v>
      </c>
      <c r="H55" s="80">
        <v>2027</v>
      </c>
      <c r="I55" s="80">
        <v>2028</v>
      </c>
      <c r="J55" s="80">
        <v>2029</v>
      </c>
      <c r="K55" s="80">
        <v>2030</v>
      </c>
      <c r="L55" s="80">
        <v>2031</v>
      </c>
      <c r="M55" s="80">
        <v>2032</v>
      </c>
      <c r="N55" s="81">
        <v>2033</v>
      </c>
      <c r="O55" s="80">
        <v>2034</v>
      </c>
      <c r="P55" s="80">
        <v>2035</v>
      </c>
      <c r="Q55" s="80">
        <v>2036</v>
      </c>
      <c r="R55" s="80">
        <v>2037</v>
      </c>
      <c r="S55" s="80">
        <v>2038</v>
      </c>
      <c r="T55" s="80">
        <v>2039</v>
      </c>
      <c r="U55" s="80">
        <v>2040</v>
      </c>
      <c r="V55" s="80">
        <v>2041</v>
      </c>
      <c r="W55" s="80">
        <v>2042</v>
      </c>
      <c r="X55" s="80">
        <v>2043</v>
      </c>
      <c r="Y55" s="80">
        <v>2044</v>
      </c>
      <c r="Z55" s="80">
        <v>2045</v>
      </c>
      <c r="AA55" s="80">
        <v>2046</v>
      </c>
      <c r="AB55" s="80">
        <v>2047</v>
      </c>
      <c r="AC55" s="80">
        <v>2048</v>
      </c>
      <c r="AD55" s="80">
        <v>2049</v>
      </c>
      <c r="AE55" s="80">
        <v>2050</v>
      </c>
      <c r="AF55" s="80"/>
    </row>
    <row r="56" spans="1:32" x14ac:dyDescent="0.2">
      <c r="A56" s="80">
        <v>6753.3180000000002</v>
      </c>
      <c r="B56" s="80">
        <v>6637.1130000000003</v>
      </c>
      <c r="C56" s="80">
        <v>6521.4610000000002</v>
      </c>
      <c r="D56" s="80">
        <v>6406.3620000000001</v>
      </c>
      <c r="E56" s="80">
        <v>6291.8159999999998</v>
      </c>
      <c r="F56" s="80">
        <v>6177.8239999999996</v>
      </c>
      <c r="G56" s="80">
        <v>6064.3850000000002</v>
      </c>
      <c r="H56" s="80">
        <v>5951.4989999999998</v>
      </c>
      <c r="I56" s="80">
        <v>5839.1660000000002</v>
      </c>
      <c r="J56" s="80">
        <v>5727.3860000000004</v>
      </c>
      <c r="K56" s="80">
        <v>5616.16</v>
      </c>
      <c r="L56" s="80">
        <v>5588.0789999999997</v>
      </c>
      <c r="M56" s="80">
        <v>5560.1390000000001</v>
      </c>
      <c r="N56" s="81">
        <v>5532.3379999999997</v>
      </c>
      <c r="O56" s="80">
        <v>5504.6769999999997</v>
      </c>
      <c r="P56" s="80">
        <v>5477.1530000000002</v>
      </c>
      <c r="Q56" s="80">
        <v>5449.7669999999998</v>
      </c>
      <c r="R56" s="80">
        <v>5422.5190000000002</v>
      </c>
      <c r="S56" s="80">
        <v>5395.4059999999999</v>
      </c>
      <c r="T56" s="80">
        <v>5368.4290000000001</v>
      </c>
      <c r="U56" s="80">
        <v>5341.5870000000004</v>
      </c>
      <c r="V56" s="80">
        <v>5314.8789999999999</v>
      </c>
      <c r="W56" s="80">
        <v>5288.3040000000001</v>
      </c>
      <c r="X56" s="80">
        <v>5261.8630000000003</v>
      </c>
      <c r="Y56" s="80">
        <v>5235.5540000000001</v>
      </c>
      <c r="Z56" s="80">
        <v>5209.3760000000002</v>
      </c>
      <c r="AA56" s="80">
        <v>5183.3289999999997</v>
      </c>
      <c r="AB56" s="80">
        <v>5157.4120000000003</v>
      </c>
      <c r="AC56" s="80">
        <v>5131.625</v>
      </c>
      <c r="AD56" s="80">
        <v>5105.9669999999996</v>
      </c>
      <c r="AE56" s="80">
        <v>5080.4369999999999</v>
      </c>
      <c r="AF56" s="80"/>
    </row>
    <row r="57" spans="1:32" x14ac:dyDescent="0.2">
      <c r="A57" s="80">
        <v>6753318</v>
      </c>
      <c r="B57" s="80">
        <v>6637113</v>
      </c>
      <c r="C57" s="80">
        <v>6521461</v>
      </c>
      <c r="D57" s="80">
        <v>6406362</v>
      </c>
      <c r="E57" s="80">
        <v>6291816</v>
      </c>
      <c r="F57" s="80">
        <v>6177824</v>
      </c>
      <c r="G57" s="80">
        <v>6064385</v>
      </c>
      <c r="H57" s="80">
        <v>5951499</v>
      </c>
      <c r="I57" s="80">
        <v>5839166</v>
      </c>
      <c r="J57" s="80">
        <v>5727386</v>
      </c>
      <c r="K57" s="80">
        <v>5616160</v>
      </c>
      <c r="L57" s="80">
        <v>5588079</v>
      </c>
      <c r="M57" s="80">
        <v>5560139</v>
      </c>
      <c r="N57" s="81">
        <v>5532338</v>
      </c>
      <c r="O57" s="80">
        <v>5504677</v>
      </c>
      <c r="P57" s="80">
        <v>5477153</v>
      </c>
      <c r="Q57" s="80">
        <v>5449767</v>
      </c>
      <c r="R57" s="80">
        <v>5422519</v>
      </c>
      <c r="S57" s="80">
        <v>5395406</v>
      </c>
      <c r="T57" s="80">
        <v>5368429</v>
      </c>
      <c r="U57" s="80">
        <v>5341587</v>
      </c>
      <c r="V57" s="80">
        <v>5314879</v>
      </c>
      <c r="W57" s="80">
        <v>5288304</v>
      </c>
      <c r="X57" s="80">
        <v>5261863</v>
      </c>
      <c r="Y57" s="80">
        <v>5235554</v>
      </c>
      <c r="Z57" s="80">
        <v>5209376</v>
      </c>
      <c r="AA57" s="80">
        <v>5183329</v>
      </c>
      <c r="AB57" s="80">
        <v>5157412</v>
      </c>
      <c r="AC57" s="80">
        <v>5131625</v>
      </c>
      <c r="AD57" s="80">
        <v>5105967</v>
      </c>
      <c r="AE57" s="80">
        <v>5080437</v>
      </c>
      <c r="AF57" s="80"/>
    </row>
    <row r="58" spans="1:32" ht="16" thickBo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1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</row>
    <row r="59" spans="1:32" x14ac:dyDescent="0.2">
      <c r="A59" s="80"/>
      <c r="B59" s="90" t="s">
        <v>711</v>
      </c>
      <c r="C59" s="91"/>
      <c r="D59" s="91"/>
      <c r="E59" s="91"/>
      <c r="F59" s="91"/>
      <c r="G59" s="92"/>
      <c r="H59" s="80"/>
      <c r="I59" s="80"/>
      <c r="J59" s="80"/>
      <c r="K59" s="80"/>
      <c r="L59" s="80"/>
      <c r="M59" s="80"/>
      <c r="N59" s="81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</row>
    <row r="60" spans="1:32" x14ac:dyDescent="0.2">
      <c r="A60" s="80"/>
      <c r="B60" s="93"/>
      <c r="C60" s="80" t="s">
        <v>712</v>
      </c>
      <c r="D60" s="80" t="s">
        <v>713</v>
      </c>
      <c r="E60" s="80" t="s">
        <v>714</v>
      </c>
      <c r="F60" s="80" t="s">
        <v>715</v>
      </c>
      <c r="G60" s="94" t="s">
        <v>716</v>
      </c>
      <c r="H60" s="80"/>
      <c r="I60" s="80"/>
      <c r="J60" s="80"/>
      <c r="K60" s="80"/>
      <c r="L60" s="80"/>
      <c r="M60" s="80"/>
      <c r="N60" s="81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</row>
    <row r="61" spans="1:32" x14ac:dyDescent="0.2">
      <c r="A61" s="80"/>
      <c r="B61" s="93" t="s">
        <v>717</v>
      </c>
      <c r="C61" s="95">
        <v>0.06</v>
      </c>
      <c r="D61" s="95">
        <v>0.3</v>
      </c>
      <c r="E61" s="95">
        <v>0.4</v>
      </c>
      <c r="F61" s="95">
        <v>0.4</v>
      </c>
      <c r="G61" s="96">
        <v>0.35</v>
      </c>
      <c r="H61" s="80"/>
      <c r="I61" s="80"/>
      <c r="J61" s="80"/>
      <c r="K61" s="80"/>
      <c r="L61" s="80"/>
      <c r="M61" s="80"/>
      <c r="N61" s="81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2" ht="16" thickBot="1" x14ac:dyDescent="0.25">
      <c r="A62" s="80"/>
      <c r="B62" s="97" t="s">
        <v>718</v>
      </c>
      <c r="C62" s="98">
        <v>0.05</v>
      </c>
      <c r="D62" s="98">
        <v>0.3</v>
      </c>
      <c r="E62" s="98">
        <v>0.45</v>
      </c>
      <c r="F62" s="98">
        <v>0.2</v>
      </c>
      <c r="G62" s="99">
        <v>1</v>
      </c>
      <c r="H62" s="80"/>
      <c r="I62" s="80"/>
      <c r="J62" s="80"/>
      <c r="K62" s="80"/>
      <c r="L62" s="80"/>
      <c r="M62" s="80"/>
      <c r="N62" s="81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2" ht="16" thickBo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1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2" x14ac:dyDescent="0.2">
      <c r="A64" s="114" t="s">
        <v>719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115" t="s">
        <v>720</v>
      </c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2"/>
    </row>
    <row r="65" spans="1:32" x14ac:dyDescent="0.2">
      <c r="A65" s="93" t="s">
        <v>173</v>
      </c>
      <c r="B65" s="80">
        <v>2020</v>
      </c>
      <c r="C65" s="80">
        <v>2021</v>
      </c>
      <c r="D65" s="80">
        <v>2022</v>
      </c>
      <c r="E65" s="80">
        <v>2023</v>
      </c>
      <c r="F65" s="80">
        <v>2024</v>
      </c>
      <c r="G65" s="80">
        <v>2025</v>
      </c>
      <c r="H65" s="80">
        <v>2026</v>
      </c>
      <c r="I65" s="80">
        <v>2027</v>
      </c>
      <c r="J65" s="80">
        <v>2028</v>
      </c>
      <c r="K65" s="80">
        <v>2029</v>
      </c>
      <c r="L65" s="80">
        <v>2030</v>
      </c>
      <c r="M65" s="80">
        <v>2031</v>
      </c>
      <c r="N65" s="81">
        <v>2032</v>
      </c>
      <c r="O65" s="80">
        <v>2033</v>
      </c>
      <c r="P65" s="80">
        <v>2034</v>
      </c>
      <c r="Q65" s="80">
        <v>2035</v>
      </c>
      <c r="R65" s="80">
        <v>2036</v>
      </c>
      <c r="S65" s="80">
        <v>2037</v>
      </c>
      <c r="T65" s="80">
        <v>2038</v>
      </c>
      <c r="U65" s="80">
        <v>2039</v>
      </c>
      <c r="V65" s="80">
        <v>2040</v>
      </c>
      <c r="W65" s="80">
        <v>2041</v>
      </c>
      <c r="X65" s="80">
        <v>2042</v>
      </c>
      <c r="Y65" s="80">
        <v>2043</v>
      </c>
      <c r="Z65" s="80">
        <v>2044</v>
      </c>
      <c r="AA65" s="80">
        <v>2045</v>
      </c>
      <c r="AB65" s="80">
        <v>2046</v>
      </c>
      <c r="AC65" s="80">
        <v>2047</v>
      </c>
      <c r="AD65" s="80">
        <v>2048</v>
      </c>
      <c r="AE65" s="80">
        <v>2049</v>
      </c>
      <c r="AF65" s="94">
        <v>2050</v>
      </c>
    </row>
    <row r="66" spans="1:32" x14ac:dyDescent="0.2">
      <c r="A66" s="93" t="s">
        <v>326</v>
      </c>
      <c r="B66" s="85">
        <v>0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6">
        <v>0</v>
      </c>
      <c r="O66" s="85">
        <v>0</v>
      </c>
      <c r="P66" s="85">
        <v>0</v>
      </c>
      <c r="Q66" s="85">
        <v>0</v>
      </c>
      <c r="R66" s="85">
        <v>0</v>
      </c>
      <c r="S66" s="85">
        <v>0</v>
      </c>
      <c r="T66" s="85">
        <v>0</v>
      </c>
      <c r="U66" s="85">
        <v>0</v>
      </c>
      <c r="V66" s="85">
        <v>0</v>
      </c>
      <c r="W66" s="85">
        <v>0</v>
      </c>
      <c r="X66" s="85">
        <v>0</v>
      </c>
      <c r="Y66" s="85">
        <v>0</v>
      </c>
      <c r="Z66" s="85">
        <v>0</v>
      </c>
      <c r="AA66" s="85">
        <v>0</v>
      </c>
      <c r="AB66" s="85">
        <v>0</v>
      </c>
      <c r="AC66" s="85">
        <v>0</v>
      </c>
      <c r="AD66" s="85">
        <v>0</v>
      </c>
      <c r="AE66" s="85">
        <v>0</v>
      </c>
      <c r="AF66" s="116">
        <v>0</v>
      </c>
    </row>
    <row r="67" spans="1:32" x14ac:dyDescent="0.2">
      <c r="A67" s="93" t="s">
        <v>327</v>
      </c>
      <c r="B67" s="85">
        <v>0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6">
        <v>0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0</v>
      </c>
      <c r="U67" s="85">
        <v>0</v>
      </c>
      <c r="V67" s="85">
        <v>0</v>
      </c>
      <c r="W67" s="85">
        <v>0</v>
      </c>
      <c r="X67" s="85">
        <v>0</v>
      </c>
      <c r="Y67" s="85">
        <v>0</v>
      </c>
      <c r="Z67" s="85">
        <v>0</v>
      </c>
      <c r="AA67" s="85">
        <v>0</v>
      </c>
      <c r="AB67" s="85">
        <v>0</v>
      </c>
      <c r="AC67" s="85">
        <v>0</v>
      </c>
      <c r="AD67" s="85">
        <v>0</v>
      </c>
      <c r="AE67" s="85">
        <v>0</v>
      </c>
      <c r="AF67" s="116">
        <v>0</v>
      </c>
    </row>
    <row r="68" spans="1:32" x14ac:dyDescent="0.2">
      <c r="A68" s="93" t="s">
        <v>328</v>
      </c>
      <c r="B68" s="85">
        <v>0</v>
      </c>
      <c r="C68" s="85">
        <v>0</v>
      </c>
      <c r="D68" s="85">
        <v>0</v>
      </c>
      <c r="E68" s="85">
        <v>0</v>
      </c>
      <c r="F68" s="85">
        <v>0</v>
      </c>
      <c r="G68" s="88">
        <v>2485120.0000000005</v>
      </c>
      <c r="H68" s="88">
        <v>2468882.0000000005</v>
      </c>
      <c r="I68" s="88">
        <v>2452644.0000000005</v>
      </c>
      <c r="J68" s="88">
        <v>2436406.0000000005</v>
      </c>
      <c r="K68" s="88">
        <v>2420168.0000000005</v>
      </c>
      <c r="L68" s="88">
        <v>2403930.0000000005</v>
      </c>
      <c r="M68" s="88">
        <v>2387692.0000000005</v>
      </c>
      <c r="N68" s="88">
        <v>2371454.0000000005</v>
      </c>
      <c r="O68" s="88">
        <v>1185727.0000000002</v>
      </c>
      <c r="P68" s="88">
        <v>296431.75000000006</v>
      </c>
      <c r="Q68" s="85">
        <v>0</v>
      </c>
      <c r="R68" s="85">
        <v>0</v>
      </c>
      <c r="S68" s="85">
        <v>0</v>
      </c>
      <c r="T68" s="85">
        <v>0</v>
      </c>
      <c r="U68" s="85">
        <v>0</v>
      </c>
      <c r="V68" s="85">
        <v>0</v>
      </c>
      <c r="W68" s="85">
        <v>0</v>
      </c>
      <c r="X68" s="85">
        <v>0</v>
      </c>
      <c r="Y68" s="85">
        <v>0</v>
      </c>
      <c r="Z68" s="85">
        <v>0</v>
      </c>
      <c r="AA68" s="85">
        <v>0</v>
      </c>
      <c r="AB68" s="85">
        <v>0</v>
      </c>
      <c r="AC68" s="85">
        <v>0</v>
      </c>
      <c r="AD68" s="85">
        <v>0</v>
      </c>
      <c r="AE68" s="85">
        <v>0</v>
      </c>
      <c r="AF68" s="116">
        <v>0</v>
      </c>
    </row>
    <row r="69" spans="1:32" x14ac:dyDescent="0.2">
      <c r="A69" s="117" t="s">
        <v>329</v>
      </c>
      <c r="B69" s="88">
        <v>0</v>
      </c>
      <c r="C69" s="88">
        <v>0</v>
      </c>
      <c r="D69" s="88">
        <v>0</v>
      </c>
      <c r="E69" s="88">
        <v>908643</v>
      </c>
      <c r="F69" s="88">
        <v>908643</v>
      </c>
      <c r="G69" s="88">
        <v>908643</v>
      </c>
      <c r="H69" s="88">
        <v>908643</v>
      </c>
      <c r="I69" s="88">
        <v>908643</v>
      </c>
      <c r="J69" s="88">
        <v>908643</v>
      </c>
      <c r="K69" s="88">
        <v>908643</v>
      </c>
      <c r="L69" s="88">
        <v>908643</v>
      </c>
      <c r="M69" s="88">
        <v>908644</v>
      </c>
      <c r="N69" s="89">
        <v>908644</v>
      </c>
      <c r="O69" s="88">
        <v>454322</v>
      </c>
      <c r="P69" s="88">
        <v>113580</v>
      </c>
      <c r="Q69" s="88">
        <v>0</v>
      </c>
      <c r="R69" s="88">
        <v>0</v>
      </c>
      <c r="S69" s="88">
        <v>0</v>
      </c>
      <c r="T69" s="88">
        <v>0</v>
      </c>
      <c r="U69" s="88">
        <v>0</v>
      </c>
      <c r="V69" s="88">
        <v>0</v>
      </c>
      <c r="W69" s="88">
        <v>0</v>
      </c>
      <c r="X69" s="88">
        <v>0</v>
      </c>
      <c r="Y69" s="88">
        <v>0</v>
      </c>
      <c r="Z69" s="88">
        <v>0</v>
      </c>
      <c r="AA69" s="88">
        <v>0</v>
      </c>
      <c r="AB69" s="88">
        <v>0</v>
      </c>
      <c r="AC69" s="88">
        <v>0</v>
      </c>
      <c r="AD69" s="88">
        <v>0</v>
      </c>
      <c r="AE69" s="88">
        <v>0</v>
      </c>
      <c r="AF69" s="118">
        <v>0</v>
      </c>
    </row>
    <row r="70" spans="1:32" x14ac:dyDescent="0.2">
      <c r="A70" s="117" t="s">
        <v>330</v>
      </c>
      <c r="B70" s="88">
        <v>0</v>
      </c>
      <c r="C70" s="88">
        <v>0</v>
      </c>
      <c r="D70" s="88">
        <v>0</v>
      </c>
      <c r="E70" s="88">
        <v>461865</v>
      </c>
      <c r="F70" s="88">
        <v>443792</v>
      </c>
      <c r="G70" s="88">
        <v>425718</v>
      </c>
      <c r="H70" s="88">
        <v>407644</v>
      </c>
      <c r="I70" s="88">
        <v>389571</v>
      </c>
      <c r="J70" s="88">
        <v>371497</v>
      </c>
      <c r="K70" s="88">
        <v>353424</v>
      </c>
      <c r="L70" s="88">
        <v>335350</v>
      </c>
      <c r="M70" s="88">
        <v>331997</v>
      </c>
      <c r="N70" s="89">
        <v>328643</v>
      </c>
      <c r="O70" s="88">
        <v>164322</v>
      </c>
      <c r="P70" s="88">
        <v>41080</v>
      </c>
      <c r="Q70" s="88">
        <v>0</v>
      </c>
      <c r="R70" s="88">
        <v>0</v>
      </c>
      <c r="S70" s="88">
        <v>0</v>
      </c>
      <c r="T70" s="88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8">
        <v>0</v>
      </c>
      <c r="AF70" s="118">
        <v>0</v>
      </c>
    </row>
    <row r="71" spans="1:32" x14ac:dyDescent="0.2">
      <c r="A71" s="117" t="s">
        <v>331</v>
      </c>
      <c r="B71" s="88">
        <v>248462</v>
      </c>
      <c r="C71" s="88">
        <v>233753</v>
      </c>
      <c r="D71" s="88">
        <v>191193</v>
      </c>
      <c r="E71" s="88">
        <v>559359</v>
      </c>
      <c r="F71" s="88">
        <v>534013</v>
      </c>
      <c r="G71" s="88">
        <v>484768</v>
      </c>
      <c r="H71" s="88">
        <v>388797</v>
      </c>
      <c r="I71" s="88">
        <v>369267</v>
      </c>
      <c r="J71" s="88">
        <v>349873</v>
      </c>
      <c r="K71" s="88">
        <v>330832</v>
      </c>
      <c r="L71" s="88">
        <v>311854</v>
      </c>
      <c r="M71" s="88">
        <v>308372</v>
      </c>
      <c r="N71" s="89">
        <v>305301</v>
      </c>
      <c r="O71" s="88">
        <v>174220</v>
      </c>
      <c r="P71" s="88">
        <v>108321</v>
      </c>
      <c r="Q71" s="88">
        <v>42490</v>
      </c>
      <c r="R71" s="88">
        <v>41872</v>
      </c>
      <c r="S71" s="88">
        <v>41361</v>
      </c>
      <c r="T71" s="88">
        <v>40877</v>
      </c>
      <c r="U71" s="88">
        <v>40429</v>
      </c>
      <c r="V71" s="88">
        <v>40021</v>
      </c>
      <c r="W71" s="88">
        <v>39645</v>
      </c>
      <c r="X71" s="88">
        <v>39288</v>
      </c>
      <c r="Y71" s="88">
        <v>38942</v>
      </c>
      <c r="Z71" s="88">
        <v>38592</v>
      </c>
      <c r="AA71" s="88">
        <v>38235</v>
      </c>
      <c r="AB71" s="88">
        <v>37917</v>
      </c>
      <c r="AC71" s="88">
        <v>37620</v>
      </c>
      <c r="AD71" s="88">
        <v>37333</v>
      </c>
      <c r="AE71" s="88">
        <v>37048</v>
      </c>
      <c r="AF71" s="118">
        <v>36783</v>
      </c>
    </row>
    <row r="72" spans="1:32" x14ac:dyDescent="0.2">
      <c r="A72" s="93" t="s">
        <v>332</v>
      </c>
      <c r="B72" s="85">
        <v>1306605</v>
      </c>
      <c r="C72" s="85">
        <v>1240009</v>
      </c>
      <c r="D72" s="85">
        <v>1018004</v>
      </c>
      <c r="E72" s="85">
        <v>980788</v>
      </c>
      <c r="F72" s="85">
        <v>944652</v>
      </c>
      <c r="G72" s="85">
        <v>771411</v>
      </c>
      <c r="H72" s="85">
        <v>338901</v>
      </c>
      <c r="I72" s="85">
        <v>328207</v>
      </c>
      <c r="J72" s="85">
        <v>318517</v>
      </c>
      <c r="K72" s="85">
        <v>309555</v>
      </c>
      <c r="L72" s="85">
        <v>301569</v>
      </c>
      <c r="M72" s="85">
        <v>294371</v>
      </c>
      <c r="N72" s="86">
        <v>287932</v>
      </c>
      <c r="O72" s="85">
        <v>282240</v>
      </c>
      <c r="P72" s="85">
        <v>277079</v>
      </c>
      <c r="Q72" s="85">
        <v>272657</v>
      </c>
      <c r="R72" s="85">
        <v>268685</v>
      </c>
      <c r="S72" s="85">
        <v>265226</v>
      </c>
      <c r="T72" s="85">
        <v>262286</v>
      </c>
      <c r="U72" s="85">
        <v>259722</v>
      </c>
      <c r="V72" s="85">
        <v>257506</v>
      </c>
      <c r="W72" s="85">
        <v>255554</v>
      </c>
      <c r="X72" s="85">
        <v>253886</v>
      </c>
      <c r="Y72" s="85">
        <v>252481</v>
      </c>
      <c r="Z72" s="85">
        <v>251185</v>
      </c>
      <c r="AA72" s="85">
        <v>249954</v>
      </c>
      <c r="AB72" s="85">
        <v>248878</v>
      </c>
      <c r="AC72" s="85">
        <v>247712</v>
      </c>
      <c r="AD72" s="85">
        <v>246570</v>
      </c>
      <c r="AE72" s="85">
        <v>245362</v>
      </c>
      <c r="AF72" s="116">
        <v>243935</v>
      </c>
    </row>
    <row r="73" spans="1:32" x14ac:dyDescent="0.2">
      <c r="A73" s="93" t="s">
        <v>333</v>
      </c>
      <c r="B73" s="85">
        <v>0</v>
      </c>
      <c r="C73" s="85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6">
        <v>0</v>
      </c>
      <c r="O73" s="85">
        <v>0</v>
      </c>
      <c r="P73" s="85">
        <v>0</v>
      </c>
      <c r="Q73" s="85">
        <v>0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5">
        <v>0</v>
      </c>
      <c r="X73" s="85">
        <v>0</v>
      </c>
      <c r="Y73" s="85">
        <v>0</v>
      </c>
      <c r="Z73" s="85">
        <v>0</v>
      </c>
      <c r="AA73" s="85">
        <v>0</v>
      </c>
      <c r="AB73" s="85">
        <v>0</v>
      </c>
      <c r="AC73" s="85">
        <v>0</v>
      </c>
      <c r="AD73" s="85">
        <v>0</v>
      </c>
      <c r="AE73" s="85">
        <v>0</v>
      </c>
      <c r="AF73" s="116">
        <v>0</v>
      </c>
    </row>
    <row r="74" spans="1:32" x14ac:dyDescent="0.2">
      <c r="A74" s="117" t="s">
        <v>334</v>
      </c>
      <c r="B74" s="88">
        <v>404175</v>
      </c>
      <c r="C74" s="88">
        <v>398019</v>
      </c>
      <c r="D74" s="88">
        <v>391888</v>
      </c>
      <c r="E74" s="88">
        <v>2647228</v>
      </c>
      <c r="F74" s="88">
        <v>2600712</v>
      </c>
      <c r="G74" s="88">
        <v>2554417</v>
      </c>
      <c r="H74" s="88">
        <v>2508341</v>
      </c>
      <c r="I74" s="88">
        <v>2462486</v>
      </c>
      <c r="J74" s="88">
        <v>2416850</v>
      </c>
      <c r="K74" s="88">
        <v>2371434</v>
      </c>
      <c r="L74" s="88">
        <v>2326239</v>
      </c>
      <c r="M74" s="88">
        <v>2310352</v>
      </c>
      <c r="N74" s="89">
        <v>2298800</v>
      </c>
      <c r="O74" s="88">
        <v>1315755</v>
      </c>
      <c r="P74" s="88">
        <v>825073</v>
      </c>
      <c r="Q74" s="88">
        <v>331055</v>
      </c>
      <c r="R74" s="88">
        <v>329399</v>
      </c>
      <c r="S74" s="88">
        <v>327753</v>
      </c>
      <c r="T74" s="88">
        <v>326114</v>
      </c>
      <c r="U74" s="88">
        <v>324483</v>
      </c>
      <c r="V74" s="88">
        <v>322861</v>
      </c>
      <c r="W74" s="88">
        <v>321247</v>
      </c>
      <c r="X74" s="88">
        <v>319640</v>
      </c>
      <c r="Y74" s="88">
        <v>318042</v>
      </c>
      <c r="Z74" s="88">
        <v>316452</v>
      </c>
      <c r="AA74" s="88">
        <v>314870</v>
      </c>
      <c r="AB74" s="88">
        <v>313295</v>
      </c>
      <c r="AC74" s="88">
        <v>311729</v>
      </c>
      <c r="AD74" s="88">
        <v>310170</v>
      </c>
      <c r="AE74" s="88">
        <v>308619</v>
      </c>
      <c r="AF74" s="118">
        <v>307076</v>
      </c>
    </row>
    <row r="75" spans="1:32" x14ac:dyDescent="0.2">
      <c r="A75" s="93" t="s">
        <v>335</v>
      </c>
      <c r="B75" s="85">
        <v>0</v>
      </c>
      <c r="C75" s="85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6">
        <v>0</v>
      </c>
      <c r="O75" s="85">
        <v>0</v>
      </c>
      <c r="P75" s="85">
        <v>0</v>
      </c>
      <c r="Q75" s="85">
        <v>0</v>
      </c>
      <c r="R75" s="85">
        <v>0</v>
      </c>
      <c r="S75" s="85">
        <v>0</v>
      </c>
      <c r="T75" s="85">
        <v>0</v>
      </c>
      <c r="U75" s="85">
        <v>0</v>
      </c>
      <c r="V75" s="85">
        <v>0</v>
      </c>
      <c r="W75" s="85">
        <v>0</v>
      </c>
      <c r="X75" s="85">
        <v>0</v>
      </c>
      <c r="Y75" s="85">
        <v>0</v>
      </c>
      <c r="Z75" s="85">
        <v>0</v>
      </c>
      <c r="AA75" s="85">
        <v>0</v>
      </c>
      <c r="AB75" s="85">
        <v>0</v>
      </c>
      <c r="AC75" s="85">
        <v>0</v>
      </c>
      <c r="AD75" s="85">
        <v>0</v>
      </c>
      <c r="AE75" s="85">
        <v>0</v>
      </c>
      <c r="AF75" s="116">
        <v>0</v>
      </c>
    </row>
    <row r="76" spans="1:32" x14ac:dyDescent="0.2">
      <c r="A76" s="93" t="s">
        <v>336</v>
      </c>
      <c r="B76" s="85">
        <v>0</v>
      </c>
      <c r="C76" s="85">
        <v>0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6">
        <v>0</v>
      </c>
      <c r="O76" s="85">
        <v>0</v>
      </c>
      <c r="P76" s="85">
        <v>0</v>
      </c>
      <c r="Q76" s="85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5">
        <v>0</v>
      </c>
      <c r="X76" s="85">
        <v>0</v>
      </c>
      <c r="Y76" s="85">
        <v>0</v>
      </c>
      <c r="Z76" s="85">
        <v>0</v>
      </c>
      <c r="AA76" s="85">
        <v>0</v>
      </c>
      <c r="AB76" s="85">
        <v>0</v>
      </c>
      <c r="AC76" s="85">
        <v>0</v>
      </c>
      <c r="AD76" s="85">
        <v>0</v>
      </c>
      <c r="AE76" s="85">
        <v>0</v>
      </c>
      <c r="AF76" s="116">
        <v>0</v>
      </c>
    </row>
    <row r="77" spans="1:32" x14ac:dyDescent="0.2">
      <c r="A77" s="93" t="s">
        <v>337</v>
      </c>
      <c r="B77" s="85">
        <v>0</v>
      </c>
      <c r="C77" s="85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6">
        <v>0</v>
      </c>
      <c r="O77" s="85">
        <v>0</v>
      </c>
      <c r="P77" s="85">
        <v>0</v>
      </c>
      <c r="Q77" s="85">
        <v>0</v>
      </c>
      <c r="R77" s="85">
        <v>0</v>
      </c>
      <c r="S77" s="85">
        <v>0</v>
      </c>
      <c r="T77" s="85">
        <v>0</v>
      </c>
      <c r="U77" s="85">
        <v>0</v>
      </c>
      <c r="V77" s="85">
        <v>0</v>
      </c>
      <c r="W77" s="85">
        <v>0</v>
      </c>
      <c r="X77" s="85">
        <v>0</v>
      </c>
      <c r="Y77" s="85">
        <v>0</v>
      </c>
      <c r="Z77" s="85">
        <v>0</v>
      </c>
      <c r="AA77" s="85">
        <v>0</v>
      </c>
      <c r="AB77" s="85">
        <v>0</v>
      </c>
      <c r="AC77" s="85">
        <v>0</v>
      </c>
      <c r="AD77" s="85">
        <v>0</v>
      </c>
      <c r="AE77" s="85">
        <v>0</v>
      </c>
      <c r="AF77" s="116">
        <v>0</v>
      </c>
    </row>
    <row r="78" spans="1:32" x14ac:dyDescent="0.2">
      <c r="A78" s="117" t="s">
        <v>338</v>
      </c>
      <c r="B78" s="88">
        <v>0</v>
      </c>
      <c r="C78" s="88">
        <v>794899</v>
      </c>
      <c r="D78" s="88">
        <v>751453</v>
      </c>
      <c r="E78" s="88">
        <v>1782167</v>
      </c>
      <c r="F78" s="88">
        <v>1697019</v>
      </c>
      <c r="G78" s="88">
        <v>1635288</v>
      </c>
      <c r="H78" s="88">
        <v>1591196</v>
      </c>
      <c r="I78" s="88">
        <v>1551672</v>
      </c>
      <c r="J78" s="88">
        <v>1516335</v>
      </c>
      <c r="K78" s="88">
        <v>948158</v>
      </c>
      <c r="L78" s="88">
        <v>935097</v>
      </c>
      <c r="M78" s="88">
        <v>923448</v>
      </c>
      <c r="N78" s="89">
        <v>912505</v>
      </c>
      <c r="O78" s="88">
        <v>456253</v>
      </c>
      <c r="P78" s="88">
        <v>114063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118">
        <v>0</v>
      </c>
    </row>
    <row r="79" spans="1:32" x14ac:dyDescent="0.2">
      <c r="A79" s="93" t="s">
        <v>534</v>
      </c>
      <c r="B79" s="85">
        <v>0</v>
      </c>
      <c r="C79" s="85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6">
        <v>0</v>
      </c>
      <c r="O79" s="85">
        <v>0</v>
      </c>
      <c r="P79" s="85">
        <v>0</v>
      </c>
      <c r="Q79" s="85">
        <v>0</v>
      </c>
      <c r="R79" s="85">
        <v>0</v>
      </c>
      <c r="S79" s="85">
        <v>0</v>
      </c>
      <c r="T79" s="85">
        <v>0</v>
      </c>
      <c r="U79" s="85">
        <v>0</v>
      </c>
      <c r="V79" s="85">
        <v>0</v>
      </c>
      <c r="W79" s="85">
        <v>0</v>
      </c>
      <c r="X79" s="85">
        <v>0</v>
      </c>
      <c r="Y79" s="85">
        <v>0</v>
      </c>
      <c r="Z79" s="85">
        <v>0</v>
      </c>
      <c r="AA79" s="85">
        <v>0</v>
      </c>
      <c r="AB79" s="85">
        <v>0</v>
      </c>
      <c r="AC79" s="85">
        <v>0</v>
      </c>
      <c r="AD79" s="85">
        <v>0</v>
      </c>
      <c r="AE79" s="85">
        <v>0</v>
      </c>
      <c r="AF79" s="116">
        <v>0</v>
      </c>
    </row>
    <row r="80" spans="1:32" x14ac:dyDescent="0.2">
      <c r="A80" s="93" t="s">
        <v>535</v>
      </c>
      <c r="B80" s="85">
        <v>0</v>
      </c>
      <c r="C80" s="85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6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  <c r="AE80" s="85">
        <v>0</v>
      </c>
      <c r="AF80" s="116">
        <v>0</v>
      </c>
    </row>
    <row r="81" spans="1:32" ht="16" thickBot="1" x14ac:dyDescent="0.25">
      <c r="A81" s="97" t="s">
        <v>536</v>
      </c>
      <c r="B81" s="119">
        <v>0</v>
      </c>
      <c r="C81" s="119">
        <v>0</v>
      </c>
      <c r="D81" s="119">
        <v>0</v>
      </c>
      <c r="E81" s="119">
        <v>0</v>
      </c>
      <c r="F81" s="119">
        <v>0</v>
      </c>
      <c r="G81" s="119">
        <v>0</v>
      </c>
      <c r="H81" s="119">
        <v>0</v>
      </c>
      <c r="I81" s="119">
        <v>0</v>
      </c>
      <c r="J81" s="119">
        <v>0</v>
      </c>
      <c r="K81" s="119">
        <v>0</v>
      </c>
      <c r="L81" s="119">
        <v>0</v>
      </c>
      <c r="M81" s="119">
        <v>0</v>
      </c>
      <c r="N81" s="120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19">
        <v>0</v>
      </c>
      <c r="W81" s="119">
        <v>0</v>
      </c>
      <c r="X81" s="119">
        <v>0</v>
      </c>
      <c r="Y81" s="119">
        <v>0</v>
      </c>
      <c r="Z81" s="119">
        <v>0</v>
      </c>
      <c r="AA81" s="119">
        <v>0</v>
      </c>
      <c r="AB81" s="119">
        <v>0</v>
      </c>
      <c r="AC81" s="119">
        <v>0</v>
      </c>
      <c r="AD81" s="119">
        <v>0</v>
      </c>
      <c r="AE81" s="119">
        <v>0</v>
      </c>
      <c r="AF81" s="121">
        <v>0</v>
      </c>
    </row>
    <row r="82" spans="1:32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1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</row>
    <row r="83" spans="1:32" x14ac:dyDescent="0.2">
      <c r="A83" s="80"/>
      <c r="B83" s="80" t="s">
        <v>721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1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</row>
    <row r="84" spans="1:32" x14ac:dyDescent="0.2">
      <c r="A84" s="79" t="s">
        <v>722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1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</row>
    <row r="85" spans="1:32" x14ac:dyDescent="0.2">
      <c r="A85" s="80" t="s">
        <v>723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1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</row>
    <row r="86" spans="1:32" x14ac:dyDescent="0.2">
      <c r="A86" s="80" t="s">
        <v>173</v>
      </c>
      <c r="B86" s="80">
        <v>2020</v>
      </c>
      <c r="C86" s="80">
        <v>2021</v>
      </c>
      <c r="D86" s="80">
        <v>2022</v>
      </c>
      <c r="E86" s="80">
        <v>2023</v>
      </c>
      <c r="F86" s="80">
        <v>2024</v>
      </c>
      <c r="G86" s="80">
        <v>2025</v>
      </c>
      <c r="H86" s="80">
        <v>2026</v>
      </c>
      <c r="I86" s="80">
        <v>2027</v>
      </c>
      <c r="J86" s="80">
        <v>2028</v>
      </c>
      <c r="K86" s="80">
        <v>2029</v>
      </c>
      <c r="L86" s="80">
        <v>2030</v>
      </c>
      <c r="M86" s="80">
        <v>2031</v>
      </c>
      <c r="N86" s="80">
        <v>2032</v>
      </c>
      <c r="O86" s="80">
        <v>2033</v>
      </c>
      <c r="P86" s="80">
        <v>2034</v>
      </c>
      <c r="Q86" s="80">
        <v>2035</v>
      </c>
      <c r="R86" s="80">
        <v>2036</v>
      </c>
      <c r="S86" s="80">
        <v>2037</v>
      </c>
      <c r="T86" s="80">
        <v>2038</v>
      </c>
      <c r="U86" s="80">
        <v>2039</v>
      </c>
      <c r="V86" s="80">
        <v>2040</v>
      </c>
      <c r="W86" s="80">
        <v>2041</v>
      </c>
      <c r="X86" s="80">
        <v>2042</v>
      </c>
      <c r="Y86" s="80">
        <v>2043</v>
      </c>
      <c r="Z86" s="80">
        <v>2044</v>
      </c>
      <c r="AA86" s="80">
        <v>2045</v>
      </c>
      <c r="AB86" s="80">
        <v>2046</v>
      </c>
      <c r="AC86" s="80">
        <v>2047</v>
      </c>
      <c r="AD86" s="80">
        <v>2048</v>
      </c>
      <c r="AE86" s="80">
        <v>2049</v>
      </c>
      <c r="AF86" s="80">
        <v>2050</v>
      </c>
    </row>
    <row r="87" spans="1:32" x14ac:dyDescent="0.2">
      <c r="A87" s="80" t="s">
        <v>323</v>
      </c>
      <c r="B87" s="100">
        <v>0.39200000000000002</v>
      </c>
      <c r="C87" s="100">
        <v>0.32</v>
      </c>
      <c r="D87" s="100">
        <v>0.33200000000000002</v>
      </c>
      <c r="E87" s="100">
        <v>0.35099999999999998</v>
      </c>
      <c r="F87" s="100">
        <v>0.41099999999999998</v>
      </c>
      <c r="G87" s="100">
        <v>0.432</v>
      </c>
      <c r="H87" s="100">
        <v>0.443</v>
      </c>
      <c r="I87" s="100">
        <v>0.45800000000000002</v>
      </c>
      <c r="J87" s="100">
        <v>0.46</v>
      </c>
      <c r="K87" s="100">
        <v>0.46300000000000002</v>
      </c>
      <c r="L87" s="100">
        <v>0.47299999999999998</v>
      </c>
      <c r="M87" s="100">
        <v>0.47699999999999998</v>
      </c>
      <c r="N87" s="100">
        <v>0.48799999999999999</v>
      </c>
      <c r="O87" s="100">
        <v>0.48499999999999999</v>
      </c>
      <c r="P87" s="100">
        <v>0.50700000000000001</v>
      </c>
      <c r="Q87" s="100">
        <v>0.53400000000000003</v>
      </c>
      <c r="R87" s="100">
        <v>0.54500000000000004</v>
      </c>
      <c r="S87" s="100">
        <v>0.55600000000000005</v>
      </c>
      <c r="T87" s="100">
        <v>0.55800000000000005</v>
      </c>
      <c r="U87" s="100">
        <v>0.56000000000000005</v>
      </c>
      <c r="V87" s="100">
        <v>0.56899999999999995</v>
      </c>
      <c r="W87" s="100">
        <v>0.56999999999999995</v>
      </c>
      <c r="X87" s="100">
        <v>0.57599999999999996</v>
      </c>
      <c r="Y87" s="100">
        <v>0.58499999999999996</v>
      </c>
      <c r="Z87" s="100">
        <v>0.59299999999999997</v>
      </c>
      <c r="AA87" s="100">
        <v>0.60599999999999998</v>
      </c>
      <c r="AB87" s="100">
        <v>0.61199999999999999</v>
      </c>
      <c r="AC87" s="100">
        <v>0.623</v>
      </c>
      <c r="AD87" s="100">
        <v>0.63500000000000001</v>
      </c>
      <c r="AE87" s="100">
        <v>0.64100000000000001</v>
      </c>
      <c r="AF87" s="100">
        <v>0.63400000000000001</v>
      </c>
    </row>
    <row r="88" spans="1:32" x14ac:dyDescent="0.2">
      <c r="A88" s="80" t="s">
        <v>311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0</v>
      </c>
      <c r="AF88" s="80">
        <v>0</v>
      </c>
    </row>
    <row r="89" spans="1:32" x14ac:dyDescent="0.2">
      <c r="A89" s="87" t="s">
        <v>184</v>
      </c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</row>
    <row r="90" spans="1:32" x14ac:dyDescent="0.2">
      <c r="A90" s="87" t="s">
        <v>185</v>
      </c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</row>
    <row r="91" spans="1:32" x14ac:dyDescent="0.2">
      <c r="A91" s="87" t="s">
        <v>324</v>
      </c>
      <c r="B91" s="87">
        <v>2.5662975619999999</v>
      </c>
      <c r="C91" s="87">
        <v>2.5662975600000002</v>
      </c>
      <c r="D91" s="101">
        <v>2.5659999999999998</v>
      </c>
      <c r="E91" s="101">
        <v>2.5659999999999998</v>
      </c>
      <c r="F91" s="101">
        <v>2.5659999999999998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</row>
    <row r="92" spans="1:32" x14ac:dyDescent="0.2">
      <c r="A92" s="87" t="s">
        <v>189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</row>
    <row r="93" spans="1:32" x14ac:dyDescent="0.2">
      <c r="A93" s="80" t="s">
        <v>190</v>
      </c>
      <c r="B93" s="80">
        <v>0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  <c r="W93" s="80">
        <v>0</v>
      </c>
      <c r="X93" s="80">
        <v>0</v>
      </c>
      <c r="Y93" s="80">
        <v>0</v>
      </c>
      <c r="Z93" s="80">
        <v>0</v>
      </c>
      <c r="AA93" s="80">
        <v>0</v>
      </c>
      <c r="AB93" s="80">
        <v>0</v>
      </c>
      <c r="AC93" s="80">
        <v>0</v>
      </c>
      <c r="AD93" s="80">
        <v>0</v>
      </c>
      <c r="AE93" s="80">
        <v>0</v>
      </c>
      <c r="AF93" s="80">
        <v>0</v>
      </c>
    </row>
    <row r="94" spans="1:32" x14ac:dyDescent="0.2">
      <c r="A94" s="80" t="s">
        <v>310</v>
      </c>
      <c r="B94" s="100">
        <v>0</v>
      </c>
      <c r="C94" s="100">
        <v>0</v>
      </c>
      <c r="D94" s="100">
        <v>0</v>
      </c>
      <c r="E94" s="100">
        <v>0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</row>
    <row r="95" spans="1:32" x14ac:dyDescent="0.2">
      <c r="A95" s="87" t="s">
        <v>313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87">
        <v>0</v>
      </c>
      <c r="AA95" s="8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</row>
    <row r="96" spans="1:32" x14ac:dyDescent="0.2">
      <c r="A96" s="80" t="s">
        <v>312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 s="80">
        <v>0</v>
      </c>
      <c r="AD96" s="80">
        <v>0</v>
      </c>
      <c r="AE96" s="80">
        <v>0</v>
      </c>
      <c r="AF96" s="80">
        <v>0</v>
      </c>
    </row>
    <row r="97" spans="1:32" x14ac:dyDescent="0.2">
      <c r="A97" s="80" t="s">
        <v>314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>
        <v>0</v>
      </c>
      <c r="AD97" s="80">
        <v>0</v>
      </c>
      <c r="AE97" s="80">
        <v>0</v>
      </c>
      <c r="AF97" s="80">
        <v>0</v>
      </c>
    </row>
    <row r="98" spans="1:32" x14ac:dyDescent="0.2">
      <c r="A98" s="80" t="s">
        <v>320</v>
      </c>
      <c r="B98" s="100">
        <v>0.39200000000000002</v>
      </c>
      <c r="C98" s="100">
        <v>0.32</v>
      </c>
      <c r="D98" s="100">
        <v>0.33200000000000002</v>
      </c>
      <c r="E98" s="100">
        <v>0.35099999999999998</v>
      </c>
      <c r="F98" s="100">
        <v>0.41099999999999998</v>
      </c>
      <c r="G98" s="100">
        <v>0.432</v>
      </c>
      <c r="H98" s="100">
        <v>0.443</v>
      </c>
      <c r="I98" s="100">
        <v>0.45800000000000002</v>
      </c>
      <c r="J98" s="100">
        <v>0.46</v>
      </c>
      <c r="K98" s="100">
        <v>0.46300000000000002</v>
      </c>
      <c r="L98" s="100">
        <v>0.47299999999999998</v>
      </c>
      <c r="M98" s="100">
        <v>0.47699999999999998</v>
      </c>
      <c r="N98" s="100">
        <v>0.48799999999999999</v>
      </c>
      <c r="O98" s="100">
        <v>0.48499999999999999</v>
      </c>
      <c r="P98" s="100">
        <v>0.50700000000000001</v>
      </c>
      <c r="Q98" s="100">
        <v>0.53400000000000003</v>
      </c>
      <c r="R98" s="100">
        <v>0.54500000000000004</v>
      </c>
      <c r="S98" s="100">
        <v>0.55600000000000005</v>
      </c>
      <c r="T98" s="100">
        <v>0.55800000000000005</v>
      </c>
      <c r="U98" s="100">
        <v>0.56000000000000005</v>
      </c>
      <c r="V98" s="100">
        <v>0.56899999999999995</v>
      </c>
      <c r="W98" s="100">
        <v>0.56999999999999995</v>
      </c>
      <c r="X98" s="100">
        <v>0.57599999999999996</v>
      </c>
      <c r="Y98" s="100">
        <v>0.58499999999999996</v>
      </c>
      <c r="Z98" s="100">
        <v>0.59299999999999997</v>
      </c>
      <c r="AA98" s="100">
        <v>0.60599999999999998</v>
      </c>
      <c r="AB98" s="100">
        <v>0.61199999999999999</v>
      </c>
      <c r="AC98" s="100">
        <v>0.623</v>
      </c>
      <c r="AD98" s="100">
        <v>0.63500000000000001</v>
      </c>
      <c r="AE98" s="100">
        <v>0.64100000000000001</v>
      </c>
      <c r="AF98" s="100">
        <v>0.63400000000000001</v>
      </c>
    </row>
    <row r="99" spans="1:32" x14ac:dyDescent="0.2">
      <c r="A99" s="87" t="s">
        <v>321</v>
      </c>
      <c r="B99" s="101">
        <v>2.5659999999999998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</row>
    <row r="100" spans="1:32" x14ac:dyDescent="0.2">
      <c r="A100" s="80" t="s">
        <v>534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</row>
    <row r="101" spans="1:32" x14ac:dyDescent="0.2">
      <c r="A101" s="80" t="s">
        <v>535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</row>
    <row r="102" spans="1:32" x14ac:dyDescent="0.2">
      <c r="A102" s="87" t="s">
        <v>536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</row>
    <row r="103" spans="1:32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1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</row>
    <row r="104" spans="1:32" x14ac:dyDescent="0.2">
      <c r="A104" s="80"/>
      <c r="B104" s="80" t="s">
        <v>724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1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</row>
    <row r="105" spans="1:32" x14ac:dyDescent="0.2">
      <c r="A105" s="80"/>
      <c r="B105" s="80"/>
      <c r="C105" s="80" t="s">
        <v>725</v>
      </c>
      <c r="D105" s="80" t="s">
        <v>726</v>
      </c>
      <c r="E105" s="80" t="s">
        <v>727</v>
      </c>
      <c r="F105" s="80" t="s">
        <v>728</v>
      </c>
      <c r="G105" s="80" t="s">
        <v>729</v>
      </c>
      <c r="H105" s="80" t="s">
        <v>730</v>
      </c>
      <c r="I105" s="80"/>
      <c r="J105" s="80"/>
      <c r="K105" s="80"/>
      <c r="L105" s="80"/>
      <c r="M105" s="80"/>
      <c r="N105" s="81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</row>
    <row r="106" spans="1:32" x14ac:dyDescent="0.2">
      <c r="A106" s="80"/>
      <c r="B106" s="80" t="s">
        <v>731</v>
      </c>
      <c r="C106" s="80">
        <v>2.75</v>
      </c>
      <c r="D106" s="80">
        <v>3.05</v>
      </c>
      <c r="E106" s="80">
        <v>3.05</v>
      </c>
      <c r="F106" s="80">
        <v>3.05</v>
      </c>
      <c r="G106" s="80">
        <v>3.0350000000000001</v>
      </c>
      <c r="H106" s="80">
        <v>20.233333300000002</v>
      </c>
      <c r="I106" s="80" t="s">
        <v>732</v>
      </c>
      <c r="J106" s="80"/>
      <c r="K106" s="80"/>
      <c r="L106" s="80"/>
      <c r="M106" s="80"/>
      <c r="N106" s="81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</row>
    <row r="107" spans="1:32" x14ac:dyDescent="0.2">
      <c r="A107" s="80"/>
      <c r="B107" s="80" t="s">
        <v>718</v>
      </c>
      <c r="C107" s="80">
        <v>0.05</v>
      </c>
      <c r="D107" s="80">
        <v>0.3</v>
      </c>
      <c r="E107" s="80">
        <v>0.45</v>
      </c>
      <c r="F107" s="80">
        <v>0.2</v>
      </c>
      <c r="G107" s="80">
        <v>1</v>
      </c>
      <c r="H107" s="80"/>
      <c r="I107" s="80"/>
      <c r="J107" s="80"/>
      <c r="K107" s="80"/>
      <c r="L107" s="80"/>
      <c r="M107" s="80"/>
      <c r="N107" s="81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</row>
    <row r="108" spans="1:32" ht="16" thickBo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1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</row>
    <row r="109" spans="1:32" x14ac:dyDescent="0.2">
      <c r="A109" s="80"/>
      <c r="B109" s="102" t="s">
        <v>733</v>
      </c>
      <c r="C109" s="103"/>
      <c r="D109" s="104"/>
      <c r="E109" s="80"/>
      <c r="F109" s="80"/>
      <c r="G109" s="80"/>
      <c r="H109" s="80"/>
      <c r="I109" s="80"/>
      <c r="J109" s="80"/>
      <c r="K109" s="80"/>
      <c r="L109" s="80"/>
      <c r="M109" s="80"/>
      <c r="N109" s="81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</row>
    <row r="110" spans="1:32" x14ac:dyDescent="0.2">
      <c r="A110" s="80"/>
      <c r="B110" s="105" t="s">
        <v>734</v>
      </c>
      <c r="C110" s="106" t="s">
        <v>735</v>
      </c>
      <c r="D110" s="108"/>
      <c r="E110" s="80"/>
      <c r="F110" s="80"/>
      <c r="G110" s="80"/>
      <c r="H110" s="80"/>
      <c r="I110" s="80"/>
      <c r="J110" s="80"/>
      <c r="K110" s="80"/>
      <c r="L110" s="80"/>
      <c r="M110" s="80"/>
      <c r="N110" s="81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</row>
    <row r="111" spans="1:32" x14ac:dyDescent="0.2">
      <c r="A111" s="80"/>
      <c r="B111" s="109"/>
      <c r="C111" s="107"/>
      <c r="D111" s="108" t="s">
        <v>736</v>
      </c>
      <c r="E111" s="80"/>
      <c r="F111" s="80"/>
      <c r="G111" s="80"/>
      <c r="H111" s="80"/>
      <c r="I111" s="80"/>
      <c r="J111" s="80"/>
      <c r="K111" s="80"/>
      <c r="L111" s="80"/>
      <c r="M111" s="80"/>
      <c r="N111" s="81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</row>
    <row r="112" spans="1:32" x14ac:dyDescent="0.2">
      <c r="A112" s="80"/>
      <c r="B112" s="109" t="s">
        <v>737</v>
      </c>
      <c r="C112" s="107">
        <v>7.57</v>
      </c>
      <c r="D112" s="108"/>
      <c r="E112" s="80"/>
      <c r="F112" s="80"/>
      <c r="G112" s="80"/>
      <c r="H112" s="80"/>
      <c r="I112" s="80"/>
      <c r="J112" s="80"/>
      <c r="K112" s="80"/>
      <c r="L112" s="80"/>
      <c r="M112" s="80"/>
      <c r="N112" s="81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</row>
    <row r="113" spans="1:32" x14ac:dyDescent="0.2">
      <c r="A113" s="80"/>
      <c r="B113" s="109" t="s">
        <v>738</v>
      </c>
      <c r="C113" s="107">
        <v>6.25</v>
      </c>
      <c r="D113" s="110">
        <v>6.25</v>
      </c>
      <c r="E113" s="80"/>
      <c r="F113" s="80"/>
      <c r="G113" s="80"/>
      <c r="H113" s="80"/>
      <c r="I113" s="80"/>
      <c r="J113" s="80"/>
      <c r="K113" s="80"/>
      <c r="L113" s="80"/>
      <c r="M113" s="80"/>
      <c r="N113" s="81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</row>
    <row r="114" spans="1:32" x14ac:dyDescent="0.2">
      <c r="A114" s="80"/>
      <c r="B114" s="109" t="s">
        <v>739</v>
      </c>
      <c r="C114" s="107">
        <v>6.72</v>
      </c>
      <c r="D114" s="108"/>
      <c r="E114" s="80"/>
      <c r="F114" s="80"/>
      <c r="G114" s="80"/>
      <c r="H114" s="80"/>
      <c r="I114" s="80"/>
      <c r="J114" s="80"/>
      <c r="K114" s="80"/>
      <c r="L114" s="80"/>
      <c r="M114" s="80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</row>
    <row r="115" spans="1:32" x14ac:dyDescent="0.2">
      <c r="A115" s="80"/>
      <c r="B115" s="109" t="s">
        <v>740</v>
      </c>
      <c r="C115" s="107">
        <v>6.72</v>
      </c>
      <c r="D115" s="108"/>
      <c r="E115" s="80"/>
      <c r="F115" s="80"/>
      <c r="G115" s="80"/>
      <c r="H115" s="80"/>
      <c r="I115" s="80"/>
      <c r="J115" s="80"/>
      <c r="K115" s="80"/>
      <c r="L115" s="80"/>
      <c r="M115" s="80"/>
      <c r="N115" s="81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</row>
    <row r="116" spans="1:32" x14ac:dyDescent="0.2">
      <c r="A116" s="80"/>
      <c r="B116" s="109" t="s">
        <v>741</v>
      </c>
      <c r="C116" s="107">
        <v>4.4800000000000004</v>
      </c>
      <c r="D116" s="108"/>
      <c r="E116" s="80"/>
      <c r="F116" s="80"/>
      <c r="G116" s="80"/>
      <c r="H116" s="80"/>
      <c r="I116" s="80"/>
      <c r="J116" s="80"/>
      <c r="K116" s="80"/>
      <c r="L116" s="80"/>
      <c r="M116" s="80"/>
      <c r="N116" s="81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</row>
    <row r="117" spans="1:32" ht="16" thickBot="1" x14ac:dyDescent="0.25">
      <c r="A117" s="80"/>
      <c r="B117" s="122" t="s">
        <v>742</v>
      </c>
      <c r="C117" s="123">
        <v>6.3479999999999999</v>
      </c>
      <c r="D117" s="124"/>
      <c r="E117" s="80"/>
      <c r="F117" s="80"/>
      <c r="G117" s="80"/>
      <c r="H117" s="80"/>
      <c r="I117" s="80"/>
      <c r="J117" s="80"/>
      <c r="K117" s="80"/>
      <c r="L117" s="80"/>
      <c r="M117" s="80"/>
      <c r="N117" s="81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</row>
    <row r="118" spans="1:32" x14ac:dyDescent="0.2">
      <c r="A118" s="114" t="s">
        <v>743</v>
      </c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115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2"/>
    </row>
    <row r="119" spans="1:32" x14ac:dyDescent="0.2">
      <c r="A119" s="93" t="s">
        <v>723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1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94"/>
    </row>
    <row r="120" spans="1:32" x14ac:dyDescent="0.2">
      <c r="A120" s="93" t="s">
        <v>173</v>
      </c>
      <c r="B120" s="80">
        <v>2020</v>
      </c>
      <c r="C120" s="80">
        <v>2021</v>
      </c>
      <c r="D120" s="80">
        <v>2022</v>
      </c>
      <c r="E120" s="80">
        <v>2023</v>
      </c>
      <c r="F120" s="80">
        <v>2024</v>
      </c>
      <c r="G120" s="80">
        <v>2025</v>
      </c>
      <c r="H120" s="80">
        <v>2026</v>
      </c>
      <c r="I120" s="80">
        <v>2027</v>
      </c>
      <c r="J120" s="80">
        <v>2028</v>
      </c>
      <c r="K120" s="80">
        <v>2029</v>
      </c>
      <c r="L120" s="80">
        <v>2030</v>
      </c>
      <c r="M120" s="80">
        <v>2031</v>
      </c>
      <c r="N120" s="81">
        <v>2032</v>
      </c>
      <c r="O120" s="80">
        <v>2033</v>
      </c>
      <c r="P120" s="80">
        <v>2034</v>
      </c>
      <c r="Q120" s="80">
        <v>2035</v>
      </c>
      <c r="R120" s="80">
        <v>2036</v>
      </c>
      <c r="S120" s="80">
        <v>2037</v>
      </c>
      <c r="T120" s="80">
        <v>2038</v>
      </c>
      <c r="U120" s="80">
        <v>2039</v>
      </c>
      <c r="V120" s="80">
        <v>2040</v>
      </c>
      <c r="W120" s="80">
        <v>2041</v>
      </c>
      <c r="X120" s="80">
        <v>2042</v>
      </c>
      <c r="Y120" s="80">
        <v>2043</v>
      </c>
      <c r="Z120" s="80">
        <v>2044</v>
      </c>
      <c r="AA120" s="80">
        <v>2045</v>
      </c>
      <c r="AB120" s="80">
        <v>2046</v>
      </c>
      <c r="AC120" s="80">
        <v>2047</v>
      </c>
      <c r="AD120" s="80">
        <v>2048</v>
      </c>
      <c r="AE120" s="80">
        <v>2049</v>
      </c>
      <c r="AF120" s="94">
        <v>2050</v>
      </c>
    </row>
    <row r="121" spans="1:32" x14ac:dyDescent="0.2">
      <c r="A121" s="93" t="s">
        <v>323</v>
      </c>
      <c r="B121" s="100">
        <v>0.39200000000000002</v>
      </c>
      <c r="C121" s="100">
        <v>0.32</v>
      </c>
      <c r="D121" s="100">
        <v>0.33200000000000002</v>
      </c>
      <c r="E121" s="100">
        <v>0.35099999999999998</v>
      </c>
      <c r="F121" s="100">
        <v>0.41099999999999998</v>
      </c>
      <c r="G121" s="100">
        <v>0.432</v>
      </c>
      <c r="H121" s="100">
        <v>0.443</v>
      </c>
      <c r="I121" s="100">
        <v>0.45800000000000002</v>
      </c>
      <c r="J121" s="100">
        <v>0.46</v>
      </c>
      <c r="K121" s="100">
        <v>0.46300000000000002</v>
      </c>
      <c r="L121" s="100">
        <v>0.47299999999999998</v>
      </c>
      <c r="M121" s="100">
        <v>0.47699999999999998</v>
      </c>
      <c r="N121" s="111">
        <v>0.48799999999999999</v>
      </c>
      <c r="O121" s="100">
        <v>0.48499999999999999</v>
      </c>
      <c r="P121" s="100">
        <v>0.50700000000000001</v>
      </c>
      <c r="Q121" s="100">
        <v>0.53400000000000003</v>
      </c>
      <c r="R121" s="100">
        <v>0.54500000000000004</v>
      </c>
      <c r="S121" s="100">
        <v>0.55600000000000005</v>
      </c>
      <c r="T121" s="100">
        <v>0.55800000000000005</v>
      </c>
      <c r="U121" s="100">
        <v>0.56000000000000005</v>
      </c>
      <c r="V121" s="100">
        <v>0.56899999999999995</v>
      </c>
      <c r="W121" s="100">
        <v>0.56999999999999995</v>
      </c>
      <c r="X121" s="100">
        <v>0.57599999999999996</v>
      </c>
      <c r="Y121" s="100">
        <v>0.58499999999999996</v>
      </c>
      <c r="Z121" s="100">
        <v>0.59299999999999997</v>
      </c>
      <c r="AA121" s="100">
        <v>0.60599999999999998</v>
      </c>
      <c r="AB121" s="100">
        <v>0.61199999999999999</v>
      </c>
      <c r="AC121" s="100">
        <v>0.623</v>
      </c>
      <c r="AD121" s="100">
        <v>0.63500000000000001</v>
      </c>
      <c r="AE121" s="100">
        <v>0.64100000000000001</v>
      </c>
      <c r="AF121" s="125">
        <v>0.63400000000000001</v>
      </c>
    </row>
    <row r="122" spans="1:32" x14ac:dyDescent="0.2">
      <c r="A122" s="93" t="s">
        <v>311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1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>
        <v>0</v>
      </c>
      <c r="AD122" s="80">
        <v>0</v>
      </c>
      <c r="AE122" s="80">
        <v>0</v>
      </c>
      <c r="AF122" s="94">
        <v>0</v>
      </c>
    </row>
    <row r="123" spans="1:32" x14ac:dyDescent="0.2">
      <c r="A123" s="117" t="s">
        <v>184</v>
      </c>
      <c r="B123" s="101">
        <v>0</v>
      </c>
      <c r="C123" s="101">
        <v>0</v>
      </c>
      <c r="D123" s="101">
        <v>0</v>
      </c>
      <c r="E123" s="101">
        <v>6.3479999999999999</v>
      </c>
      <c r="F123" s="101">
        <v>6.3479999999999999</v>
      </c>
      <c r="G123" s="101">
        <v>6.3479999999999999</v>
      </c>
      <c r="H123" s="101">
        <v>6.3479999999999999</v>
      </c>
      <c r="I123" s="101">
        <v>6.3479999999999999</v>
      </c>
      <c r="J123" s="101">
        <v>6.3479999999999999</v>
      </c>
      <c r="K123" s="101">
        <v>6.3479999999999999</v>
      </c>
      <c r="L123" s="101">
        <v>6.3479999999999999</v>
      </c>
      <c r="M123" s="101">
        <v>6.3479999999999999</v>
      </c>
      <c r="N123" s="112">
        <v>6.3479999999999999</v>
      </c>
      <c r="O123" s="101">
        <v>3.1739999999999999</v>
      </c>
      <c r="P123" s="101">
        <v>0.79400000000000004</v>
      </c>
      <c r="Q123" s="101">
        <v>0</v>
      </c>
      <c r="R123" s="101">
        <v>0</v>
      </c>
      <c r="S123" s="101">
        <v>0</v>
      </c>
      <c r="T123" s="101">
        <v>0</v>
      </c>
      <c r="U123" s="101">
        <v>0</v>
      </c>
      <c r="V123" s="101">
        <v>0</v>
      </c>
      <c r="W123" s="101">
        <v>0</v>
      </c>
      <c r="X123" s="101">
        <v>0</v>
      </c>
      <c r="Y123" s="101">
        <v>0</v>
      </c>
      <c r="Z123" s="101">
        <v>0</v>
      </c>
      <c r="AA123" s="101">
        <v>0</v>
      </c>
      <c r="AB123" s="101">
        <v>0</v>
      </c>
      <c r="AC123" s="101">
        <v>0</v>
      </c>
      <c r="AD123" s="101">
        <v>0</v>
      </c>
      <c r="AE123" s="101">
        <v>0</v>
      </c>
      <c r="AF123" s="126">
        <v>0</v>
      </c>
    </row>
    <row r="124" spans="1:32" s="131" customFormat="1" x14ac:dyDescent="0.2">
      <c r="A124" s="131" t="s">
        <v>185</v>
      </c>
      <c r="B124" s="133">
        <v>0</v>
      </c>
      <c r="C124" s="133">
        <v>0</v>
      </c>
      <c r="D124" s="133">
        <v>0</v>
      </c>
      <c r="E124" s="133">
        <f>$C$117</f>
        <v>6.3479999999999999</v>
      </c>
      <c r="F124" s="133">
        <f t="shared" ref="F124:N124" si="0">$C$117</f>
        <v>6.3479999999999999</v>
      </c>
      <c r="G124" s="133">
        <f t="shared" si="0"/>
        <v>6.3479999999999999</v>
      </c>
      <c r="H124" s="133">
        <f t="shared" si="0"/>
        <v>6.3479999999999999</v>
      </c>
      <c r="I124" s="133">
        <f t="shared" si="0"/>
        <v>6.3479999999999999</v>
      </c>
      <c r="J124" s="133">
        <f t="shared" si="0"/>
        <v>6.3479999999999999</v>
      </c>
      <c r="K124" s="133">
        <f t="shared" si="0"/>
        <v>6.3479999999999999</v>
      </c>
      <c r="L124" s="133">
        <f t="shared" si="0"/>
        <v>6.3479999999999999</v>
      </c>
      <c r="M124" s="133">
        <f t="shared" si="0"/>
        <v>6.3479999999999999</v>
      </c>
      <c r="N124" s="133">
        <f t="shared" si="0"/>
        <v>6.3479999999999999</v>
      </c>
      <c r="O124" s="133">
        <f>N124*0.5</f>
        <v>3.1739999999999999</v>
      </c>
      <c r="P124" s="133">
        <f>O124*0.25</f>
        <v>0.79349999999999998</v>
      </c>
      <c r="Q124" s="133">
        <v>0</v>
      </c>
      <c r="R124" s="133">
        <v>0</v>
      </c>
      <c r="S124" s="133">
        <v>0</v>
      </c>
      <c r="T124" s="133">
        <v>0</v>
      </c>
      <c r="U124" s="133">
        <v>0</v>
      </c>
      <c r="V124" s="133">
        <v>0</v>
      </c>
      <c r="W124" s="133">
        <v>0</v>
      </c>
      <c r="X124" s="133">
        <v>0</v>
      </c>
      <c r="Y124" s="133">
        <v>0</v>
      </c>
      <c r="Z124" s="133">
        <v>0</v>
      </c>
      <c r="AA124" s="133">
        <v>0</v>
      </c>
      <c r="AB124" s="133">
        <v>0</v>
      </c>
      <c r="AC124" s="133">
        <v>0</v>
      </c>
      <c r="AD124" s="133">
        <v>0</v>
      </c>
      <c r="AE124" s="133">
        <v>0</v>
      </c>
      <c r="AF124" s="133">
        <v>0</v>
      </c>
    </row>
    <row r="125" spans="1:32" x14ac:dyDescent="0.2">
      <c r="A125" s="117" t="s">
        <v>324</v>
      </c>
      <c r="B125" s="87">
        <v>2.5662975619999999</v>
      </c>
      <c r="C125" s="87">
        <v>2.5662975600000002</v>
      </c>
      <c r="D125" s="101">
        <v>2.5659999999999998</v>
      </c>
      <c r="E125" s="101">
        <v>10.135999999999999</v>
      </c>
      <c r="F125" s="101">
        <v>10.135999999999999</v>
      </c>
      <c r="G125" s="101">
        <v>7.57</v>
      </c>
      <c r="H125" s="101">
        <v>7.57</v>
      </c>
      <c r="I125" s="101">
        <v>7.57</v>
      </c>
      <c r="J125" s="101">
        <v>7.57</v>
      </c>
      <c r="K125" s="101">
        <v>7.57</v>
      </c>
      <c r="L125" s="101">
        <v>7.57</v>
      </c>
      <c r="M125" s="101">
        <v>7.57</v>
      </c>
      <c r="N125" s="112">
        <v>7.57</v>
      </c>
      <c r="O125" s="101">
        <v>3.7850000000000001</v>
      </c>
      <c r="P125" s="101">
        <v>0.94599999999999995</v>
      </c>
      <c r="Q125" s="101">
        <v>0</v>
      </c>
      <c r="R125" s="101">
        <v>0</v>
      </c>
      <c r="S125" s="101">
        <v>0</v>
      </c>
      <c r="T125" s="101">
        <v>0</v>
      </c>
      <c r="U125" s="101">
        <v>0</v>
      </c>
      <c r="V125" s="101">
        <v>0</v>
      </c>
      <c r="W125" s="101">
        <v>0</v>
      </c>
      <c r="X125" s="101">
        <v>0</v>
      </c>
      <c r="Y125" s="101">
        <v>0</v>
      </c>
      <c r="Z125" s="101">
        <v>0</v>
      </c>
      <c r="AA125" s="101">
        <v>0</v>
      </c>
      <c r="AB125" s="101">
        <v>0</v>
      </c>
      <c r="AC125" s="101">
        <v>0</v>
      </c>
      <c r="AD125" s="101">
        <v>0</v>
      </c>
      <c r="AE125" s="101">
        <v>0</v>
      </c>
      <c r="AF125" s="126">
        <v>0</v>
      </c>
    </row>
    <row r="126" spans="1:32" x14ac:dyDescent="0.2">
      <c r="A126" s="117" t="s">
        <v>189</v>
      </c>
      <c r="B126" s="87">
        <v>0</v>
      </c>
      <c r="C126" s="87">
        <v>0</v>
      </c>
      <c r="D126" s="87">
        <v>0</v>
      </c>
      <c r="E126" s="87">
        <v>6.25</v>
      </c>
      <c r="F126" s="87">
        <v>6.25</v>
      </c>
      <c r="G126" s="87">
        <v>6.25</v>
      </c>
      <c r="H126" s="87">
        <v>6.25</v>
      </c>
      <c r="I126" s="87">
        <v>6.25</v>
      </c>
      <c r="J126" s="87">
        <v>6.25</v>
      </c>
      <c r="K126" s="87">
        <v>6.25</v>
      </c>
      <c r="L126" s="87">
        <v>6.25</v>
      </c>
      <c r="M126" s="87">
        <v>6.25</v>
      </c>
      <c r="N126" s="113">
        <v>6.25</v>
      </c>
      <c r="O126" s="87">
        <v>3.125</v>
      </c>
      <c r="P126" s="87">
        <v>0.78125</v>
      </c>
      <c r="Q126" s="87">
        <v>0</v>
      </c>
      <c r="R126" s="87">
        <v>0</v>
      </c>
      <c r="S126" s="87">
        <v>0</v>
      </c>
      <c r="T126" s="87">
        <v>0</v>
      </c>
      <c r="U126" s="87">
        <v>0</v>
      </c>
      <c r="V126" s="87">
        <v>0</v>
      </c>
      <c r="W126" s="87">
        <v>0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87">
        <v>0</v>
      </c>
      <c r="AD126" s="87">
        <v>0</v>
      </c>
      <c r="AE126" s="87">
        <v>0</v>
      </c>
      <c r="AF126" s="127">
        <v>0</v>
      </c>
    </row>
    <row r="127" spans="1:32" x14ac:dyDescent="0.2">
      <c r="A127" s="93" t="s">
        <v>190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0">
        <v>0</v>
      </c>
      <c r="M127" s="80">
        <v>0</v>
      </c>
      <c r="N127" s="81">
        <v>0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  <c r="W127" s="80">
        <v>0</v>
      </c>
      <c r="X127" s="80">
        <v>0</v>
      </c>
      <c r="Y127" s="80">
        <v>0</v>
      </c>
      <c r="Z127" s="80">
        <v>0</v>
      </c>
      <c r="AA127" s="80">
        <v>0</v>
      </c>
      <c r="AB127" s="80">
        <v>0</v>
      </c>
      <c r="AC127" s="80">
        <v>0</v>
      </c>
      <c r="AD127" s="80">
        <v>0</v>
      </c>
      <c r="AE127" s="80">
        <v>0</v>
      </c>
      <c r="AF127" s="94">
        <v>0</v>
      </c>
    </row>
    <row r="128" spans="1:32" x14ac:dyDescent="0.2">
      <c r="A128" s="93" t="s">
        <v>310</v>
      </c>
      <c r="B128" s="100">
        <v>0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11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25">
        <v>0</v>
      </c>
    </row>
    <row r="129" spans="1:32" x14ac:dyDescent="0.2">
      <c r="A129" s="117" t="s">
        <v>313</v>
      </c>
      <c r="B129" s="87">
        <v>0</v>
      </c>
      <c r="C129" s="87">
        <v>0</v>
      </c>
      <c r="D129" s="87">
        <v>0</v>
      </c>
      <c r="E129" s="87">
        <v>6.72</v>
      </c>
      <c r="F129" s="87">
        <v>6.72</v>
      </c>
      <c r="G129" s="87">
        <v>6.72</v>
      </c>
      <c r="H129" s="87">
        <v>6.72</v>
      </c>
      <c r="I129" s="87">
        <v>6.72</v>
      </c>
      <c r="J129" s="87">
        <v>6.72</v>
      </c>
      <c r="K129" s="87">
        <v>6.72</v>
      </c>
      <c r="L129" s="87">
        <v>6.72</v>
      </c>
      <c r="M129" s="87">
        <v>6.72</v>
      </c>
      <c r="N129" s="113">
        <v>6.72</v>
      </c>
      <c r="O129" s="87">
        <v>3.36</v>
      </c>
      <c r="P129" s="87">
        <v>0.84</v>
      </c>
      <c r="Q129" s="87">
        <v>0</v>
      </c>
      <c r="R129" s="87">
        <v>0</v>
      </c>
      <c r="S129" s="87">
        <v>0</v>
      </c>
      <c r="T129" s="87">
        <v>0</v>
      </c>
      <c r="U129" s="87">
        <v>0</v>
      </c>
      <c r="V129" s="87">
        <v>0</v>
      </c>
      <c r="W129" s="87">
        <v>0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87">
        <v>0</v>
      </c>
      <c r="AD129" s="87">
        <v>0</v>
      </c>
      <c r="AE129" s="87">
        <v>0</v>
      </c>
      <c r="AF129" s="127">
        <v>0</v>
      </c>
    </row>
    <row r="130" spans="1:32" x14ac:dyDescent="0.2">
      <c r="A130" s="93" t="s">
        <v>312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0">
        <v>0</v>
      </c>
      <c r="M130" s="80">
        <v>0</v>
      </c>
      <c r="N130" s="81">
        <v>0</v>
      </c>
      <c r="O130" s="80">
        <v>0</v>
      </c>
      <c r="P130" s="80">
        <v>0</v>
      </c>
      <c r="Q130" s="80">
        <v>0</v>
      </c>
      <c r="R130" s="80">
        <v>0</v>
      </c>
      <c r="S130" s="80">
        <v>0</v>
      </c>
      <c r="T130" s="80">
        <v>0</v>
      </c>
      <c r="U130" s="80">
        <v>0</v>
      </c>
      <c r="V130" s="80">
        <v>0</v>
      </c>
      <c r="W130" s="80">
        <v>0</v>
      </c>
      <c r="X130" s="80">
        <v>0</v>
      </c>
      <c r="Y130" s="80">
        <v>0</v>
      </c>
      <c r="Z130" s="80">
        <v>0</v>
      </c>
      <c r="AA130" s="80">
        <v>0</v>
      </c>
      <c r="AB130" s="80">
        <v>0</v>
      </c>
      <c r="AC130" s="80">
        <v>0</v>
      </c>
      <c r="AD130" s="80">
        <v>0</v>
      </c>
      <c r="AE130" s="80">
        <v>0</v>
      </c>
      <c r="AF130" s="94">
        <v>0</v>
      </c>
    </row>
    <row r="131" spans="1:32" x14ac:dyDescent="0.2">
      <c r="A131" s="93" t="s">
        <v>314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1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0</v>
      </c>
      <c r="AF131" s="94">
        <v>0</v>
      </c>
    </row>
    <row r="132" spans="1:32" x14ac:dyDescent="0.2">
      <c r="A132" s="93" t="s">
        <v>320</v>
      </c>
      <c r="B132" s="100">
        <v>0.39200000000000002</v>
      </c>
      <c r="C132" s="100">
        <v>0.32</v>
      </c>
      <c r="D132" s="100">
        <v>0.33200000000000002</v>
      </c>
      <c r="E132" s="100">
        <v>0.35099999999999998</v>
      </c>
      <c r="F132" s="100">
        <v>0.41099999999999998</v>
      </c>
      <c r="G132" s="100">
        <v>0.432</v>
      </c>
      <c r="H132" s="100">
        <v>0.443</v>
      </c>
      <c r="I132" s="100">
        <v>0.45800000000000002</v>
      </c>
      <c r="J132" s="100">
        <v>0.46</v>
      </c>
      <c r="K132" s="100">
        <v>0.46300000000000002</v>
      </c>
      <c r="L132" s="100">
        <v>0.47299999999999998</v>
      </c>
      <c r="M132" s="100">
        <v>0.47699999999999998</v>
      </c>
      <c r="N132" s="111">
        <v>0.48799999999999999</v>
      </c>
      <c r="O132" s="100">
        <v>0.48499999999999999</v>
      </c>
      <c r="P132" s="100">
        <v>0.50700000000000001</v>
      </c>
      <c r="Q132" s="100">
        <v>0.53400000000000003</v>
      </c>
      <c r="R132" s="100">
        <v>0.54500000000000004</v>
      </c>
      <c r="S132" s="100">
        <v>0.55600000000000005</v>
      </c>
      <c r="T132" s="100">
        <v>0.55800000000000005</v>
      </c>
      <c r="U132" s="100">
        <v>0.56000000000000005</v>
      </c>
      <c r="V132" s="100">
        <v>0.56899999999999995</v>
      </c>
      <c r="W132" s="100">
        <v>0.56999999999999995</v>
      </c>
      <c r="X132" s="100">
        <v>0.57599999999999996</v>
      </c>
      <c r="Y132" s="100">
        <v>0.58499999999999996</v>
      </c>
      <c r="Z132" s="100">
        <v>0.59299999999999997</v>
      </c>
      <c r="AA132" s="100">
        <v>0.60599999999999998</v>
      </c>
      <c r="AB132" s="100">
        <v>0.61199999999999999</v>
      </c>
      <c r="AC132" s="100">
        <v>0.623</v>
      </c>
      <c r="AD132" s="100">
        <v>0.63500000000000001</v>
      </c>
      <c r="AE132" s="100">
        <v>0.64100000000000001</v>
      </c>
      <c r="AF132" s="125">
        <v>0.63400000000000001</v>
      </c>
    </row>
    <row r="133" spans="1:32" x14ac:dyDescent="0.2">
      <c r="A133" s="117" t="s">
        <v>321</v>
      </c>
      <c r="B133" s="101">
        <v>2.5659999999999998</v>
      </c>
      <c r="C133" s="101">
        <v>0</v>
      </c>
      <c r="D133" s="101">
        <v>0</v>
      </c>
      <c r="E133" s="101">
        <v>6.3479999999999999</v>
      </c>
      <c r="F133" s="101">
        <v>6.3479999999999999</v>
      </c>
      <c r="G133" s="101">
        <v>6.3479999999999999</v>
      </c>
      <c r="H133" s="101">
        <v>6.3479999999999999</v>
      </c>
      <c r="I133" s="101">
        <v>6.3479999999999999</v>
      </c>
      <c r="J133" s="101">
        <v>6.3479999999999999</v>
      </c>
      <c r="K133" s="101">
        <v>6.3479999999999999</v>
      </c>
      <c r="L133" s="101">
        <v>6.3479999999999999</v>
      </c>
      <c r="M133" s="101">
        <v>6.3479999999999999</v>
      </c>
      <c r="N133" s="112">
        <v>6.3479999999999999</v>
      </c>
      <c r="O133" s="101">
        <v>3.1739999999999999</v>
      </c>
      <c r="P133" s="101">
        <v>0.79400000000000004</v>
      </c>
      <c r="Q133" s="101">
        <v>0</v>
      </c>
      <c r="R133" s="101">
        <v>0</v>
      </c>
      <c r="S133" s="101">
        <v>0</v>
      </c>
      <c r="T133" s="101">
        <v>0</v>
      </c>
      <c r="U133" s="101">
        <v>0</v>
      </c>
      <c r="V133" s="101">
        <v>0</v>
      </c>
      <c r="W133" s="101">
        <v>0</v>
      </c>
      <c r="X133" s="101">
        <v>0</v>
      </c>
      <c r="Y133" s="101">
        <v>0</v>
      </c>
      <c r="Z133" s="101">
        <v>0</v>
      </c>
      <c r="AA133" s="101">
        <v>0</v>
      </c>
      <c r="AB133" s="101">
        <v>0</v>
      </c>
      <c r="AC133" s="101">
        <v>0</v>
      </c>
      <c r="AD133" s="101">
        <v>0</v>
      </c>
      <c r="AE133" s="101">
        <v>0</v>
      </c>
      <c r="AF133" s="126">
        <v>0</v>
      </c>
    </row>
    <row r="134" spans="1:32" x14ac:dyDescent="0.2">
      <c r="A134" s="93" t="s">
        <v>534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0</v>
      </c>
      <c r="K134" s="80">
        <v>0</v>
      </c>
      <c r="L134" s="80">
        <v>0</v>
      </c>
      <c r="M134" s="80">
        <v>0</v>
      </c>
      <c r="N134" s="81">
        <v>0</v>
      </c>
      <c r="O134" s="80">
        <v>0</v>
      </c>
      <c r="P134" s="80">
        <v>0</v>
      </c>
      <c r="Q134" s="80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  <c r="W134" s="80">
        <v>0</v>
      </c>
      <c r="X134" s="80">
        <v>0</v>
      </c>
      <c r="Y134" s="80">
        <v>0</v>
      </c>
      <c r="Z134" s="80">
        <v>0</v>
      </c>
      <c r="AA134" s="80">
        <v>0</v>
      </c>
      <c r="AB134" s="80">
        <v>0</v>
      </c>
      <c r="AC134" s="80">
        <v>0</v>
      </c>
      <c r="AD134" s="80">
        <v>0</v>
      </c>
      <c r="AE134" s="80">
        <v>0</v>
      </c>
      <c r="AF134" s="94">
        <v>0</v>
      </c>
    </row>
    <row r="135" spans="1:32" x14ac:dyDescent="0.2">
      <c r="A135" s="93" t="s">
        <v>535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1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0">
        <v>0</v>
      </c>
      <c r="AD135" s="80">
        <v>0</v>
      </c>
      <c r="AE135" s="80">
        <v>0</v>
      </c>
      <c r="AF135" s="94">
        <v>0</v>
      </c>
    </row>
    <row r="136" spans="1:32" x14ac:dyDescent="0.2">
      <c r="A136" s="117" t="s">
        <v>536</v>
      </c>
      <c r="B136" s="87">
        <v>0</v>
      </c>
      <c r="C136" s="87">
        <v>0</v>
      </c>
      <c r="D136" s="87">
        <v>0</v>
      </c>
      <c r="E136" s="87">
        <v>4.4800000000000004</v>
      </c>
      <c r="F136" s="87">
        <v>4.4800000000000004</v>
      </c>
      <c r="G136" s="87">
        <v>4.4800000000000004</v>
      </c>
      <c r="H136" s="87">
        <v>4.4800000000000004</v>
      </c>
      <c r="I136" s="87">
        <v>4.4800000000000004</v>
      </c>
      <c r="J136" s="87">
        <v>4.4800000000000004</v>
      </c>
      <c r="K136" s="87">
        <v>4.4800000000000004</v>
      </c>
      <c r="L136" s="87">
        <v>4.4800000000000004</v>
      </c>
      <c r="M136" s="87">
        <v>4.4800000000000004</v>
      </c>
      <c r="N136" s="113">
        <v>4.4800000000000004</v>
      </c>
      <c r="O136" s="87">
        <v>2.2400000000000002</v>
      </c>
      <c r="P136" s="87">
        <v>0.56000000000000005</v>
      </c>
      <c r="Q136" s="87">
        <v>0</v>
      </c>
      <c r="R136" s="87">
        <v>0</v>
      </c>
      <c r="S136" s="87">
        <v>0</v>
      </c>
      <c r="T136" s="87">
        <v>0</v>
      </c>
      <c r="U136" s="87">
        <v>0</v>
      </c>
      <c r="V136" s="87">
        <v>0</v>
      </c>
      <c r="W136" s="87">
        <v>0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87">
        <v>0</v>
      </c>
      <c r="AD136" s="87">
        <v>0</v>
      </c>
      <c r="AE136" s="87">
        <v>0</v>
      </c>
      <c r="AF136" s="127">
        <v>0</v>
      </c>
    </row>
    <row r="137" spans="1:32" ht="16" thickBot="1" x14ac:dyDescent="0.25">
      <c r="A137" s="97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9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30"/>
    </row>
    <row r="138" spans="1:32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1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</row>
    <row r="139" spans="1:32" x14ac:dyDescent="0.2">
      <c r="A139" s="79" t="s">
        <v>744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1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</row>
    <row r="140" spans="1:32" x14ac:dyDescent="0.2">
      <c r="A140" s="80" t="s">
        <v>745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1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</row>
    <row r="141" spans="1:32" x14ac:dyDescent="0.2">
      <c r="A141" s="80" t="s">
        <v>746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1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</row>
  </sheetData>
  <mergeCells count="4">
    <mergeCell ref="A2:A6"/>
    <mergeCell ref="B2:B6"/>
    <mergeCell ref="C2:C6"/>
    <mergeCell ref="D2:D6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I33" sqref="I33"/>
    </sheetView>
  </sheetViews>
  <sheetFormatPr baseColWidth="10" defaultColWidth="9.1640625" defaultRowHeight="15" x14ac:dyDescent="0.2"/>
  <cols>
    <col min="1" max="1" width="26.5" customWidth="1"/>
  </cols>
  <sheetData>
    <row r="1" spans="1:34" x14ac:dyDescent="0.2">
      <c r="A1" t="s">
        <v>173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">
      <c r="A2" t="s">
        <v>174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2">
      <c r="A3" t="s">
        <v>322</v>
      </c>
      <c r="B3" s="5">
        <f>SUM(Calculations!C46,Calculations!C51)</f>
        <v>1.4187535480429823E-8</v>
      </c>
      <c r="C3" s="5">
        <f>SUM(Calculations!D46,Calculations!D51)</f>
        <v>1.2554068717120155E-8</v>
      </c>
      <c r="D3" s="5">
        <f>SUM(Calculations!E46,Calculations!E51)</f>
        <v>1.2763158738143934E-8</v>
      </c>
      <c r="E3" s="5">
        <f>SUM(Calculations!F46,Calculations!F51)</f>
        <v>1.2719769769289113E-8</v>
      </c>
      <c r="F3" s="5">
        <f>SUM(Calculations!G46,Calculations!G51)</f>
        <v>1.3727655841368697E-8</v>
      </c>
      <c r="G3" s="5">
        <f>SUM(Calculations!H46,Calculations!H51)</f>
        <v>1.4072700817806704E-8</v>
      </c>
      <c r="H3" s="5">
        <f>SUM(Calculations!I46,Calculations!I51)</f>
        <v>1.4097039866694646E-8</v>
      </c>
      <c r="I3" s="5">
        <f>SUM(Calculations!J46,Calculations!J51)</f>
        <v>1.4353695829816238E-8</v>
      </c>
      <c r="J3" s="5">
        <f>SUM(Calculations!K46,Calculations!K51)</f>
        <v>1.4422703355257004E-8</v>
      </c>
      <c r="K3" s="5">
        <f>SUM(Calculations!L46,Calculations!L51)</f>
        <v>1.4458486264106354E-8</v>
      </c>
      <c r="L3" s="5">
        <f>SUM(Calculations!M46,Calculations!M51)</f>
        <v>1.4604244417541121E-8</v>
      </c>
      <c r="M3" s="5">
        <f>SUM(Calculations!N46,Calculations!N51)</f>
        <v>1.4644104717309661E-8</v>
      </c>
      <c r="N3" s="5">
        <f>SUM(Calculations!O46,Calculations!O51)</f>
        <v>1.4731432481475415E-8</v>
      </c>
      <c r="O3" s="5">
        <f>SUM(Calculations!P46,Calculations!P51)</f>
        <v>1.4756001541805733E-8</v>
      </c>
      <c r="P3" s="5">
        <f>SUM(Calculations!Q46,Calculations!Q51)</f>
        <v>1.5076506940656576E-8</v>
      </c>
      <c r="Q3" s="5">
        <f>SUM(Calculations!R46,Calculations!R51)</f>
        <v>1.5365320115534065E-8</v>
      </c>
      <c r="R3" s="5">
        <f>SUM(Calculations!S46,Calculations!S51)</f>
        <v>1.5536128659434253E-8</v>
      </c>
      <c r="S3" s="5">
        <f>SUM(Calculations!T46,Calculations!T51)</f>
        <v>1.5681994882042324E-8</v>
      </c>
      <c r="T3" s="5">
        <f>SUM(Calculations!U46,Calculations!U51)</f>
        <v>1.566578018028046E-8</v>
      </c>
      <c r="U3" s="5">
        <f>SUM(Calculations!V46,Calculations!V51)</f>
        <v>1.5751651773202775E-8</v>
      </c>
      <c r="V3" s="5">
        <f>SUM(Calculations!W46,Calculations!W51)</f>
        <v>1.58484198414697E-8</v>
      </c>
      <c r="W3" s="5">
        <f>SUM(Calculations!X46,Calculations!X51)</f>
        <v>1.5876325152446648E-8</v>
      </c>
      <c r="X3" s="5">
        <f>SUM(Calculations!Y46,Calculations!Y51)</f>
        <v>1.592056514727087E-8</v>
      </c>
      <c r="Y3" s="5">
        <f>SUM(Calculations!Z46,Calculations!Z51)</f>
        <v>1.6073640791366488E-8</v>
      </c>
      <c r="Z3" s="5">
        <f>SUM(Calculations!AA46,Calculations!AA51)</f>
        <v>1.6157337150198673E-8</v>
      </c>
      <c r="AA3" s="5">
        <f>SUM(Calculations!AB46,Calculations!AB51)</f>
        <v>1.6297487866504015E-8</v>
      </c>
      <c r="AB3" s="5">
        <f>SUM(Calculations!AC46,Calculations!AC51)</f>
        <v>1.6381732101392856E-8</v>
      </c>
      <c r="AC3" s="5">
        <f>SUM(Calculations!AD46,Calculations!AD51)</f>
        <v>1.6511496229540798E-8</v>
      </c>
      <c r="AD3" s="5">
        <f>SUM(Calculations!AE46,Calculations!AE51)</f>
        <v>1.6618191966957604E-8</v>
      </c>
      <c r="AE3" s="5">
        <f>SUM(Calculations!AF46,Calculations!AF51)</f>
        <v>1.6669411645317888E-8</v>
      </c>
      <c r="AF3" s="5">
        <f>SUM(Calculations!AG46,Calculations!AG51)</f>
        <v>1.6580393405668195E-8</v>
      </c>
      <c r="AG3" s="5"/>
      <c r="AH3" s="5"/>
    </row>
    <row r="4" spans="1:34" x14ac:dyDescent="0.2">
      <c r="A4" t="s">
        <v>179</v>
      </c>
      <c r="B4" s="5">
        <f>SUM(Calculations!C58,Calculations!C64,Calculations!C70)</f>
        <v>4.5175484857719275E-8</v>
      </c>
      <c r="C4" s="5">
        <f>SUM(Calculations!D58,Calculations!D64,Calculations!D70)</f>
        <v>4.4942128582800537E-8</v>
      </c>
      <c r="D4" s="5">
        <f>SUM(Calculations!E58,Calculations!E64,Calculations!E70)</f>
        <v>4.2960854548291074E-8</v>
      </c>
      <c r="E4" s="5">
        <f>SUM(Calculations!F58,Calculations!F64,Calculations!F70)</f>
        <v>4.2105296099449298E-8</v>
      </c>
      <c r="F4" s="5">
        <f>SUM(Calculations!G58,Calculations!G64,Calculations!G70)</f>
        <v>4.1509142276399513E-8</v>
      </c>
      <c r="G4" s="5">
        <f>SUM(Calculations!H58,Calculations!H64,Calculations!H70)</f>
        <v>4.0854502280019382E-8</v>
      </c>
      <c r="H4" s="5">
        <f>SUM(Calculations!I58,Calculations!I64,Calculations!I70)</f>
        <v>4.0684854757680047E-8</v>
      </c>
      <c r="I4" s="5">
        <f>SUM(Calculations!J58,Calculations!J64,Calculations!J70)</f>
        <v>4.0817100997393445E-8</v>
      </c>
      <c r="J4" s="5">
        <f>SUM(Calculations!K58,Calculations!K64,Calculations!K70)</f>
        <v>4.0292183670285801E-8</v>
      </c>
      <c r="K4" s="5">
        <f>SUM(Calculations!L58,Calculations!L64,Calculations!L70)</f>
        <v>4.0147421875660147E-8</v>
      </c>
      <c r="L4" s="5">
        <f>SUM(Calculations!M58,Calculations!M64,Calculations!M70)</f>
        <v>4.0113234239550921E-8</v>
      </c>
      <c r="M4" s="5">
        <f>SUM(Calculations!N58,Calculations!N64,Calculations!N70)</f>
        <v>4.0108771193403571E-8</v>
      </c>
      <c r="N4" s="5">
        <f>SUM(Calculations!O58,Calculations!O64,Calculations!O70)</f>
        <v>4.0065462092232243E-8</v>
      </c>
      <c r="O4" s="5">
        <f>SUM(Calculations!P58,Calculations!P64,Calculations!P70)</f>
        <v>3.9946131022877914E-8</v>
      </c>
      <c r="P4" s="5">
        <f>SUM(Calculations!Q58,Calculations!Q64,Calculations!Q70)</f>
        <v>4.0225468097385107E-8</v>
      </c>
      <c r="Q4" s="5">
        <f>SUM(Calculations!R58,Calculations!R64,Calculations!R70)</f>
        <v>4.0380164515611217E-8</v>
      </c>
      <c r="R4" s="5">
        <f>SUM(Calculations!S58,Calculations!S64,Calculations!S70)</f>
        <v>4.0541669021895673E-8</v>
      </c>
      <c r="S4" s="5">
        <f>SUM(Calculations!T58,Calculations!T64,Calculations!T70)</f>
        <v>4.0658039937156408E-8</v>
      </c>
      <c r="T4" s="5">
        <f>SUM(Calculations!U58,Calculations!U64,Calculations!U70)</f>
        <v>4.0645665737762158E-8</v>
      </c>
      <c r="U4" s="5">
        <f>SUM(Calculations!V58,Calculations!V64,Calculations!V70)</f>
        <v>4.0470830532676664E-8</v>
      </c>
      <c r="V4" s="5">
        <f>SUM(Calculations!W58,Calculations!W64,Calculations!W70)</f>
        <v>4.0245952807160651E-8</v>
      </c>
      <c r="W4" s="5">
        <f>SUM(Calculations!X58,Calculations!X64,Calculations!X70)</f>
        <v>4.0268462219258087E-8</v>
      </c>
      <c r="X4" s="5">
        <f>SUM(Calculations!Y58,Calculations!Y64,Calculations!Y70)</f>
        <v>4.0154345163413875E-8</v>
      </c>
      <c r="Y4" s="5">
        <f>SUM(Calculations!Z58,Calculations!Z64,Calculations!Z70)</f>
        <v>3.9911548995936676E-8</v>
      </c>
      <c r="Z4" s="5">
        <f>SUM(Calculations!AA58,Calculations!AA64,Calculations!AA70)</f>
        <v>3.9829980882416544E-8</v>
      </c>
      <c r="AA4" s="5">
        <f>SUM(Calculations!AB58,Calculations!AB64,Calculations!AB70)</f>
        <v>3.9490068481248658E-8</v>
      </c>
      <c r="AB4" s="5">
        <f>SUM(Calculations!AC58,Calculations!AC64,Calculations!AC70)</f>
        <v>3.9250381885662338E-8</v>
      </c>
      <c r="AC4" s="5">
        <f>SUM(Calculations!AD58,Calculations!AD64,Calculations!AD70)</f>
        <v>3.9075392259843334E-8</v>
      </c>
      <c r="AD4" s="5">
        <f>SUM(Calculations!AE58,Calculations!AE64,Calculations!AE70)</f>
        <v>3.9029561596493673E-8</v>
      </c>
      <c r="AE4" s="5">
        <f>SUM(Calculations!AF58,Calculations!AF64,Calculations!AF70)</f>
        <v>3.9092576768707978E-8</v>
      </c>
      <c r="AF4" s="5">
        <f>SUM(Calculations!AG58,Calculations!AG64,Calculations!AG70)</f>
        <v>3.8526244129563551E-8</v>
      </c>
      <c r="AG4" s="5"/>
      <c r="AH4" s="5"/>
    </row>
    <row r="5" spans="1:34" x14ac:dyDescent="0.2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2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180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181</v>
      </c>
      <c r="B10" s="5">
        <f>SUM(Calculations!D$78,Calculations!D$86,Calculations!D$94,Calculations!D$102,Calculations!D$109)</f>
        <v>5.7037784505748876E-8</v>
      </c>
      <c r="C10" s="5">
        <f>SUM(Calculations!E$78,Calculations!E$86,Calculations!E$94,Calculations!E$102,Calculations!E$109)</f>
        <v>5.3995573872700192E-8</v>
      </c>
      <c r="D10" s="5">
        <f>SUM(Calculations!F$78,Calculations!F$86,Calculations!F$94,Calculations!F$102,Calculations!F$109)</f>
        <v>5.0446942982409065E-8</v>
      </c>
      <c r="E10" s="5">
        <f>SUM(Calculations!G$78,Calculations!G$86,Calculations!G$94,Calculations!G$102,Calculations!G$109)</f>
        <v>4.9895015479139353E-8</v>
      </c>
      <c r="F10" s="5">
        <f>SUM(Calculations!H$78,Calculations!H$86,Calculations!H$94,Calculations!H$102,Calculations!H$109)</f>
        <v>5.0586431877405605E-8</v>
      </c>
      <c r="G10" s="5">
        <f>SUM(Calculations!I$78,Calculations!I$86,Calculations!I$94,Calculations!I$102,Calculations!I$109)</f>
        <v>5.1463187459863894E-8</v>
      </c>
      <c r="H10" s="5">
        <f>SUM(Calculations!J$78,Calculations!J$86,Calculations!J$94,Calculations!J$102,Calculations!J$109)</f>
        <v>5.2145596263512452E-8</v>
      </c>
      <c r="I10" s="5">
        <f>SUM(Calculations!K$78,Calculations!K$86,Calculations!K$94,Calculations!K$102,Calculations!K$109)</f>
        <v>5.2182312125332868E-8</v>
      </c>
      <c r="J10" s="5">
        <f>SUM(Calculations!L$78,Calculations!L$86,Calculations!L$94,Calculations!L$102,Calculations!L$109)</f>
        <v>5.2343522237801597E-8</v>
      </c>
      <c r="K10" s="5">
        <f>SUM(Calculations!M$78,Calculations!M$86,Calculations!M$94,Calculations!M$102,Calculations!M$109)</f>
        <v>5.2556403450730389E-8</v>
      </c>
      <c r="L10" s="5">
        <f>SUM(Calculations!N$78,Calculations!N$86,Calculations!N$94,Calculations!N$102,Calculations!N$109)</f>
        <v>5.2670458102619512E-8</v>
      </c>
      <c r="M10" s="5">
        <f>SUM(Calculations!O$78,Calculations!O$86,Calculations!O$94,Calculations!O$102,Calculations!O$109)</f>
        <v>5.2251084854820015E-8</v>
      </c>
      <c r="N10" s="5">
        <f>SUM(Calculations!P$78,Calculations!P$86,Calculations!P$94,Calculations!P$102,Calculations!P$109)</f>
        <v>5.2070927743234119E-8</v>
      </c>
      <c r="O10" s="5">
        <f>SUM(Calculations!Q$78,Calculations!Q$86,Calculations!Q$94,Calculations!Q$102,Calculations!Q$109)</f>
        <v>5.2247002548544762E-8</v>
      </c>
      <c r="P10" s="5">
        <f>SUM(Calculations!R$78,Calculations!R$86,Calculations!R$94,Calculations!R$102,Calculations!R$109)</f>
        <v>5.1804373773378425E-8</v>
      </c>
      <c r="Q10" s="5">
        <f>SUM(Calculations!S$78,Calculations!S$86,Calculations!S$94,Calculations!S$102,Calculations!S$109)</f>
        <v>5.1758598734947213E-8</v>
      </c>
      <c r="R10" s="5">
        <f>SUM(Calculations!T$78,Calculations!T$86,Calculations!T$94,Calculations!T$102,Calculations!T$109)</f>
        <v>5.1006367953408938E-8</v>
      </c>
      <c r="S10" s="5">
        <f>SUM(Calculations!U$78,Calculations!U$86,Calculations!U$94,Calculations!U$102,Calculations!U$109)</f>
        <v>5.0923486736116559E-8</v>
      </c>
      <c r="T10" s="5">
        <f>SUM(Calculations!V$78,Calculations!V$86,Calculations!V$94,Calculations!V$102,Calculations!V$109)</f>
        <v>5.0603703826063775E-8</v>
      </c>
      <c r="U10" s="5">
        <f>SUM(Calculations!W$78,Calculations!W$86,Calculations!W$94,Calculations!W$102,Calculations!W$109)</f>
        <v>5.0090070419720393E-8</v>
      </c>
      <c r="V10" s="5">
        <f>SUM(Calculations!X$78,Calculations!X$86,Calculations!X$94,Calculations!X$102,Calculations!X$109)</f>
        <v>5.0595513265074718E-8</v>
      </c>
      <c r="W10" s="5">
        <f>SUM(Calculations!Y$78,Calculations!Y$86,Calculations!Y$94,Calculations!Y$102,Calculations!Y$109)</f>
        <v>5.0848685716545937E-8</v>
      </c>
      <c r="X10" s="5">
        <f>SUM(Calculations!Z$78,Calculations!Z$86,Calculations!Z$94,Calculations!Z$102,Calculations!Z$109)</f>
        <v>5.1201908282642362E-8</v>
      </c>
      <c r="Y10" s="5">
        <f>SUM(Calculations!AA$78,Calculations!AA$86,Calculations!AA$94,Calculations!AA$102,Calculations!AA$109)</f>
        <v>5.1987792149613734E-8</v>
      </c>
      <c r="Z10" s="5">
        <f>SUM(Calculations!AB$78,Calculations!AB$86,Calculations!AB$94,Calculations!AB$102,Calculations!AB$109)</f>
        <v>5.130624490467896E-8</v>
      </c>
      <c r="AA10" s="5">
        <f>SUM(Calculations!AC$78,Calculations!AC$86,Calculations!AC$94,Calculations!AC$102,Calculations!AC$109)</f>
        <v>5.2326607106068013E-8</v>
      </c>
      <c r="AB10" s="5">
        <f>SUM(Calculations!AD$78,Calculations!AD$86,Calculations!AD$94,Calculations!AD$102,Calculations!AD$109)</f>
        <v>5.2912768975708804E-8</v>
      </c>
      <c r="AC10" s="5">
        <f>SUM(Calculations!AE$78,Calculations!AE$86,Calculations!AE$94,Calculations!AE$102,Calculations!AE$109)</f>
        <v>5.3002093571032734E-8</v>
      </c>
      <c r="AD10" s="5">
        <f>SUM(Calculations!AF$78,Calculations!AF$86,Calculations!AF$94,Calculations!AF$102,Calculations!AF$109)</f>
        <v>5.2686935305946351E-8</v>
      </c>
      <c r="AE10" s="5">
        <f>SUM(Calculations!AG$78,Calculations!AG$86,Calculations!AG$94,Calculations!AG$102,Calculations!AG$109)</f>
        <v>5.2223771846352775E-8</v>
      </c>
      <c r="AF10" s="5">
        <f>SUM(Calculations!AH$78,Calculations!AH$86,Calculations!AH$94,Calculations!AH$102,Calculations!AH$109)</f>
        <v>5.2947160099071001E-8</v>
      </c>
      <c r="AG10" s="5"/>
      <c r="AH10" s="5"/>
    </row>
    <row r="11" spans="1:34" x14ac:dyDescent="0.2">
      <c r="A11" t="s">
        <v>182</v>
      </c>
      <c r="B11" s="5">
        <f>SUM(Calculations!D$78,Calculations!D$86,Calculations!D$94,Calculations!D$102,Calculations!D$109)</f>
        <v>5.7037784505748876E-8</v>
      </c>
      <c r="C11" s="5">
        <f>SUM(Calculations!E$78,Calculations!E$86,Calculations!E$94,Calculations!E$102,Calculations!E$109)</f>
        <v>5.3995573872700192E-8</v>
      </c>
      <c r="D11" s="5">
        <f>SUM(Calculations!F$78,Calculations!F$86,Calculations!F$94,Calculations!F$102,Calculations!F$109)</f>
        <v>5.0446942982409065E-8</v>
      </c>
      <c r="E11" s="5">
        <f>SUM(Calculations!G$78,Calculations!G$86,Calculations!G$94,Calculations!G$102,Calculations!G$109)</f>
        <v>4.9895015479139353E-8</v>
      </c>
      <c r="F11" s="5">
        <f>SUM(Calculations!H$78,Calculations!H$86,Calculations!H$94,Calculations!H$102,Calculations!H$109)</f>
        <v>5.0586431877405605E-8</v>
      </c>
      <c r="G11" s="5">
        <f>SUM(Calculations!I$78,Calculations!I$86,Calculations!I$94,Calculations!I$102,Calculations!I$109)</f>
        <v>5.1463187459863894E-8</v>
      </c>
      <c r="H11" s="5">
        <f>SUM(Calculations!J$78,Calculations!J$86,Calculations!J$94,Calculations!J$102,Calculations!J$109)</f>
        <v>5.2145596263512452E-8</v>
      </c>
      <c r="I11" s="5">
        <f>SUM(Calculations!K$78,Calculations!K$86,Calculations!K$94,Calculations!K$102,Calculations!K$109)</f>
        <v>5.2182312125332868E-8</v>
      </c>
      <c r="J11" s="5">
        <f>SUM(Calculations!L$78,Calculations!L$86,Calculations!L$94,Calculations!L$102,Calculations!L$109)</f>
        <v>5.2343522237801597E-8</v>
      </c>
      <c r="K11" s="5">
        <f>SUM(Calculations!M$78,Calculations!M$86,Calculations!M$94,Calculations!M$102,Calculations!M$109)</f>
        <v>5.2556403450730389E-8</v>
      </c>
      <c r="L11" s="5">
        <f>SUM(Calculations!N$78,Calculations!N$86,Calculations!N$94,Calculations!N$102,Calculations!N$109)</f>
        <v>5.2670458102619512E-8</v>
      </c>
      <c r="M11" s="5">
        <f>SUM(Calculations!O$78,Calculations!O$86,Calculations!O$94,Calculations!O$102,Calculations!O$109)</f>
        <v>5.2251084854820015E-8</v>
      </c>
      <c r="N11" s="5">
        <f>SUM(Calculations!P$78,Calculations!P$86,Calculations!P$94,Calculations!P$102,Calculations!P$109)</f>
        <v>5.2070927743234119E-8</v>
      </c>
      <c r="O11" s="5">
        <f>SUM(Calculations!Q$78,Calculations!Q$86,Calculations!Q$94,Calculations!Q$102,Calculations!Q$109)</f>
        <v>5.2247002548544762E-8</v>
      </c>
      <c r="P11" s="5">
        <f>SUM(Calculations!R$78,Calculations!R$86,Calculations!R$94,Calculations!R$102,Calculations!R$109)</f>
        <v>5.1804373773378425E-8</v>
      </c>
      <c r="Q11" s="5">
        <f>SUM(Calculations!S$78,Calculations!S$86,Calculations!S$94,Calculations!S$102,Calculations!S$109)</f>
        <v>5.1758598734947213E-8</v>
      </c>
      <c r="R11" s="5">
        <f>SUM(Calculations!T$78,Calculations!T$86,Calculations!T$94,Calculations!T$102,Calculations!T$109)</f>
        <v>5.1006367953408938E-8</v>
      </c>
      <c r="S11" s="5">
        <f>SUM(Calculations!U$78,Calculations!U$86,Calculations!U$94,Calculations!U$102,Calculations!U$109)</f>
        <v>5.0923486736116559E-8</v>
      </c>
      <c r="T11" s="5">
        <f>SUM(Calculations!V$78,Calculations!V$86,Calculations!V$94,Calculations!V$102,Calculations!V$109)</f>
        <v>5.0603703826063775E-8</v>
      </c>
      <c r="U11" s="5">
        <f>SUM(Calculations!W$78,Calculations!W$86,Calculations!W$94,Calculations!W$102,Calculations!W$109)</f>
        <v>5.0090070419720393E-8</v>
      </c>
      <c r="V11" s="5">
        <f>SUM(Calculations!X$78,Calculations!X$86,Calculations!X$94,Calculations!X$102,Calculations!X$109)</f>
        <v>5.0595513265074718E-8</v>
      </c>
      <c r="W11" s="5">
        <f>SUM(Calculations!Y$78,Calculations!Y$86,Calculations!Y$94,Calculations!Y$102,Calculations!Y$109)</f>
        <v>5.0848685716545937E-8</v>
      </c>
      <c r="X11" s="5">
        <f>SUM(Calculations!Z$78,Calculations!Z$86,Calculations!Z$94,Calculations!Z$102,Calculations!Z$109)</f>
        <v>5.1201908282642362E-8</v>
      </c>
      <c r="Y11" s="5">
        <f>SUM(Calculations!AA$78,Calculations!AA$86,Calculations!AA$94,Calculations!AA$102,Calculations!AA$109)</f>
        <v>5.1987792149613734E-8</v>
      </c>
      <c r="Z11" s="5">
        <f>SUM(Calculations!AB$78,Calculations!AB$86,Calculations!AB$94,Calculations!AB$102,Calculations!AB$109)</f>
        <v>5.130624490467896E-8</v>
      </c>
      <c r="AA11" s="5">
        <f>SUM(Calculations!AC$78,Calculations!AC$86,Calculations!AC$94,Calculations!AC$102,Calculations!AC$109)</f>
        <v>5.2326607106068013E-8</v>
      </c>
      <c r="AB11" s="5">
        <f>SUM(Calculations!AD$78,Calculations!AD$86,Calculations!AD$94,Calculations!AD$102,Calculations!AD$109)</f>
        <v>5.2912768975708804E-8</v>
      </c>
      <c r="AC11" s="5">
        <f>SUM(Calculations!AE$78,Calculations!AE$86,Calculations!AE$94,Calculations!AE$102,Calculations!AE$109)</f>
        <v>5.3002093571032734E-8</v>
      </c>
      <c r="AD11" s="5">
        <f>SUM(Calculations!AF$78,Calculations!AF$86,Calculations!AF$94,Calculations!AF$102,Calculations!AF$109)</f>
        <v>5.2686935305946351E-8</v>
      </c>
      <c r="AE11" s="5">
        <f>SUM(Calculations!AG$78,Calculations!AG$86,Calculations!AG$94,Calculations!AG$102,Calculations!AG$109)</f>
        <v>5.2223771846352775E-8</v>
      </c>
      <c r="AF11" s="5">
        <f>SUM(Calculations!AH$78,Calculations!AH$86,Calculations!AH$94,Calculations!AH$102,Calculations!AH$109)</f>
        <v>5.2947160099071001E-8</v>
      </c>
      <c r="AG11" s="5"/>
      <c r="AH11" s="5"/>
    </row>
    <row r="12" spans="1:34" x14ac:dyDescent="0.2">
      <c r="A12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">
      <c r="A13" t="s">
        <v>112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4" x14ac:dyDescent="0.2">
      <c r="A14" t="s">
        <v>183</v>
      </c>
      <c r="B14" s="5">
        <f>SUM(Calculations!D$78,Calculations!D$86,Calculations!D$94,Calculations!D$102,Calculations!D$109)</f>
        <v>5.7037784505748876E-8</v>
      </c>
      <c r="C14" s="5">
        <f>SUM(Calculations!E$78,Calculations!E$86,Calculations!E$94,Calculations!E$102,Calculations!E$109)</f>
        <v>5.3995573872700192E-8</v>
      </c>
      <c r="D14" s="5">
        <f>SUM(Calculations!F$78,Calculations!F$86,Calculations!F$94,Calculations!F$102,Calculations!F$109)</f>
        <v>5.0446942982409065E-8</v>
      </c>
      <c r="E14" s="5">
        <f>SUM(Calculations!G$78,Calculations!G$86,Calculations!G$94,Calculations!G$102,Calculations!G$109)</f>
        <v>4.9895015479139353E-8</v>
      </c>
      <c r="F14" s="5">
        <f>SUM(Calculations!H$78,Calculations!H$86,Calculations!H$94,Calculations!H$102,Calculations!H$109)</f>
        <v>5.0586431877405605E-8</v>
      </c>
      <c r="G14" s="5">
        <f>SUM(Calculations!I$78,Calculations!I$86,Calculations!I$94,Calculations!I$102,Calculations!I$109)</f>
        <v>5.1463187459863894E-8</v>
      </c>
      <c r="H14" s="5">
        <f>SUM(Calculations!J$78,Calculations!J$86,Calculations!J$94,Calculations!J$102,Calculations!J$109)</f>
        <v>5.2145596263512452E-8</v>
      </c>
      <c r="I14" s="5">
        <f>SUM(Calculations!K$78,Calculations!K$86,Calculations!K$94,Calculations!K$102,Calculations!K$109)</f>
        <v>5.2182312125332868E-8</v>
      </c>
      <c r="J14" s="5">
        <f>SUM(Calculations!L$78,Calculations!L$86,Calculations!L$94,Calculations!L$102,Calculations!L$109)</f>
        <v>5.2343522237801597E-8</v>
      </c>
      <c r="K14" s="5">
        <f>SUM(Calculations!M$78,Calculations!M$86,Calculations!M$94,Calculations!M$102,Calculations!M$109)</f>
        <v>5.2556403450730389E-8</v>
      </c>
      <c r="L14" s="5">
        <f>SUM(Calculations!N$78,Calculations!N$86,Calculations!N$94,Calculations!N$102,Calculations!N$109)</f>
        <v>5.2670458102619512E-8</v>
      </c>
      <c r="M14" s="5">
        <f>SUM(Calculations!O$78,Calculations!O$86,Calculations!O$94,Calculations!O$102,Calculations!O$109)</f>
        <v>5.2251084854820015E-8</v>
      </c>
      <c r="N14" s="5">
        <f>SUM(Calculations!P$78,Calculations!P$86,Calculations!P$94,Calculations!P$102,Calculations!P$109)</f>
        <v>5.2070927743234119E-8</v>
      </c>
      <c r="O14" s="5">
        <f>SUM(Calculations!Q$78,Calculations!Q$86,Calculations!Q$94,Calculations!Q$102,Calculations!Q$109)</f>
        <v>5.2247002548544762E-8</v>
      </c>
      <c r="P14" s="5">
        <f>SUM(Calculations!R$78,Calculations!R$86,Calculations!R$94,Calculations!R$102,Calculations!R$109)</f>
        <v>5.1804373773378425E-8</v>
      </c>
      <c r="Q14" s="5">
        <f>SUM(Calculations!S$78,Calculations!S$86,Calculations!S$94,Calculations!S$102,Calculations!S$109)</f>
        <v>5.1758598734947213E-8</v>
      </c>
      <c r="R14" s="5">
        <f>SUM(Calculations!T$78,Calculations!T$86,Calculations!T$94,Calculations!T$102,Calculations!T$109)</f>
        <v>5.1006367953408938E-8</v>
      </c>
      <c r="S14" s="5">
        <f>SUM(Calculations!U$78,Calculations!U$86,Calculations!U$94,Calculations!U$102,Calculations!U$109)</f>
        <v>5.0923486736116559E-8</v>
      </c>
      <c r="T14" s="5">
        <f>SUM(Calculations!V$78,Calculations!V$86,Calculations!V$94,Calculations!V$102,Calculations!V$109)</f>
        <v>5.0603703826063775E-8</v>
      </c>
      <c r="U14" s="5">
        <f>SUM(Calculations!W$78,Calculations!W$86,Calculations!W$94,Calculations!W$102,Calculations!W$109)</f>
        <v>5.0090070419720393E-8</v>
      </c>
      <c r="V14" s="5">
        <f>SUM(Calculations!X$78,Calculations!X$86,Calculations!X$94,Calculations!X$102,Calculations!X$109)</f>
        <v>5.0595513265074718E-8</v>
      </c>
      <c r="W14" s="5">
        <f>SUM(Calculations!Y$78,Calculations!Y$86,Calculations!Y$94,Calculations!Y$102,Calculations!Y$109)</f>
        <v>5.0848685716545937E-8</v>
      </c>
      <c r="X14" s="5">
        <f>SUM(Calculations!Z$78,Calculations!Z$86,Calculations!Z$94,Calculations!Z$102,Calculations!Z$109)</f>
        <v>5.1201908282642362E-8</v>
      </c>
      <c r="Y14" s="5">
        <f>SUM(Calculations!AA$78,Calculations!AA$86,Calculations!AA$94,Calculations!AA$102,Calculations!AA$109)</f>
        <v>5.1987792149613734E-8</v>
      </c>
      <c r="Z14" s="5">
        <f>SUM(Calculations!AB$78,Calculations!AB$86,Calculations!AB$94,Calculations!AB$102,Calculations!AB$109)</f>
        <v>5.130624490467896E-8</v>
      </c>
      <c r="AA14" s="5">
        <f>SUM(Calculations!AC$78,Calculations!AC$86,Calculations!AC$94,Calculations!AC$102,Calculations!AC$109)</f>
        <v>5.2326607106068013E-8</v>
      </c>
      <c r="AB14" s="5">
        <f>SUM(Calculations!AD$78,Calculations!AD$86,Calculations!AD$94,Calculations!AD$102,Calculations!AD$109)</f>
        <v>5.2912768975708804E-8</v>
      </c>
      <c r="AC14" s="5">
        <f>SUM(Calculations!AE$78,Calculations!AE$86,Calculations!AE$94,Calculations!AE$102,Calculations!AE$109)</f>
        <v>5.3002093571032734E-8</v>
      </c>
      <c r="AD14" s="5">
        <f>SUM(Calculations!AF$78,Calculations!AF$86,Calculations!AF$94,Calculations!AF$102,Calculations!AF$109)</f>
        <v>5.2686935305946351E-8</v>
      </c>
      <c r="AE14" s="5">
        <f>SUM(Calculations!AG$78,Calculations!AG$86,Calculations!AG$94,Calculations!AG$102,Calculations!AG$109)</f>
        <v>5.2223771846352775E-8</v>
      </c>
      <c r="AF14" s="5">
        <f>SUM(Calculations!AH$78,Calculations!AH$86,Calculations!AH$94,Calculations!AH$102,Calculations!AH$109)</f>
        <v>5.2947160099071001E-8</v>
      </c>
      <c r="AG14" s="5"/>
      <c r="AH14" s="5"/>
    </row>
    <row r="15" spans="1:34" x14ac:dyDescent="0.2">
      <c r="A15" t="s">
        <v>188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2">
      <c r="A16" t="s">
        <v>307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4" x14ac:dyDescent="0.2">
      <c r="A17" t="s">
        <v>319</v>
      </c>
      <c r="B17" s="5">
        <f t="shared" ref="B17:N17" si="0">B3</f>
        <v>1.4187535480429823E-8</v>
      </c>
      <c r="C17" s="5">
        <f t="shared" si="0"/>
        <v>1.2554068717120155E-8</v>
      </c>
      <c r="D17" s="5">
        <f t="shared" si="0"/>
        <v>1.2763158738143934E-8</v>
      </c>
      <c r="E17" s="5">
        <f t="shared" si="0"/>
        <v>1.2719769769289113E-8</v>
      </c>
      <c r="F17" s="5">
        <f t="shared" si="0"/>
        <v>1.3727655841368697E-8</v>
      </c>
      <c r="G17" s="5">
        <f t="shared" si="0"/>
        <v>1.4072700817806704E-8</v>
      </c>
      <c r="H17" s="5">
        <f t="shared" si="0"/>
        <v>1.4097039866694646E-8</v>
      </c>
      <c r="I17" s="5">
        <f t="shared" si="0"/>
        <v>1.4353695829816238E-8</v>
      </c>
      <c r="J17" s="5">
        <f t="shared" si="0"/>
        <v>1.4422703355257004E-8</v>
      </c>
      <c r="K17" s="5">
        <f t="shared" si="0"/>
        <v>1.4458486264106354E-8</v>
      </c>
      <c r="L17" s="5">
        <f t="shared" si="0"/>
        <v>1.4604244417541121E-8</v>
      </c>
      <c r="M17" s="5">
        <f t="shared" si="0"/>
        <v>1.4644104717309661E-8</v>
      </c>
      <c r="N17" s="5">
        <f t="shared" si="0"/>
        <v>1.4731432481475415E-8</v>
      </c>
      <c r="O17" s="5">
        <f t="shared" ref="O17:AF17" si="1">O3</f>
        <v>1.4756001541805733E-8</v>
      </c>
      <c r="P17" s="5">
        <f t="shared" si="1"/>
        <v>1.5076506940656576E-8</v>
      </c>
      <c r="Q17" s="5">
        <f t="shared" si="1"/>
        <v>1.5365320115534065E-8</v>
      </c>
      <c r="R17" s="5">
        <f t="shared" si="1"/>
        <v>1.5536128659434253E-8</v>
      </c>
      <c r="S17" s="5">
        <f t="shared" si="1"/>
        <v>1.5681994882042324E-8</v>
      </c>
      <c r="T17" s="5">
        <f t="shared" si="1"/>
        <v>1.566578018028046E-8</v>
      </c>
      <c r="U17" s="5">
        <f t="shared" si="1"/>
        <v>1.5751651773202775E-8</v>
      </c>
      <c r="V17" s="5">
        <f t="shared" si="1"/>
        <v>1.58484198414697E-8</v>
      </c>
      <c r="W17" s="5">
        <f t="shared" si="1"/>
        <v>1.5876325152446648E-8</v>
      </c>
      <c r="X17" s="5">
        <f t="shared" si="1"/>
        <v>1.592056514727087E-8</v>
      </c>
      <c r="Y17" s="5">
        <f t="shared" si="1"/>
        <v>1.6073640791366488E-8</v>
      </c>
      <c r="Z17" s="5">
        <f t="shared" si="1"/>
        <v>1.6157337150198673E-8</v>
      </c>
      <c r="AA17" s="5">
        <f t="shared" si="1"/>
        <v>1.6297487866504015E-8</v>
      </c>
      <c r="AB17" s="5">
        <f t="shared" si="1"/>
        <v>1.6381732101392856E-8</v>
      </c>
      <c r="AC17" s="5">
        <f t="shared" si="1"/>
        <v>1.6511496229540798E-8</v>
      </c>
      <c r="AD17" s="5">
        <f t="shared" si="1"/>
        <v>1.6618191966957604E-8</v>
      </c>
      <c r="AE17" s="5">
        <f t="shared" si="1"/>
        <v>1.6669411645317888E-8</v>
      </c>
      <c r="AF17" s="5">
        <f t="shared" si="1"/>
        <v>1.6580393405668195E-8</v>
      </c>
      <c r="AG17" s="5"/>
      <c r="AH17" s="5"/>
    </row>
    <row r="18" spans="1:34" x14ac:dyDescent="0.2">
      <c r="A18" t="s">
        <v>530</v>
      </c>
      <c r="B18" s="5">
        <f>SUM(Calculations!D$78,Calculations!D$86,Calculations!D$94,Calculations!D$102,Calculations!D$109)</f>
        <v>5.7037784505748876E-8</v>
      </c>
      <c r="C18" s="5">
        <f>SUM(Calculations!E$78,Calculations!E$86,Calculations!E$94,Calculations!E$102,Calculations!E$109)</f>
        <v>5.3995573872700192E-8</v>
      </c>
      <c r="D18" s="5">
        <f>SUM(Calculations!F$78,Calculations!F$86,Calculations!F$94,Calculations!F$102,Calculations!F$109)</f>
        <v>5.0446942982409065E-8</v>
      </c>
      <c r="E18" s="5">
        <f>SUM(Calculations!G$78,Calculations!G$86,Calculations!G$94,Calculations!G$102,Calculations!G$109)</f>
        <v>4.9895015479139353E-8</v>
      </c>
      <c r="F18" s="5">
        <f>SUM(Calculations!H$78,Calculations!H$86,Calculations!H$94,Calculations!H$102,Calculations!H$109)</f>
        <v>5.0586431877405605E-8</v>
      </c>
      <c r="G18" s="5">
        <f>SUM(Calculations!I$78,Calculations!I$86,Calculations!I$94,Calculations!I$102,Calculations!I$109)</f>
        <v>5.1463187459863894E-8</v>
      </c>
      <c r="H18" s="5">
        <f>SUM(Calculations!J$78,Calculations!J$86,Calculations!J$94,Calculations!J$102,Calculations!J$109)</f>
        <v>5.2145596263512452E-8</v>
      </c>
      <c r="I18" s="5">
        <f>SUM(Calculations!K$78,Calculations!K$86,Calculations!K$94,Calculations!K$102,Calculations!K$109)</f>
        <v>5.2182312125332868E-8</v>
      </c>
      <c r="J18" s="5">
        <f>SUM(Calculations!L$78,Calculations!L$86,Calculations!L$94,Calculations!L$102,Calculations!L$109)</f>
        <v>5.2343522237801597E-8</v>
      </c>
      <c r="K18" s="5">
        <f>SUM(Calculations!M$78,Calculations!M$86,Calculations!M$94,Calculations!M$102,Calculations!M$109)</f>
        <v>5.2556403450730389E-8</v>
      </c>
      <c r="L18" s="5">
        <f>SUM(Calculations!N$78,Calculations!N$86,Calculations!N$94,Calculations!N$102,Calculations!N$109)</f>
        <v>5.2670458102619512E-8</v>
      </c>
      <c r="M18" s="5">
        <f>SUM(Calculations!O$78,Calculations!O$86,Calculations!O$94,Calculations!O$102,Calculations!O$109)</f>
        <v>5.2251084854820015E-8</v>
      </c>
      <c r="N18" s="5">
        <f>SUM(Calculations!P$78,Calculations!P$86,Calculations!P$94,Calculations!P$102,Calculations!P$109)</f>
        <v>5.2070927743234119E-8</v>
      </c>
      <c r="O18" s="5">
        <f>SUM(Calculations!Q$78,Calculations!Q$86,Calculations!Q$94,Calculations!Q$102,Calculations!Q$109)</f>
        <v>5.2247002548544762E-8</v>
      </c>
      <c r="P18" s="5">
        <f>SUM(Calculations!R$78,Calculations!R$86,Calculations!R$94,Calculations!R$102,Calculations!R$109)</f>
        <v>5.1804373773378425E-8</v>
      </c>
      <c r="Q18" s="5">
        <f>SUM(Calculations!S$78,Calculations!S$86,Calculations!S$94,Calculations!S$102,Calculations!S$109)</f>
        <v>5.1758598734947213E-8</v>
      </c>
      <c r="R18" s="5">
        <f>SUM(Calculations!T$78,Calculations!T$86,Calculations!T$94,Calculations!T$102,Calculations!T$109)</f>
        <v>5.1006367953408938E-8</v>
      </c>
      <c r="S18" s="5">
        <f>SUM(Calculations!U$78,Calculations!U$86,Calculations!U$94,Calculations!U$102,Calculations!U$109)</f>
        <v>5.0923486736116559E-8</v>
      </c>
      <c r="T18" s="5">
        <f>SUM(Calculations!V$78,Calculations!V$86,Calculations!V$94,Calculations!V$102,Calculations!V$109)</f>
        <v>5.0603703826063775E-8</v>
      </c>
      <c r="U18" s="5">
        <f>SUM(Calculations!W$78,Calculations!W$86,Calculations!W$94,Calculations!W$102,Calculations!W$109)</f>
        <v>5.0090070419720393E-8</v>
      </c>
      <c r="V18" s="5">
        <f>SUM(Calculations!X$78,Calculations!X$86,Calculations!X$94,Calculations!X$102,Calculations!X$109)</f>
        <v>5.0595513265074718E-8</v>
      </c>
      <c r="W18" s="5">
        <f>SUM(Calculations!Y$78,Calculations!Y$86,Calculations!Y$94,Calculations!Y$102,Calculations!Y$109)</f>
        <v>5.0848685716545937E-8</v>
      </c>
      <c r="X18" s="5">
        <f>SUM(Calculations!Z$78,Calculations!Z$86,Calculations!Z$94,Calculations!Z$102,Calculations!Z$109)</f>
        <v>5.1201908282642362E-8</v>
      </c>
      <c r="Y18" s="5">
        <f>SUM(Calculations!AA$78,Calculations!AA$86,Calculations!AA$94,Calculations!AA$102,Calculations!AA$109)</f>
        <v>5.1987792149613734E-8</v>
      </c>
      <c r="Z18" s="5">
        <f>SUM(Calculations!AB$78,Calculations!AB$86,Calculations!AB$94,Calculations!AB$102,Calculations!AB$109)</f>
        <v>5.130624490467896E-8</v>
      </c>
      <c r="AA18" s="5">
        <f>SUM(Calculations!AC$78,Calculations!AC$86,Calculations!AC$94,Calculations!AC$102,Calculations!AC$109)</f>
        <v>5.2326607106068013E-8</v>
      </c>
      <c r="AB18" s="5">
        <f>SUM(Calculations!AD$78,Calculations!AD$86,Calculations!AD$94,Calculations!AD$102,Calculations!AD$109)</f>
        <v>5.2912768975708804E-8</v>
      </c>
      <c r="AC18" s="5">
        <f>SUM(Calculations!AE$78,Calculations!AE$86,Calculations!AE$94,Calculations!AE$102,Calculations!AE$109)</f>
        <v>5.3002093571032734E-8</v>
      </c>
      <c r="AD18" s="5">
        <f>SUM(Calculations!AF$78,Calculations!AF$86,Calculations!AF$94,Calculations!AF$102,Calculations!AF$109)</f>
        <v>5.2686935305946351E-8</v>
      </c>
      <c r="AE18" s="5">
        <f>SUM(Calculations!AG$78,Calculations!AG$86,Calculations!AG$94,Calculations!AG$102,Calculations!AG$109)</f>
        <v>5.2223771846352775E-8</v>
      </c>
      <c r="AF18" s="5">
        <f>SUM(Calculations!AH$78,Calculations!AH$86,Calculations!AH$94,Calculations!AH$102,Calculations!AH$109)</f>
        <v>5.2947160099071001E-8</v>
      </c>
      <c r="AG18" s="5"/>
      <c r="AH18" s="5"/>
    </row>
    <row r="19" spans="1:34" x14ac:dyDescent="0.2">
      <c r="A19" t="s">
        <v>531</v>
      </c>
      <c r="B19" s="5">
        <f>SUM(Calculations!D$78,Calculations!D$86,Calculations!D$94,Calculations!D$102,Calculations!D$109)</f>
        <v>5.7037784505748876E-8</v>
      </c>
      <c r="C19" s="5">
        <f>SUM(Calculations!E$78,Calculations!E$86,Calculations!E$94,Calculations!E$102,Calculations!E$109)</f>
        <v>5.3995573872700192E-8</v>
      </c>
      <c r="D19" s="5">
        <f>SUM(Calculations!F$78,Calculations!F$86,Calculations!F$94,Calculations!F$102,Calculations!F$109)</f>
        <v>5.0446942982409065E-8</v>
      </c>
      <c r="E19" s="5">
        <f>SUM(Calculations!G$78,Calculations!G$86,Calculations!G$94,Calculations!G$102,Calculations!G$109)</f>
        <v>4.9895015479139353E-8</v>
      </c>
      <c r="F19" s="5">
        <f>SUM(Calculations!H$78,Calculations!H$86,Calculations!H$94,Calculations!H$102,Calculations!H$109)</f>
        <v>5.0586431877405605E-8</v>
      </c>
      <c r="G19" s="5">
        <f>SUM(Calculations!I$78,Calculations!I$86,Calculations!I$94,Calculations!I$102,Calculations!I$109)</f>
        <v>5.1463187459863894E-8</v>
      </c>
      <c r="H19" s="5">
        <f>SUM(Calculations!J$78,Calculations!J$86,Calculations!J$94,Calculations!J$102,Calculations!J$109)</f>
        <v>5.2145596263512452E-8</v>
      </c>
      <c r="I19" s="5">
        <f>SUM(Calculations!K$78,Calculations!K$86,Calculations!K$94,Calculations!K$102,Calculations!K$109)</f>
        <v>5.2182312125332868E-8</v>
      </c>
      <c r="J19" s="5">
        <f>SUM(Calculations!L$78,Calculations!L$86,Calculations!L$94,Calculations!L$102,Calculations!L$109)</f>
        <v>5.2343522237801597E-8</v>
      </c>
      <c r="K19" s="5">
        <f>SUM(Calculations!M$78,Calculations!M$86,Calculations!M$94,Calculations!M$102,Calculations!M$109)</f>
        <v>5.2556403450730389E-8</v>
      </c>
      <c r="L19" s="5">
        <f>SUM(Calculations!N$78,Calculations!N$86,Calculations!N$94,Calculations!N$102,Calculations!N$109)</f>
        <v>5.2670458102619512E-8</v>
      </c>
      <c r="M19" s="5">
        <f>SUM(Calculations!O$78,Calculations!O$86,Calculations!O$94,Calculations!O$102,Calculations!O$109)</f>
        <v>5.2251084854820015E-8</v>
      </c>
      <c r="N19" s="5">
        <f>SUM(Calculations!P$78,Calculations!P$86,Calculations!P$94,Calculations!P$102,Calculations!P$109)</f>
        <v>5.2070927743234119E-8</v>
      </c>
      <c r="O19" s="5">
        <f>SUM(Calculations!Q$78,Calculations!Q$86,Calculations!Q$94,Calculations!Q$102,Calculations!Q$109)</f>
        <v>5.2247002548544762E-8</v>
      </c>
      <c r="P19" s="5">
        <f>SUM(Calculations!R$78,Calculations!R$86,Calculations!R$94,Calculations!R$102,Calculations!R$109)</f>
        <v>5.1804373773378425E-8</v>
      </c>
      <c r="Q19" s="5">
        <f>SUM(Calculations!S$78,Calculations!S$86,Calculations!S$94,Calculations!S$102,Calculations!S$109)</f>
        <v>5.1758598734947213E-8</v>
      </c>
      <c r="R19" s="5">
        <f>SUM(Calculations!T$78,Calculations!T$86,Calculations!T$94,Calculations!T$102,Calculations!T$109)</f>
        <v>5.1006367953408938E-8</v>
      </c>
      <c r="S19" s="5">
        <f>SUM(Calculations!U$78,Calculations!U$86,Calculations!U$94,Calculations!U$102,Calculations!U$109)</f>
        <v>5.0923486736116559E-8</v>
      </c>
      <c r="T19" s="5">
        <f>SUM(Calculations!V$78,Calculations!V$86,Calculations!V$94,Calculations!V$102,Calculations!V$109)</f>
        <v>5.0603703826063775E-8</v>
      </c>
      <c r="U19" s="5">
        <f>SUM(Calculations!W$78,Calculations!W$86,Calculations!W$94,Calculations!W$102,Calculations!W$109)</f>
        <v>5.0090070419720393E-8</v>
      </c>
      <c r="V19" s="5">
        <f>SUM(Calculations!X$78,Calculations!X$86,Calculations!X$94,Calculations!X$102,Calculations!X$109)</f>
        <v>5.0595513265074718E-8</v>
      </c>
      <c r="W19" s="5">
        <f>SUM(Calculations!Y$78,Calculations!Y$86,Calculations!Y$94,Calculations!Y$102,Calculations!Y$109)</f>
        <v>5.0848685716545937E-8</v>
      </c>
      <c r="X19" s="5">
        <f>SUM(Calculations!Z$78,Calculations!Z$86,Calculations!Z$94,Calculations!Z$102,Calculations!Z$109)</f>
        <v>5.1201908282642362E-8</v>
      </c>
      <c r="Y19" s="5">
        <f>SUM(Calculations!AA$78,Calculations!AA$86,Calculations!AA$94,Calculations!AA$102,Calculations!AA$109)</f>
        <v>5.1987792149613734E-8</v>
      </c>
      <c r="Z19" s="5">
        <f>SUM(Calculations!AB$78,Calculations!AB$86,Calculations!AB$94,Calculations!AB$102,Calculations!AB$109)</f>
        <v>5.130624490467896E-8</v>
      </c>
      <c r="AA19" s="5">
        <f>SUM(Calculations!AC$78,Calculations!AC$86,Calculations!AC$94,Calculations!AC$102,Calculations!AC$109)</f>
        <v>5.2326607106068013E-8</v>
      </c>
      <c r="AB19" s="5">
        <f>SUM(Calculations!AD$78,Calculations!AD$86,Calculations!AD$94,Calculations!AD$102,Calculations!AD$109)</f>
        <v>5.2912768975708804E-8</v>
      </c>
      <c r="AC19" s="5">
        <f>SUM(Calculations!AE$78,Calculations!AE$86,Calculations!AE$94,Calculations!AE$102,Calculations!AE$109)</f>
        <v>5.3002093571032734E-8</v>
      </c>
      <c r="AD19" s="5">
        <f>SUM(Calculations!AF$78,Calculations!AF$86,Calculations!AF$94,Calculations!AF$102,Calculations!AF$109)</f>
        <v>5.2686935305946351E-8</v>
      </c>
      <c r="AE19" s="5">
        <f>SUM(Calculations!AG$78,Calculations!AG$86,Calculations!AG$94,Calculations!AG$102,Calculations!AG$109)</f>
        <v>5.2223771846352775E-8</v>
      </c>
      <c r="AF19" s="5">
        <f>SUM(Calculations!AH$78,Calculations!AH$86,Calculations!AH$94,Calculations!AH$102,Calculations!AH$109)</f>
        <v>5.2947160099071001E-8</v>
      </c>
      <c r="AG19" s="5"/>
      <c r="AH19" s="5"/>
    </row>
    <row r="20" spans="1:34" x14ac:dyDescent="0.2">
      <c r="A20" t="s">
        <v>532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4" x14ac:dyDescent="0.2">
      <c r="A21" t="s">
        <v>533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4" x14ac:dyDescent="0.2">
      <c r="A22" t="s">
        <v>529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17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2.5" customWidth="1"/>
  </cols>
  <sheetData>
    <row r="1" spans="1:34" x14ac:dyDescent="0.2">
      <c r="A1" t="s">
        <v>173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">
      <c r="A2" t="s">
        <v>323</v>
      </c>
      <c r="B2" s="19">
        <f>Calculations!C33</f>
        <v>0.39217710728623101</v>
      </c>
      <c r="C2" s="19">
        <f>Calculations!D33</f>
        <v>0.31989540904438946</v>
      </c>
      <c r="D2" s="19">
        <f>Calculations!E33</f>
        <v>0.33230210059378518</v>
      </c>
      <c r="E2" s="19">
        <f>Calculations!F33</f>
        <v>0.35053077387306397</v>
      </c>
      <c r="F2" s="19">
        <f>Calculations!G33</f>
        <v>0.41132451243803164</v>
      </c>
      <c r="G2" s="19">
        <f>Calculations!H33</f>
        <v>0.43166093130538014</v>
      </c>
      <c r="H2" s="19">
        <f>Calculations!I33</f>
        <v>0.44349134999614009</v>
      </c>
      <c r="I2" s="19">
        <f>Calculations!J33</f>
        <v>0.45846106071219805</v>
      </c>
      <c r="J2" s="19">
        <f>Calculations!K33</f>
        <v>0.4603413989714043</v>
      </c>
      <c r="K2" s="19">
        <f>Calculations!L33</f>
        <v>0.46268892759130964</v>
      </c>
      <c r="L2" s="19">
        <f>Calculations!M33</f>
        <v>0.47296355844160021</v>
      </c>
      <c r="M2" s="19">
        <f>Calculations!N33</f>
        <v>0.47743444223938519</v>
      </c>
      <c r="N2" s="19">
        <f>Calculations!O33</f>
        <v>0.4884105826167624</v>
      </c>
      <c r="O2" s="19">
        <f>Calculations!P33</f>
        <v>0.48455610506515023</v>
      </c>
      <c r="P2" s="19">
        <f>Calculations!Q33</f>
        <v>0.50697090143679757</v>
      </c>
      <c r="Q2" s="19">
        <f>Calculations!R33</f>
        <v>0.53367452355286327</v>
      </c>
      <c r="R2" s="19">
        <f>Calculations!S33</f>
        <v>0.5445107518984168</v>
      </c>
      <c r="S2" s="19">
        <f>Calculations!T33</f>
        <v>0.55611988748004071</v>
      </c>
      <c r="T2" s="19">
        <f>Calculations!U33</f>
        <v>0.55837210543599758</v>
      </c>
      <c r="U2" s="19">
        <f>Calculations!V33</f>
        <v>0.56005052626501151</v>
      </c>
      <c r="V2" s="19">
        <f>Calculations!W33</f>
        <v>0.56900861787829482</v>
      </c>
      <c r="W2" s="19">
        <f>Calculations!X33</f>
        <v>0.57020200392438491</v>
      </c>
      <c r="X2" s="19">
        <f>Calculations!Y33</f>
        <v>0.57602405402718537</v>
      </c>
      <c r="Y2" s="19">
        <f>Calculations!Z33</f>
        <v>0.58542218669377366</v>
      </c>
      <c r="Z2" s="19">
        <f>Calculations!AA33</f>
        <v>0.59267433657852298</v>
      </c>
      <c r="AA2" s="19">
        <f>Calculations!AB33</f>
        <v>0.60620823184868677</v>
      </c>
      <c r="AB2" s="19">
        <f>Calculations!AC33</f>
        <v>0.61168648187983699</v>
      </c>
      <c r="AC2" s="19">
        <f>Calculations!AD33</f>
        <v>0.62309019997876425</v>
      </c>
      <c r="AD2" s="19">
        <f>Calculations!AE33</f>
        <v>0.63517794046322185</v>
      </c>
      <c r="AE2" s="19">
        <f>Calculations!AF33</f>
        <v>0.64052668305736016</v>
      </c>
      <c r="AF2" s="19">
        <f>Calculations!AG33</f>
        <v>0.63360124648119776</v>
      </c>
      <c r="AG2" s="19"/>
      <c r="AH2" s="19"/>
    </row>
    <row r="3" spans="1:34" x14ac:dyDescent="0.2">
      <c r="A3" t="s">
        <v>311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184</v>
      </c>
      <c r="B4" s="19">
        <f>Calculations!C39</f>
        <v>0.3822667786942785</v>
      </c>
      <c r="C4" s="19">
        <f>Calculations!D39</f>
        <v>0</v>
      </c>
      <c r="D4" s="19">
        <f>Calculations!E39</f>
        <v>1.5313630796383289</v>
      </c>
      <c r="E4" s="19">
        <f>Calculations!F39</f>
        <v>1.5277284256072752</v>
      </c>
      <c r="F4" s="19">
        <f>Calculations!G39</f>
        <v>1.5209645533355132</v>
      </c>
      <c r="G4" s="19">
        <f>Calculations!H39</f>
        <v>1.5349665357660423</v>
      </c>
      <c r="H4" s="19">
        <f>Calculations!I39</f>
        <v>1.5517205047647491</v>
      </c>
      <c r="I4" s="19">
        <f>Calculations!J39</f>
        <v>0</v>
      </c>
      <c r="J4" s="19">
        <f>Calculations!K39</f>
        <v>0</v>
      </c>
      <c r="K4" s="19">
        <f>Calculations!L39</f>
        <v>0</v>
      </c>
      <c r="L4" s="19">
        <f>Calculations!M39</f>
        <v>0</v>
      </c>
      <c r="M4" s="19">
        <f>Calculations!N39</f>
        <v>0</v>
      </c>
      <c r="N4" s="19">
        <f>Calculations!O39</f>
        <v>0</v>
      </c>
      <c r="O4" s="19">
        <f>Calculations!P39</f>
        <v>0</v>
      </c>
      <c r="P4" s="19">
        <f>Calculations!Q39</f>
        <v>0</v>
      </c>
      <c r="Q4" s="19">
        <f>Calculations!R39</f>
        <v>0</v>
      </c>
      <c r="R4" s="19">
        <f>Calculations!S39</f>
        <v>0</v>
      </c>
      <c r="S4" s="19">
        <f>Calculations!T39</f>
        <v>0</v>
      </c>
      <c r="T4" s="19">
        <f>Calculations!U39</f>
        <v>0</v>
      </c>
      <c r="U4" s="19">
        <f>Calculations!V39</f>
        <v>0</v>
      </c>
      <c r="V4" s="19">
        <f>Calculations!W39</f>
        <v>0</v>
      </c>
      <c r="W4" s="19">
        <f>Calculations!X39</f>
        <v>0</v>
      </c>
      <c r="X4" s="19">
        <f>Calculations!Y39</f>
        <v>0</v>
      </c>
      <c r="Y4" s="19">
        <f>Calculations!Z39</f>
        <v>0</v>
      </c>
      <c r="Z4" s="19">
        <f>Calculations!AA39</f>
        <v>0</v>
      </c>
      <c r="AA4" s="19">
        <f>Calculations!AB39</f>
        <v>0</v>
      </c>
      <c r="AB4" s="19">
        <f>Calculations!AC39</f>
        <v>0</v>
      </c>
      <c r="AC4" s="19">
        <f>Calculations!AD39</f>
        <v>0</v>
      </c>
      <c r="AD4" s="19">
        <f>Calculations!AE39</f>
        <v>0</v>
      </c>
      <c r="AE4" s="19">
        <f>Calculations!AF39</f>
        <v>0</v>
      </c>
      <c r="AF4" s="19">
        <f>Calculations!AG39</f>
        <v>0</v>
      </c>
      <c r="AG4" s="19"/>
      <c r="AH4" s="19"/>
    </row>
    <row r="5" spans="1:34" x14ac:dyDescent="0.2">
      <c r="A5" t="s">
        <v>185</v>
      </c>
      <c r="B5" s="19">
        <f>'Subsidies Paid'!K5*About!$A$70*1000</f>
        <v>0</v>
      </c>
      <c r="C5" s="19">
        <f>'Subsidies Paid'!L5*About!$A$70*1000</f>
        <v>0</v>
      </c>
      <c r="D5" s="19">
        <f>'Subsidies Paid'!M5*About!$A$70*1000</f>
        <v>0</v>
      </c>
      <c r="E5" s="19">
        <f>'Subsidies Paid'!N5*About!$A$70*1000</f>
        <v>0</v>
      </c>
      <c r="F5" s="19">
        <f>'Subsidies Paid'!O5*About!$A$70*1000</f>
        <v>0</v>
      </c>
      <c r="G5" s="19">
        <f>'Subsidies Paid'!P5*About!$A$70*1000</f>
        <v>0</v>
      </c>
      <c r="H5" s="19">
        <f>'Subsidies Paid'!Q5*About!$A$70*1000</f>
        <v>0</v>
      </c>
      <c r="I5" s="19">
        <f>'Subsidies Paid'!R5*About!$A$70*1000</f>
        <v>0</v>
      </c>
      <c r="J5" s="19">
        <f>'Subsidies Paid'!S5*About!$A$70*1000</f>
        <v>0</v>
      </c>
      <c r="K5" s="19">
        <f>'Subsidies Paid'!T5*About!$A$70*1000</f>
        <v>0</v>
      </c>
      <c r="L5" s="19">
        <f>'Subsidies Paid'!U5*About!$A$70*1000</f>
        <v>0</v>
      </c>
      <c r="M5" s="19">
        <f>'Subsidies Paid'!V5*About!$A$70*1000</f>
        <v>0</v>
      </c>
      <c r="N5" s="19">
        <f>'Subsidies Paid'!W5*About!$A$70*1000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/>
      <c r="AH5" s="19"/>
    </row>
    <row r="6" spans="1:34" x14ac:dyDescent="0.2">
      <c r="A6" t="s">
        <v>324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2">
      <c r="A7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190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310</v>
      </c>
      <c r="B9" s="19">
        <f>'Subsidies Paid'!K2*About!$A$70*1000</f>
        <v>0</v>
      </c>
      <c r="C9" s="19">
        <f>'Subsidies Paid'!L2*About!$A$70*1000</f>
        <v>0</v>
      </c>
      <c r="D9" s="19">
        <f>'Subsidies Paid'!M2*About!$A$70*1000</f>
        <v>0</v>
      </c>
      <c r="E9" s="19">
        <f>'Subsidies Paid'!N2*About!$A$70*1000</f>
        <v>0</v>
      </c>
      <c r="F9" s="19">
        <f>'Subsidies Paid'!O2*About!$A$70*1000</f>
        <v>0</v>
      </c>
      <c r="G9" s="19">
        <f>'Subsidies Paid'!P2*About!$A$70*1000</f>
        <v>0</v>
      </c>
      <c r="H9" s="19">
        <f>'Subsidies Paid'!Q2*About!$A$70*1000</f>
        <v>0</v>
      </c>
      <c r="I9" s="19">
        <f>'Subsidies Paid'!R2*About!$A$70*1000</f>
        <v>0</v>
      </c>
      <c r="J9" s="19">
        <f>'Subsidies Paid'!S2*About!$A$70*1000</f>
        <v>0</v>
      </c>
      <c r="K9" s="19">
        <f>'Subsidies Paid'!T2*About!$A$70*1000</f>
        <v>0</v>
      </c>
      <c r="L9" s="19">
        <f>'Subsidies Paid'!U2*About!$A$70*1000</f>
        <v>0</v>
      </c>
      <c r="M9" s="19">
        <f>'Subsidies Paid'!V2*About!$A$70*1000</f>
        <v>0</v>
      </c>
      <c r="N9" s="19">
        <f>'Subsidies Paid'!W2*About!$A$70*1000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x14ac:dyDescent="0.2">
      <c r="A10" t="s">
        <v>313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312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">
      <c r="A12" t="s">
        <v>314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">
      <c r="A13" t="s">
        <v>320</v>
      </c>
      <c r="B13" s="19">
        <f t="shared" ref="B13:AF13" si="0">B2</f>
        <v>0.39217710728623101</v>
      </c>
      <c r="C13" s="19">
        <f t="shared" si="0"/>
        <v>0.31989540904438946</v>
      </c>
      <c r="D13" s="19">
        <f t="shared" si="0"/>
        <v>0.33230210059378518</v>
      </c>
      <c r="E13" s="19">
        <f t="shared" si="0"/>
        <v>0.35053077387306397</v>
      </c>
      <c r="F13" s="19">
        <f t="shared" si="0"/>
        <v>0.41132451243803164</v>
      </c>
      <c r="G13" s="19">
        <f t="shared" si="0"/>
        <v>0.43166093130538014</v>
      </c>
      <c r="H13" s="19">
        <f t="shared" si="0"/>
        <v>0.44349134999614009</v>
      </c>
      <c r="I13" s="19">
        <f t="shared" si="0"/>
        <v>0.45846106071219805</v>
      </c>
      <c r="J13" s="19">
        <f t="shared" si="0"/>
        <v>0.4603413989714043</v>
      </c>
      <c r="K13" s="19">
        <f t="shared" si="0"/>
        <v>0.46268892759130964</v>
      </c>
      <c r="L13" s="19">
        <f t="shared" si="0"/>
        <v>0.47296355844160021</v>
      </c>
      <c r="M13" s="19">
        <f t="shared" si="0"/>
        <v>0.47743444223938519</v>
      </c>
      <c r="N13" s="19">
        <f t="shared" si="0"/>
        <v>0.4884105826167624</v>
      </c>
      <c r="O13" s="19">
        <f t="shared" si="0"/>
        <v>0.48455610506515023</v>
      </c>
      <c r="P13" s="19">
        <f t="shared" si="0"/>
        <v>0.50697090143679757</v>
      </c>
      <c r="Q13" s="19">
        <f t="shared" si="0"/>
        <v>0.53367452355286327</v>
      </c>
      <c r="R13" s="19">
        <f t="shared" si="0"/>
        <v>0.5445107518984168</v>
      </c>
      <c r="S13" s="19">
        <f t="shared" si="0"/>
        <v>0.55611988748004071</v>
      </c>
      <c r="T13" s="19">
        <f t="shared" si="0"/>
        <v>0.55837210543599758</v>
      </c>
      <c r="U13" s="19">
        <f t="shared" si="0"/>
        <v>0.56005052626501151</v>
      </c>
      <c r="V13" s="19">
        <f t="shared" si="0"/>
        <v>0.56900861787829482</v>
      </c>
      <c r="W13" s="19">
        <f t="shared" si="0"/>
        <v>0.57020200392438491</v>
      </c>
      <c r="X13" s="19">
        <f t="shared" si="0"/>
        <v>0.57602405402718537</v>
      </c>
      <c r="Y13" s="19">
        <f t="shared" si="0"/>
        <v>0.58542218669377366</v>
      </c>
      <c r="Z13" s="19">
        <f t="shared" si="0"/>
        <v>0.59267433657852298</v>
      </c>
      <c r="AA13" s="19">
        <f t="shared" si="0"/>
        <v>0.60620823184868677</v>
      </c>
      <c r="AB13" s="19">
        <f t="shared" si="0"/>
        <v>0.61168648187983699</v>
      </c>
      <c r="AC13" s="19">
        <f t="shared" si="0"/>
        <v>0.62309019997876425</v>
      </c>
      <c r="AD13" s="19">
        <f t="shared" si="0"/>
        <v>0.63517794046322185</v>
      </c>
      <c r="AE13" s="19">
        <f t="shared" si="0"/>
        <v>0.64052668305736016</v>
      </c>
      <c r="AF13" s="19">
        <f t="shared" si="0"/>
        <v>0.63360124648119776</v>
      </c>
      <c r="AG13" s="19"/>
      <c r="AH13" s="19"/>
    </row>
    <row r="14" spans="1:34" x14ac:dyDescent="0.2">
      <c r="A14" t="s">
        <v>321</v>
      </c>
      <c r="B14">
        <f>B10</f>
        <v>0</v>
      </c>
      <c r="C14">
        <f t="shared" ref="C14:AF14" si="1">C10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 s="19"/>
      <c r="AH14" s="19"/>
    </row>
    <row r="15" spans="1:34" x14ac:dyDescent="0.2">
      <c r="A15" t="s">
        <v>534</v>
      </c>
      <c r="B15">
        <f>B11</f>
        <v>0</v>
      </c>
      <c r="C15">
        <f t="shared" ref="C15:AF15" si="2">C11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4" x14ac:dyDescent="0.2">
      <c r="A16" t="s">
        <v>535</v>
      </c>
      <c r="B16">
        <f>B11</f>
        <v>0</v>
      </c>
      <c r="C16">
        <f t="shared" ref="C16:AF16" si="3">C11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 x14ac:dyDescent="0.2">
      <c r="A17" t="s">
        <v>536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baseColWidth="10" defaultColWidth="9.1640625" defaultRowHeight="15" x14ac:dyDescent="0.2"/>
  <cols>
    <col min="1" max="1" width="32.5" customWidth="1"/>
  </cols>
  <sheetData>
    <row r="1" spans="1:34" x14ac:dyDescent="0.2">
      <c r="A1" t="s">
        <v>173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">
      <c r="A2" t="s">
        <v>323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9"/>
      <c r="AH2" s="19"/>
    </row>
    <row r="3" spans="1:34" x14ac:dyDescent="0.2">
      <c r="A3" t="s">
        <v>311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9"/>
      <c r="AH4" s="19"/>
    </row>
    <row r="5" spans="1:34" x14ac:dyDescent="0.2">
      <c r="A5" t="s">
        <v>185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9"/>
      <c r="AH5" s="19"/>
    </row>
    <row r="6" spans="1:34" x14ac:dyDescent="0.2">
      <c r="A6" t="s">
        <v>324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9"/>
      <c r="AH6" s="19"/>
    </row>
    <row r="7" spans="1:34" x14ac:dyDescent="0.2">
      <c r="A7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190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310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9"/>
      <c r="AH9" s="19"/>
    </row>
    <row r="10" spans="1:34" x14ac:dyDescent="0.2">
      <c r="A10" t="s">
        <v>313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312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">
      <c r="A12" t="s">
        <v>314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9"/>
      <c r="AH13" s="19"/>
    </row>
    <row r="14" spans="1:34" x14ac:dyDescent="0.2">
      <c r="A14" t="s">
        <v>321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9"/>
      <c r="AH14" s="19"/>
    </row>
    <row r="15" spans="1:34" x14ac:dyDescent="0.2">
      <c r="A15" t="s">
        <v>534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2">
      <c r="A16" t="s">
        <v>535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536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AF26" sqref="AF26"/>
    </sheetView>
  </sheetViews>
  <sheetFormatPr baseColWidth="10" defaultColWidth="9.1640625" defaultRowHeight="15" x14ac:dyDescent="0.2"/>
  <cols>
    <col min="1" max="1" width="32.5" customWidth="1"/>
  </cols>
  <sheetData>
    <row r="1" spans="1:34" x14ac:dyDescent="0.2">
      <c r="A1" t="s">
        <v>173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">
      <c r="A2" t="s">
        <v>323</v>
      </c>
      <c r="B2" s="19">
        <f>Calculations!C33</f>
        <v>0.39217710728623101</v>
      </c>
      <c r="C2" s="19">
        <f>Calculations!D33</f>
        <v>0.31989540904438946</v>
      </c>
      <c r="D2" s="19">
        <f>Calculations!E33</f>
        <v>0.33230210059378518</v>
      </c>
      <c r="E2" s="19">
        <f>Calculations!F33</f>
        <v>0.35053077387306397</v>
      </c>
      <c r="F2" s="19">
        <f>Calculations!G33</f>
        <v>0.41132451243803164</v>
      </c>
      <c r="G2" s="19">
        <f>Calculations!H33</f>
        <v>0.43166093130538014</v>
      </c>
      <c r="H2" s="19">
        <f>Calculations!I33</f>
        <v>0.44349134999614009</v>
      </c>
      <c r="I2" s="19">
        <f>Calculations!J33</f>
        <v>0.45846106071219805</v>
      </c>
      <c r="J2" s="19">
        <f>Calculations!K33</f>
        <v>0.4603413989714043</v>
      </c>
      <c r="K2" s="19">
        <f>Calculations!L33</f>
        <v>0.46268892759130964</v>
      </c>
      <c r="L2" s="19">
        <f>Calculations!M33</f>
        <v>0.47296355844160021</v>
      </c>
      <c r="M2" s="19">
        <f>Calculations!N33</f>
        <v>0.47743444223938519</v>
      </c>
      <c r="N2" s="19">
        <f>Calculations!O33</f>
        <v>0.4884105826167624</v>
      </c>
      <c r="O2" s="19">
        <f>Calculations!P33</f>
        <v>0.48455610506515023</v>
      </c>
      <c r="P2" s="19">
        <f>Calculations!Q33</f>
        <v>0.50697090143679757</v>
      </c>
      <c r="Q2" s="19">
        <f>Calculations!R33</f>
        <v>0.53367452355286327</v>
      </c>
      <c r="R2" s="19">
        <f>Calculations!S33</f>
        <v>0.5445107518984168</v>
      </c>
      <c r="S2" s="19">
        <f>Calculations!T33</f>
        <v>0.55611988748004071</v>
      </c>
      <c r="T2" s="19">
        <f>Calculations!U33</f>
        <v>0.55837210543599758</v>
      </c>
      <c r="U2" s="19">
        <f>Calculations!V33</f>
        <v>0.56005052626501151</v>
      </c>
      <c r="V2" s="19">
        <f>Calculations!W33</f>
        <v>0.56900861787829482</v>
      </c>
      <c r="W2" s="19">
        <f>Calculations!X33</f>
        <v>0.57020200392438491</v>
      </c>
      <c r="X2" s="19">
        <f>Calculations!Y33</f>
        <v>0.57602405402718537</v>
      </c>
      <c r="Y2" s="19">
        <f>Calculations!Z33</f>
        <v>0.58542218669377366</v>
      </c>
      <c r="Z2" s="19">
        <f>Calculations!AA33</f>
        <v>0.59267433657852298</v>
      </c>
      <c r="AA2" s="19">
        <f>Calculations!AB33</f>
        <v>0.60620823184868677</v>
      </c>
      <c r="AB2" s="19">
        <f>Calculations!AC33</f>
        <v>0.61168648187983699</v>
      </c>
      <c r="AC2" s="19">
        <f>Calculations!AD33</f>
        <v>0.62309019997876425</v>
      </c>
      <c r="AD2" s="19">
        <f>Calculations!AE33</f>
        <v>0.63517794046322185</v>
      </c>
      <c r="AE2" s="19">
        <f>Calculations!AF33</f>
        <v>0.64052668305736016</v>
      </c>
      <c r="AF2" s="19">
        <f>Calculations!AG33</f>
        <v>0.63360124648119776</v>
      </c>
      <c r="AG2" s="19"/>
      <c r="AH2" s="19"/>
    </row>
    <row r="3" spans="1:34" x14ac:dyDescent="0.2">
      <c r="A3" t="s">
        <v>311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s="131" customFormat="1" x14ac:dyDescent="0.2">
      <c r="A4" s="131" t="s">
        <v>184</v>
      </c>
      <c r="B4" s="133">
        <f>'IRA Modeling'!B123</f>
        <v>0</v>
      </c>
      <c r="C4" s="133">
        <f>'IRA Modeling'!C123</f>
        <v>0</v>
      </c>
      <c r="D4" s="133">
        <f>'IRA Modeling'!D123</f>
        <v>0</v>
      </c>
      <c r="E4" s="133">
        <f>'IRA Modeling'!E123</f>
        <v>6.3479999999999999</v>
      </c>
      <c r="F4" s="133">
        <f>'IRA Modeling'!F123</f>
        <v>6.3479999999999999</v>
      </c>
      <c r="G4" s="133">
        <f>'IRA Modeling'!G123</f>
        <v>6.3479999999999999</v>
      </c>
      <c r="H4" s="133">
        <f>'IRA Modeling'!H123</f>
        <v>6.3479999999999999</v>
      </c>
      <c r="I4" s="133">
        <f>'IRA Modeling'!I123</f>
        <v>6.3479999999999999</v>
      </c>
      <c r="J4" s="133">
        <f>'IRA Modeling'!J123</f>
        <v>6.3479999999999999</v>
      </c>
      <c r="K4" s="133">
        <f>'IRA Modeling'!K123</f>
        <v>6.3479999999999999</v>
      </c>
      <c r="L4" s="133">
        <f>'IRA Modeling'!L123</f>
        <v>6.3479999999999999</v>
      </c>
      <c r="M4" s="133">
        <f>'IRA Modeling'!M123</f>
        <v>6.3479999999999999</v>
      </c>
      <c r="N4" s="133">
        <f>'IRA Modeling'!N123</f>
        <v>6.3479999999999999</v>
      </c>
      <c r="O4" s="133">
        <f>'IRA Modeling'!O123</f>
        <v>3.1739999999999999</v>
      </c>
      <c r="P4" s="133">
        <f>'IRA Modeling'!P123</f>
        <v>0.79400000000000004</v>
      </c>
      <c r="Q4" s="133">
        <f>'IRA Modeling'!Q123</f>
        <v>0</v>
      </c>
      <c r="R4" s="133">
        <f>'IRA Modeling'!R123</f>
        <v>0</v>
      </c>
      <c r="S4" s="133">
        <f>'IRA Modeling'!S123</f>
        <v>0</v>
      </c>
      <c r="T4" s="133">
        <f>'IRA Modeling'!T123</f>
        <v>0</v>
      </c>
      <c r="U4" s="133">
        <f>'IRA Modeling'!U123</f>
        <v>0</v>
      </c>
      <c r="V4" s="133">
        <f>'IRA Modeling'!V123</f>
        <v>0</v>
      </c>
      <c r="W4" s="133">
        <f>'IRA Modeling'!W123</f>
        <v>0</v>
      </c>
      <c r="X4" s="133">
        <f>'IRA Modeling'!X123</f>
        <v>0</v>
      </c>
      <c r="Y4" s="133">
        <f>'IRA Modeling'!Y123</f>
        <v>0</v>
      </c>
      <c r="Z4" s="133">
        <f>'IRA Modeling'!Z123</f>
        <v>0</v>
      </c>
      <c r="AA4" s="133">
        <f>'IRA Modeling'!AA123</f>
        <v>0</v>
      </c>
      <c r="AB4" s="133">
        <f>'IRA Modeling'!AB123</f>
        <v>0</v>
      </c>
      <c r="AC4" s="133">
        <f>'IRA Modeling'!AC123</f>
        <v>0</v>
      </c>
      <c r="AD4" s="133">
        <f>'IRA Modeling'!AD123</f>
        <v>0</v>
      </c>
      <c r="AE4" s="133">
        <f>'IRA Modeling'!AE123</f>
        <v>0</v>
      </c>
      <c r="AF4" s="133">
        <f>'IRA Modeling'!AF123</f>
        <v>0</v>
      </c>
      <c r="AG4" s="133"/>
      <c r="AH4" s="133"/>
    </row>
    <row r="5" spans="1:34" s="131" customFormat="1" x14ac:dyDescent="0.2">
      <c r="A5" s="131" t="s">
        <v>185</v>
      </c>
      <c r="B5" s="133">
        <f>'IRA Modeling'!B124</f>
        <v>0</v>
      </c>
      <c r="C5" s="133">
        <f>'IRA Modeling'!C124</f>
        <v>0</v>
      </c>
      <c r="D5" s="133">
        <f>'IRA Modeling'!D124</f>
        <v>0</v>
      </c>
      <c r="E5" s="133">
        <f>'IRA Modeling'!E124</f>
        <v>6.3479999999999999</v>
      </c>
      <c r="F5" s="133">
        <f>'IRA Modeling'!F124</f>
        <v>6.3479999999999999</v>
      </c>
      <c r="G5" s="133">
        <f>'IRA Modeling'!G124</f>
        <v>6.3479999999999999</v>
      </c>
      <c r="H5" s="133">
        <f>'IRA Modeling'!H124</f>
        <v>6.3479999999999999</v>
      </c>
      <c r="I5" s="133">
        <f>'IRA Modeling'!I124</f>
        <v>6.3479999999999999</v>
      </c>
      <c r="J5" s="133">
        <f>'IRA Modeling'!J124</f>
        <v>6.3479999999999999</v>
      </c>
      <c r="K5" s="133">
        <f>'IRA Modeling'!K124</f>
        <v>6.3479999999999999</v>
      </c>
      <c r="L5" s="133">
        <f>'IRA Modeling'!L124</f>
        <v>6.3479999999999999</v>
      </c>
      <c r="M5" s="133">
        <f>'IRA Modeling'!M124</f>
        <v>6.3479999999999999</v>
      </c>
      <c r="N5" s="133">
        <f>'IRA Modeling'!N124</f>
        <v>6.3479999999999999</v>
      </c>
      <c r="O5" s="133">
        <f>'IRA Modeling'!O124</f>
        <v>3.1739999999999999</v>
      </c>
      <c r="P5" s="133">
        <f>'IRA Modeling'!P124</f>
        <v>0.79349999999999998</v>
      </c>
      <c r="Q5" s="133">
        <f>'IRA Modeling'!Q124</f>
        <v>0</v>
      </c>
      <c r="R5" s="133">
        <f>'IRA Modeling'!R124</f>
        <v>0</v>
      </c>
      <c r="S5" s="133">
        <f>'IRA Modeling'!S124</f>
        <v>0</v>
      </c>
      <c r="T5" s="133">
        <f>'IRA Modeling'!T124</f>
        <v>0</v>
      </c>
      <c r="U5" s="133">
        <f>'IRA Modeling'!U124</f>
        <v>0</v>
      </c>
      <c r="V5" s="133">
        <f>'IRA Modeling'!V124</f>
        <v>0</v>
      </c>
      <c r="W5" s="133">
        <f>'IRA Modeling'!W124</f>
        <v>0</v>
      </c>
      <c r="X5" s="133">
        <f>'IRA Modeling'!X124</f>
        <v>0</v>
      </c>
      <c r="Y5" s="133">
        <f>'IRA Modeling'!Y124</f>
        <v>0</v>
      </c>
      <c r="Z5" s="133">
        <f>'IRA Modeling'!Z124</f>
        <v>0</v>
      </c>
      <c r="AA5" s="133">
        <f>'IRA Modeling'!AA124</f>
        <v>0</v>
      </c>
      <c r="AB5" s="133">
        <f>'IRA Modeling'!AB124</f>
        <v>0</v>
      </c>
      <c r="AC5" s="133">
        <f>'IRA Modeling'!AC124</f>
        <v>0</v>
      </c>
      <c r="AD5" s="133">
        <f>'IRA Modeling'!AD124</f>
        <v>0</v>
      </c>
      <c r="AE5" s="133">
        <f>'IRA Modeling'!AE124</f>
        <v>0</v>
      </c>
      <c r="AF5" s="133">
        <f>'IRA Modeling'!AF124</f>
        <v>0</v>
      </c>
      <c r="AG5" s="133"/>
      <c r="AH5" s="133"/>
    </row>
    <row r="6" spans="1:34" s="131" customFormat="1" x14ac:dyDescent="0.2">
      <c r="A6" s="131" t="s">
        <v>324</v>
      </c>
      <c r="B6" s="131">
        <f>'IRA Modeling'!B125</f>
        <v>2.5662975619999999</v>
      </c>
      <c r="C6" s="131">
        <f>'IRA Modeling'!C125</f>
        <v>2.5662975600000002</v>
      </c>
      <c r="D6" s="131">
        <f>'IRA Modeling'!D125</f>
        <v>2.5659999999999998</v>
      </c>
      <c r="E6" s="131">
        <f>'IRA Modeling'!E125</f>
        <v>10.135999999999999</v>
      </c>
      <c r="F6" s="131">
        <f>'IRA Modeling'!F125</f>
        <v>10.135999999999999</v>
      </c>
      <c r="G6" s="131">
        <f>'IRA Modeling'!G125</f>
        <v>7.57</v>
      </c>
      <c r="H6" s="131">
        <f>'IRA Modeling'!H125</f>
        <v>7.57</v>
      </c>
      <c r="I6" s="131">
        <f>'IRA Modeling'!I125</f>
        <v>7.57</v>
      </c>
      <c r="J6" s="131">
        <f>'IRA Modeling'!J125</f>
        <v>7.57</v>
      </c>
      <c r="K6" s="131">
        <f>'IRA Modeling'!K125</f>
        <v>7.57</v>
      </c>
      <c r="L6" s="131">
        <f>'IRA Modeling'!L125</f>
        <v>7.57</v>
      </c>
      <c r="M6" s="131">
        <f>'IRA Modeling'!M125</f>
        <v>7.57</v>
      </c>
      <c r="N6" s="131">
        <f>'IRA Modeling'!N125</f>
        <v>7.57</v>
      </c>
      <c r="O6" s="131">
        <f>'IRA Modeling'!O125</f>
        <v>3.7850000000000001</v>
      </c>
      <c r="P6" s="131">
        <f>'IRA Modeling'!P125</f>
        <v>0.94599999999999995</v>
      </c>
      <c r="Q6" s="131">
        <f>'IRA Modeling'!Q125</f>
        <v>0</v>
      </c>
      <c r="R6" s="131">
        <f>'IRA Modeling'!R125</f>
        <v>0</v>
      </c>
      <c r="S6" s="131">
        <f>'IRA Modeling'!S125</f>
        <v>0</v>
      </c>
      <c r="T6" s="131">
        <f>'IRA Modeling'!T125</f>
        <v>0</v>
      </c>
      <c r="U6" s="131">
        <f>'IRA Modeling'!U125</f>
        <v>0</v>
      </c>
      <c r="V6" s="131">
        <f>'IRA Modeling'!V125</f>
        <v>0</v>
      </c>
      <c r="W6" s="131">
        <f>'IRA Modeling'!W125</f>
        <v>0</v>
      </c>
      <c r="X6" s="131">
        <f>'IRA Modeling'!X125</f>
        <v>0</v>
      </c>
      <c r="Y6" s="131">
        <f>'IRA Modeling'!Y125</f>
        <v>0</v>
      </c>
      <c r="Z6" s="131">
        <f>'IRA Modeling'!Z125</f>
        <v>0</v>
      </c>
      <c r="AA6" s="131">
        <f>'IRA Modeling'!AA125</f>
        <v>0</v>
      </c>
      <c r="AB6" s="131">
        <f>'IRA Modeling'!AB125</f>
        <v>0</v>
      </c>
      <c r="AC6" s="131">
        <f>'IRA Modeling'!AC125</f>
        <v>0</v>
      </c>
      <c r="AD6" s="131">
        <f>'IRA Modeling'!AD125</f>
        <v>0</v>
      </c>
      <c r="AE6" s="131">
        <f>'IRA Modeling'!AE125</f>
        <v>0</v>
      </c>
      <c r="AF6" s="131">
        <f>'IRA Modeling'!AF125</f>
        <v>0</v>
      </c>
      <c r="AG6" s="133"/>
      <c r="AH6" s="133"/>
    </row>
    <row r="7" spans="1:34" s="131" customFormat="1" x14ac:dyDescent="0.2">
      <c r="A7" s="131" t="s">
        <v>189</v>
      </c>
      <c r="B7" s="131">
        <f>'IRA Modeling'!B126</f>
        <v>0</v>
      </c>
      <c r="C7" s="131">
        <f>'IRA Modeling'!C126</f>
        <v>0</v>
      </c>
      <c r="D7" s="131">
        <f>'IRA Modeling'!D126</f>
        <v>0</v>
      </c>
      <c r="E7" s="131">
        <f>'IRA Modeling'!E126</f>
        <v>6.25</v>
      </c>
      <c r="F7" s="131">
        <f>'IRA Modeling'!F126</f>
        <v>6.25</v>
      </c>
      <c r="G7" s="131">
        <f>'IRA Modeling'!G126</f>
        <v>6.25</v>
      </c>
      <c r="H7" s="131">
        <f>'IRA Modeling'!H126</f>
        <v>6.25</v>
      </c>
      <c r="I7" s="131">
        <f>'IRA Modeling'!I126</f>
        <v>6.25</v>
      </c>
      <c r="J7" s="131">
        <f>'IRA Modeling'!J126</f>
        <v>6.25</v>
      </c>
      <c r="K7" s="131">
        <f>'IRA Modeling'!K126</f>
        <v>6.25</v>
      </c>
      <c r="L7" s="131">
        <f>'IRA Modeling'!L126</f>
        <v>6.25</v>
      </c>
      <c r="M7" s="131">
        <f>'IRA Modeling'!M126</f>
        <v>6.25</v>
      </c>
      <c r="N7" s="131">
        <f>'IRA Modeling'!N126</f>
        <v>6.25</v>
      </c>
      <c r="O7" s="131">
        <f>'IRA Modeling'!O126</f>
        <v>3.125</v>
      </c>
      <c r="P7" s="131">
        <f>'IRA Modeling'!P126</f>
        <v>0.78125</v>
      </c>
      <c r="Q7" s="131">
        <f>'IRA Modeling'!Q126</f>
        <v>0</v>
      </c>
      <c r="R7" s="131">
        <f>'IRA Modeling'!R126</f>
        <v>0</v>
      </c>
      <c r="S7" s="131">
        <f>'IRA Modeling'!S126</f>
        <v>0</v>
      </c>
      <c r="T7" s="131">
        <f>'IRA Modeling'!T126</f>
        <v>0</v>
      </c>
      <c r="U7" s="131">
        <f>'IRA Modeling'!U126</f>
        <v>0</v>
      </c>
      <c r="V7" s="131">
        <f>'IRA Modeling'!V126</f>
        <v>0</v>
      </c>
      <c r="W7" s="131">
        <f>'IRA Modeling'!W126</f>
        <v>0</v>
      </c>
      <c r="X7" s="131">
        <f>'IRA Modeling'!X126</f>
        <v>0</v>
      </c>
      <c r="Y7" s="131">
        <f>'IRA Modeling'!Y126</f>
        <v>0</v>
      </c>
      <c r="Z7" s="131">
        <f>'IRA Modeling'!Z126</f>
        <v>0</v>
      </c>
      <c r="AA7" s="131">
        <f>'IRA Modeling'!AA126</f>
        <v>0</v>
      </c>
      <c r="AB7" s="131">
        <f>'IRA Modeling'!AB126</f>
        <v>0</v>
      </c>
      <c r="AC7" s="131">
        <f>'IRA Modeling'!AC126</f>
        <v>0</v>
      </c>
      <c r="AD7" s="131">
        <f>'IRA Modeling'!AD126</f>
        <v>0</v>
      </c>
      <c r="AE7" s="131">
        <f>'IRA Modeling'!AE126</f>
        <v>0</v>
      </c>
      <c r="AF7" s="131">
        <f>'IRA Modeling'!AF126</f>
        <v>0</v>
      </c>
    </row>
    <row r="8" spans="1:34" x14ac:dyDescent="0.2">
      <c r="A8" t="s">
        <v>190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310</v>
      </c>
      <c r="B9" s="19">
        <f>'Subsidies Paid'!K2*About!$A$70*1000</f>
        <v>0</v>
      </c>
      <c r="C9" s="19">
        <f>'Subsidies Paid'!L2*About!$A$70*1000</f>
        <v>0</v>
      </c>
      <c r="D9" s="19">
        <f>'Subsidies Paid'!M2*About!$A$70*1000</f>
        <v>0</v>
      </c>
      <c r="E9" s="19">
        <f>'Subsidies Paid'!N2*About!$A$70*1000</f>
        <v>0</v>
      </c>
      <c r="F9" s="19">
        <f>'Subsidies Paid'!O2*About!$A$70*1000</f>
        <v>0</v>
      </c>
      <c r="G9" s="19">
        <f>'Subsidies Paid'!P2*About!$A$70*1000</f>
        <v>0</v>
      </c>
      <c r="H9" s="19">
        <f>'Subsidies Paid'!Q2*About!$A$70*1000</f>
        <v>0</v>
      </c>
      <c r="I9" s="19">
        <f>'Subsidies Paid'!R2*About!$A$70*1000</f>
        <v>0</v>
      </c>
      <c r="J9" s="19">
        <f>'Subsidies Paid'!S2*About!$A$70*1000</f>
        <v>0</v>
      </c>
      <c r="K9" s="19">
        <f>'Subsidies Paid'!T2*About!$A$70*1000</f>
        <v>0</v>
      </c>
      <c r="L9" s="19">
        <f>'Subsidies Paid'!U2*About!$A$70*1000</f>
        <v>0</v>
      </c>
      <c r="M9" s="19">
        <f>'Subsidies Paid'!V2*About!$A$70*1000</f>
        <v>0</v>
      </c>
      <c r="N9" s="19">
        <f>'Subsidies Paid'!W2*About!$A$70*1000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/>
      <c r="AH9" s="19"/>
    </row>
    <row r="10" spans="1:34" s="131" customFormat="1" x14ac:dyDescent="0.2">
      <c r="A10" s="131" t="s">
        <v>313</v>
      </c>
      <c r="B10" s="131">
        <f>'IRA Modeling'!B129</f>
        <v>0</v>
      </c>
      <c r="C10" s="131">
        <f>'IRA Modeling'!C129</f>
        <v>0</v>
      </c>
      <c r="D10" s="131">
        <f>'IRA Modeling'!D129</f>
        <v>0</v>
      </c>
      <c r="E10" s="131">
        <f>'IRA Modeling'!E129</f>
        <v>6.72</v>
      </c>
      <c r="F10" s="131">
        <f>'IRA Modeling'!F129</f>
        <v>6.72</v>
      </c>
      <c r="G10" s="131">
        <f>'IRA Modeling'!G129</f>
        <v>6.72</v>
      </c>
      <c r="H10" s="131">
        <f>'IRA Modeling'!H129</f>
        <v>6.72</v>
      </c>
      <c r="I10" s="131">
        <f>'IRA Modeling'!I129</f>
        <v>6.72</v>
      </c>
      <c r="J10" s="131">
        <f>'IRA Modeling'!J129</f>
        <v>6.72</v>
      </c>
      <c r="K10" s="131">
        <f>'IRA Modeling'!K129</f>
        <v>6.72</v>
      </c>
      <c r="L10" s="131">
        <f>'IRA Modeling'!L129</f>
        <v>6.72</v>
      </c>
      <c r="M10" s="131">
        <f>'IRA Modeling'!M129</f>
        <v>6.72</v>
      </c>
      <c r="N10" s="131">
        <f>'IRA Modeling'!N129</f>
        <v>6.72</v>
      </c>
      <c r="O10" s="131">
        <f>'IRA Modeling'!O129</f>
        <v>3.36</v>
      </c>
      <c r="P10" s="131">
        <f>'IRA Modeling'!P129</f>
        <v>0.84</v>
      </c>
      <c r="Q10" s="131">
        <f>'IRA Modeling'!Q129</f>
        <v>0</v>
      </c>
      <c r="R10" s="131">
        <f>'IRA Modeling'!R129</f>
        <v>0</v>
      </c>
      <c r="S10" s="131">
        <f>'IRA Modeling'!S129</f>
        <v>0</v>
      </c>
      <c r="T10" s="131">
        <f>'IRA Modeling'!T129</f>
        <v>0</v>
      </c>
      <c r="U10" s="131">
        <f>'IRA Modeling'!U129</f>
        <v>0</v>
      </c>
      <c r="V10" s="131">
        <f>'IRA Modeling'!V129</f>
        <v>0</v>
      </c>
      <c r="W10" s="131">
        <f>'IRA Modeling'!W129</f>
        <v>0</v>
      </c>
      <c r="X10" s="131">
        <f>'IRA Modeling'!X129</f>
        <v>0</v>
      </c>
      <c r="Y10" s="131">
        <f>'IRA Modeling'!Y129</f>
        <v>0</v>
      </c>
      <c r="Z10" s="131">
        <f>'IRA Modeling'!Z129</f>
        <v>0</v>
      </c>
      <c r="AA10" s="131">
        <f>'IRA Modeling'!AA129</f>
        <v>0</v>
      </c>
      <c r="AB10" s="131">
        <f>'IRA Modeling'!AB129</f>
        <v>0</v>
      </c>
      <c r="AC10" s="131">
        <f>'IRA Modeling'!AC129</f>
        <v>0</v>
      </c>
      <c r="AD10" s="131">
        <f>'IRA Modeling'!AD129</f>
        <v>0</v>
      </c>
      <c r="AE10" s="131">
        <f>'IRA Modeling'!AE129</f>
        <v>0</v>
      </c>
      <c r="AF10" s="131">
        <f>'IRA Modeling'!AF129</f>
        <v>0</v>
      </c>
    </row>
    <row r="11" spans="1:34" x14ac:dyDescent="0.2">
      <c r="A11" t="s">
        <v>312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 x14ac:dyDescent="0.2">
      <c r="A12" t="s">
        <v>314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 x14ac:dyDescent="0.2">
      <c r="A13" t="s">
        <v>320</v>
      </c>
      <c r="B13" s="19">
        <f t="shared" ref="B13:AF13" si="0">B2</f>
        <v>0.39217710728623101</v>
      </c>
      <c r="C13" s="19">
        <f t="shared" si="0"/>
        <v>0.31989540904438946</v>
      </c>
      <c r="D13" s="19">
        <f t="shared" si="0"/>
        <v>0.33230210059378518</v>
      </c>
      <c r="E13" s="19">
        <f t="shared" si="0"/>
        <v>0.35053077387306397</v>
      </c>
      <c r="F13" s="19">
        <f t="shared" si="0"/>
        <v>0.41132451243803164</v>
      </c>
      <c r="G13" s="19">
        <f t="shared" si="0"/>
        <v>0.43166093130538014</v>
      </c>
      <c r="H13" s="19">
        <f t="shared" si="0"/>
        <v>0.44349134999614009</v>
      </c>
      <c r="I13" s="19">
        <f t="shared" si="0"/>
        <v>0.45846106071219805</v>
      </c>
      <c r="J13" s="19">
        <f t="shared" si="0"/>
        <v>0.4603413989714043</v>
      </c>
      <c r="K13" s="19">
        <f t="shared" si="0"/>
        <v>0.46268892759130964</v>
      </c>
      <c r="L13" s="19">
        <f t="shared" si="0"/>
        <v>0.47296355844160021</v>
      </c>
      <c r="M13" s="19">
        <f t="shared" si="0"/>
        <v>0.47743444223938519</v>
      </c>
      <c r="N13" s="19">
        <f t="shared" si="0"/>
        <v>0.4884105826167624</v>
      </c>
      <c r="O13" s="19">
        <f t="shared" si="0"/>
        <v>0.48455610506515023</v>
      </c>
      <c r="P13" s="19">
        <f t="shared" si="0"/>
        <v>0.50697090143679757</v>
      </c>
      <c r="Q13" s="19">
        <f t="shared" si="0"/>
        <v>0.53367452355286327</v>
      </c>
      <c r="R13" s="19">
        <f t="shared" si="0"/>
        <v>0.5445107518984168</v>
      </c>
      <c r="S13" s="19">
        <f t="shared" si="0"/>
        <v>0.55611988748004071</v>
      </c>
      <c r="T13" s="19">
        <f t="shared" si="0"/>
        <v>0.55837210543599758</v>
      </c>
      <c r="U13" s="19">
        <f t="shared" si="0"/>
        <v>0.56005052626501151</v>
      </c>
      <c r="V13" s="19">
        <f t="shared" si="0"/>
        <v>0.56900861787829482</v>
      </c>
      <c r="W13" s="19">
        <f t="shared" si="0"/>
        <v>0.57020200392438491</v>
      </c>
      <c r="X13" s="19">
        <f t="shared" si="0"/>
        <v>0.57602405402718537</v>
      </c>
      <c r="Y13" s="19">
        <f t="shared" si="0"/>
        <v>0.58542218669377366</v>
      </c>
      <c r="Z13" s="19">
        <f t="shared" si="0"/>
        <v>0.59267433657852298</v>
      </c>
      <c r="AA13" s="19">
        <f t="shared" si="0"/>
        <v>0.60620823184868677</v>
      </c>
      <c r="AB13" s="19">
        <f t="shared" si="0"/>
        <v>0.61168648187983699</v>
      </c>
      <c r="AC13" s="19">
        <f t="shared" si="0"/>
        <v>0.62309019997876425</v>
      </c>
      <c r="AD13" s="19">
        <f t="shared" si="0"/>
        <v>0.63517794046322185</v>
      </c>
      <c r="AE13" s="19">
        <f t="shared" si="0"/>
        <v>0.64052668305736016</v>
      </c>
      <c r="AF13" s="19">
        <f t="shared" si="0"/>
        <v>0.63360124648119776</v>
      </c>
      <c r="AG13" s="19"/>
      <c r="AH13" s="19"/>
    </row>
    <row r="14" spans="1:34" x14ac:dyDescent="0.2">
      <c r="A14" t="s">
        <v>321</v>
      </c>
      <c r="B14" s="19">
        <f>-PV('Wind PV Calcs'!$B$5,'Wind PV Calcs'!$B$1,'Subsidies Paid'!M11*About!$A$74*1000*'Monetizing Tax Credit Penalty'!$A$30*'Wind PV Calcs'!$B$6*'Wind PV Calcs'!$B$4)/('Wind PV Calcs'!$B$4*'Wind PV Calcs'!$B$6*'Wind PV Calcs'!$B$2)</f>
        <v>2.5662975615208947</v>
      </c>
      <c r="C14" s="19">
        <f>'Subsidies Paid'!N11*About!$A$74*1000*'Monetizing Tax Credit Penalty'!$A$30</f>
        <v>0</v>
      </c>
      <c r="D14" s="19">
        <f>'Subsidies Paid'!O11*About!$A$74*1000*'Monetizing Tax Credit Penalty'!$A$30</f>
        <v>0</v>
      </c>
      <c r="E14" s="19">
        <f>'Subsidies Paid'!P11*About!$A$74*1000*'Monetizing Tax Credit Penalty'!$A$30</f>
        <v>0</v>
      </c>
      <c r="F14" s="19">
        <f>'Subsidies Paid'!Q11*About!$A$74*1000*'Monetizing Tax Credit Penalty'!$A$30</f>
        <v>0</v>
      </c>
      <c r="G14" s="19">
        <f>'Subsidies Paid'!R11*About!$A$74*1000*'Monetizing Tax Credit Penalty'!$A$30</f>
        <v>0</v>
      </c>
      <c r="H14" s="19">
        <f>'Subsidies Paid'!S11*About!$A$74*1000*'Monetizing Tax Credit Penalty'!$A$30</f>
        <v>0</v>
      </c>
      <c r="I14" s="19">
        <f>'Subsidies Paid'!T11*About!$A$74*1000*'Monetizing Tax Credit Penalty'!$A$30</f>
        <v>0</v>
      </c>
      <c r="J14" s="19">
        <f>'Subsidies Paid'!U11*About!$A$74*1000*'Monetizing Tax Credit Penalty'!$A$30</f>
        <v>0</v>
      </c>
      <c r="K14" s="19">
        <f>'Subsidies Paid'!V11*About!$A$74*1000*'Monetizing Tax Credit Penalty'!$A$30</f>
        <v>0</v>
      </c>
      <c r="L14" s="19">
        <f>'Subsidies Paid'!W11*About!$A$74*1000*'Monetizing Tax Credit Penalty'!$A$30</f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/>
      <c r="AH14" s="19"/>
    </row>
    <row r="15" spans="1:34" x14ac:dyDescent="0.2">
      <c r="A15" t="s">
        <v>534</v>
      </c>
      <c r="B15">
        <f>B11</f>
        <v>0</v>
      </c>
      <c r="C15">
        <f t="shared" ref="C15:AF15" si="1">C11</f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</row>
    <row r="16" spans="1:34" x14ac:dyDescent="0.2">
      <c r="A16" t="s">
        <v>535</v>
      </c>
      <c r="B16">
        <f>B11</f>
        <v>0</v>
      </c>
      <c r="C16">
        <f t="shared" ref="C16:AF16" si="2">C11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 s="131" customFormat="1" x14ac:dyDescent="0.2">
      <c r="A17" s="131" t="s">
        <v>536</v>
      </c>
      <c r="B17" s="131">
        <f>'IRA Modeling'!B136</f>
        <v>0</v>
      </c>
      <c r="C17" s="131">
        <f>'IRA Modeling'!C136</f>
        <v>0</v>
      </c>
      <c r="D17" s="131">
        <f>'IRA Modeling'!D136</f>
        <v>0</v>
      </c>
      <c r="E17" s="131">
        <f>'IRA Modeling'!E136</f>
        <v>4.4800000000000004</v>
      </c>
      <c r="F17" s="131">
        <f>'IRA Modeling'!F136</f>
        <v>4.4800000000000004</v>
      </c>
      <c r="G17" s="131">
        <f>'IRA Modeling'!G136</f>
        <v>4.4800000000000004</v>
      </c>
      <c r="H17" s="131">
        <f>'IRA Modeling'!H136</f>
        <v>4.4800000000000004</v>
      </c>
      <c r="I17" s="131">
        <f>'IRA Modeling'!I136</f>
        <v>4.4800000000000004</v>
      </c>
      <c r="J17" s="131">
        <f>'IRA Modeling'!J136</f>
        <v>4.4800000000000004</v>
      </c>
      <c r="K17" s="131">
        <f>'IRA Modeling'!K136</f>
        <v>4.4800000000000004</v>
      </c>
      <c r="L17" s="131">
        <f>'IRA Modeling'!L136</f>
        <v>4.4800000000000004</v>
      </c>
      <c r="M17" s="131">
        <f>'IRA Modeling'!M136</f>
        <v>4.4800000000000004</v>
      </c>
      <c r="N17" s="131">
        <f>'IRA Modeling'!N136</f>
        <v>4.4800000000000004</v>
      </c>
      <c r="O17" s="131">
        <f>'IRA Modeling'!O136</f>
        <v>2.2400000000000002</v>
      </c>
      <c r="P17" s="131">
        <f>'IRA Modeling'!P136</f>
        <v>0.56000000000000005</v>
      </c>
      <c r="Q17" s="131">
        <f>'IRA Modeling'!Q136</f>
        <v>0</v>
      </c>
      <c r="R17" s="131">
        <f>'IRA Modeling'!R136</f>
        <v>0</v>
      </c>
      <c r="S17" s="131">
        <f>'IRA Modeling'!S136</f>
        <v>0</v>
      </c>
      <c r="T17" s="131">
        <f>'IRA Modeling'!T136</f>
        <v>0</v>
      </c>
      <c r="U17" s="131">
        <f>'IRA Modeling'!U136</f>
        <v>0</v>
      </c>
      <c r="V17" s="131">
        <f>'IRA Modeling'!V136</f>
        <v>0</v>
      </c>
      <c r="W17" s="131">
        <f>'IRA Modeling'!W136</f>
        <v>0</v>
      </c>
      <c r="X17" s="131">
        <f>'IRA Modeling'!X136</f>
        <v>0</v>
      </c>
      <c r="Y17" s="131">
        <f>'IRA Modeling'!Y136</f>
        <v>0</v>
      </c>
      <c r="Z17" s="131">
        <f>'IRA Modeling'!Z136</f>
        <v>0</v>
      </c>
      <c r="AA17" s="131">
        <f>'IRA Modeling'!AA136</f>
        <v>0</v>
      </c>
      <c r="AB17" s="131">
        <f>'IRA Modeling'!AB136</f>
        <v>0</v>
      </c>
      <c r="AC17" s="131">
        <f>'IRA Modeling'!AC136</f>
        <v>0</v>
      </c>
      <c r="AD17" s="131">
        <f>'IRA Modeling'!AD136</f>
        <v>0</v>
      </c>
      <c r="AE17" s="131">
        <f>'IRA Modeling'!AE136</f>
        <v>0</v>
      </c>
      <c r="AF17" s="131">
        <f>'IRA Modeling'!AF136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3"/>
  <sheetViews>
    <sheetView tabSelected="1" zoomScaleNormal="100" workbookViewId="0">
      <selection activeCell="Q4" sqref="Q4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t="s">
        <v>173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">
      <c r="A2" t="s">
        <v>326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/>
      <c r="AH2" s="20"/>
    </row>
    <row r="3" spans="1:34" x14ac:dyDescent="0.2">
      <c r="A3" t="s">
        <v>327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/>
      <c r="AH3" s="20"/>
    </row>
    <row r="4" spans="1:34" s="131" customFormat="1" x14ac:dyDescent="0.2">
      <c r="A4" s="131" t="s">
        <v>328</v>
      </c>
      <c r="B4" s="132">
        <v>0</v>
      </c>
      <c r="C4" s="132">
        <v>0</v>
      </c>
      <c r="D4" s="132">
        <v>0</v>
      </c>
      <c r="E4" s="132">
        <v>0</v>
      </c>
      <c r="F4" s="132">
        <v>0</v>
      </c>
      <c r="G4" s="132">
        <f>'IRA Modeling'!G68</f>
        <v>2485120.0000000005</v>
      </c>
      <c r="H4" s="132">
        <f>'IRA Modeling'!H68</f>
        <v>2468882.0000000005</v>
      </c>
      <c r="I4" s="132">
        <f>'IRA Modeling'!I68</f>
        <v>2452644.0000000005</v>
      </c>
      <c r="J4" s="132">
        <f>'IRA Modeling'!J68</f>
        <v>2436406.0000000005</v>
      </c>
      <c r="K4" s="132">
        <f>'IRA Modeling'!K68</f>
        <v>2420168.0000000005</v>
      </c>
      <c r="L4" s="132">
        <f>'IRA Modeling'!L68</f>
        <v>2403930.0000000005</v>
      </c>
      <c r="M4" s="132">
        <f>'IRA Modeling'!M68</f>
        <v>2387692.0000000005</v>
      </c>
      <c r="N4" s="132">
        <f>'IRA Modeling'!N68</f>
        <v>2371454.0000000005</v>
      </c>
      <c r="O4" s="132">
        <f>'IRA Modeling'!O68</f>
        <v>1185727.0000000002</v>
      </c>
      <c r="P4" s="132">
        <f>'IRA Modeling'!P68</f>
        <v>296431.75000000006</v>
      </c>
      <c r="Q4" s="132">
        <f>'IRA Modeling'!Q68</f>
        <v>0</v>
      </c>
      <c r="R4" s="132">
        <v>0</v>
      </c>
      <c r="S4" s="132">
        <v>0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2">
        <v>0</v>
      </c>
      <c r="AE4" s="132">
        <v>0</v>
      </c>
      <c r="AF4" s="132">
        <v>0</v>
      </c>
      <c r="AG4" s="132"/>
      <c r="AH4" s="132"/>
    </row>
    <row r="5" spans="1:34" s="131" customFormat="1" x14ac:dyDescent="0.2">
      <c r="A5" s="131" t="s">
        <v>329</v>
      </c>
      <c r="B5" s="132">
        <f>'IRA Modeling'!B69</f>
        <v>0</v>
      </c>
      <c r="C5" s="132">
        <f>'IRA Modeling'!C69</f>
        <v>0</v>
      </c>
      <c r="D5" s="132">
        <f>'IRA Modeling'!D69</f>
        <v>0</v>
      </c>
      <c r="E5" s="132">
        <f>'IRA Modeling'!E69</f>
        <v>908643</v>
      </c>
      <c r="F5" s="132">
        <f>'IRA Modeling'!F69</f>
        <v>908643</v>
      </c>
      <c r="G5" s="132">
        <f>'IRA Modeling'!G69</f>
        <v>908643</v>
      </c>
      <c r="H5" s="132">
        <f>'IRA Modeling'!H69</f>
        <v>908643</v>
      </c>
      <c r="I5" s="132">
        <f>'IRA Modeling'!I69</f>
        <v>908643</v>
      </c>
      <c r="J5" s="132">
        <f>'IRA Modeling'!J69</f>
        <v>908643</v>
      </c>
      <c r="K5" s="132">
        <f>'IRA Modeling'!K69</f>
        <v>908643</v>
      </c>
      <c r="L5" s="132">
        <f>'IRA Modeling'!L69</f>
        <v>908643</v>
      </c>
      <c r="M5" s="132">
        <f>'IRA Modeling'!M69</f>
        <v>908644</v>
      </c>
      <c r="N5" s="132">
        <f>'IRA Modeling'!N69</f>
        <v>908644</v>
      </c>
      <c r="O5" s="132">
        <f>'IRA Modeling'!O69</f>
        <v>454322</v>
      </c>
      <c r="P5" s="132">
        <f>'IRA Modeling'!P69</f>
        <v>113580</v>
      </c>
      <c r="Q5" s="132">
        <f>'IRA Modeling'!Q69</f>
        <v>0</v>
      </c>
      <c r="R5" s="132">
        <f>'IRA Modeling'!R69</f>
        <v>0</v>
      </c>
      <c r="S5" s="132">
        <f>'IRA Modeling'!S69</f>
        <v>0</v>
      </c>
      <c r="T5" s="132">
        <f>'IRA Modeling'!T69</f>
        <v>0</v>
      </c>
      <c r="U5" s="132">
        <f>'IRA Modeling'!U69</f>
        <v>0</v>
      </c>
      <c r="V5" s="132">
        <f>'IRA Modeling'!V69</f>
        <v>0</v>
      </c>
      <c r="W5" s="132">
        <f>'IRA Modeling'!W69</f>
        <v>0</v>
      </c>
      <c r="X5" s="132">
        <f>'IRA Modeling'!X69</f>
        <v>0</v>
      </c>
      <c r="Y5" s="132">
        <f>'IRA Modeling'!Y69</f>
        <v>0</v>
      </c>
      <c r="Z5" s="132">
        <f>'IRA Modeling'!Z69</f>
        <v>0</v>
      </c>
      <c r="AA5" s="132">
        <f>'IRA Modeling'!AA69</f>
        <v>0</v>
      </c>
      <c r="AB5" s="132">
        <f>'IRA Modeling'!AB69</f>
        <v>0</v>
      </c>
      <c r="AC5" s="132">
        <f>'IRA Modeling'!AC69</f>
        <v>0</v>
      </c>
      <c r="AD5" s="132">
        <f>'IRA Modeling'!AD69</f>
        <v>0</v>
      </c>
      <c r="AE5" s="132">
        <f>'IRA Modeling'!AE69</f>
        <v>0</v>
      </c>
      <c r="AF5" s="132">
        <f>'IRA Modeling'!AF69</f>
        <v>0</v>
      </c>
      <c r="AG5" s="132"/>
      <c r="AH5" s="132"/>
    </row>
    <row r="6" spans="1:34" s="131" customFormat="1" x14ac:dyDescent="0.2">
      <c r="A6" s="131" t="s">
        <v>330</v>
      </c>
      <c r="B6" s="132">
        <f>'IRA Modeling'!B70</f>
        <v>0</v>
      </c>
      <c r="C6" s="132">
        <f>'IRA Modeling'!C70</f>
        <v>0</v>
      </c>
      <c r="D6" s="132">
        <f>'IRA Modeling'!D70</f>
        <v>0</v>
      </c>
      <c r="E6" s="132">
        <f>'IRA Modeling'!E70</f>
        <v>461865</v>
      </c>
      <c r="F6" s="132">
        <f>'IRA Modeling'!F70</f>
        <v>443792</v>
      </c>
      <c r="G6" s="132">
        <f>'IRA Modeling'!G70</f>
        <v>425718</v>
      </c>
      <c r="H6" s="132">
        <f>'IRA Modeling'!H70</f>
        <v>407644</v>
      </c>
      <c r="I6" s="132">
        <f>'IRA Modeling'!I70</f>
        <v>389571</v>
      </c>
      <c r="J6" s="132">
        <f>'IRA Modeling'!J70</f>
        <v>371497</v>
      </c>
      <c r="K6" s="132">
        <f>'IRA Modeling'!K70</f>
        <v>353424</v>
      </c>
      <c r="L6" s="132">
        <f>'IRA Modeling'!L70</f>
        <v>335350</v>
      </c>
      <c r="M6" s="132">
        <f>'IRA Modeling'!M70</f>
        <v>331997</v>
      </c>
      <c r="N6" s="132">
        <f>'IRA Modeling'!N70</f>
        <v>328643</v>
      </c>
      <c r="O6" s="132">
        <f>'IRA Modeling'!O70</f>
        <v>164322</v>
      </c>
      <c r="P6" s="132">
        <f>'IRA Modeling'!P70</f>
        <v>41080</v>
      </c>
      <c r="Q6" s="132">
        <f>'IRA Modeling'!Q70</f>
        <v>0</v>
      </c>
      <c r="R6" s="132">
        <f>'IRA Modeling'!R70</f>
        <v>0</v>
      </c>
      <c r="S6" s="132">
        <f>'IRA Modeling'!S70</f>
        <v>0</v>
      </c>
      <c r="T6" s="132">
        <f>'IRA Modeling'!T70</f>
        <v>0</v>
      </c>
      <c r="U6" s="132">
        <f>'IRA Modeling'!U70</f>
        <v>0</v>
      </c>
      <c r="V6" s="132">
        <f>'IRA Modeling'!V70</f>
        <v>0</v>
      </c>
      <c r="W6" s="132">
        <f>'IRA Modeling'!W70</f>
        <v>0</v>
      </c>
      <c r="X6" s="132">
        <f>'IRA Modeling'!X70</f>
        <v>0</v>
      </c>
      <c r="Y6" s="132">
        <f>'IRA Modeling'!Y70</f>
        <v>0</v>
      </c>
      <c r="Z6" s="132">
        <f>'IRA Modeling'!Z70</f>
        <v>0</v>
      </c>
      <c r="AA6" s="132">
        <f>'IRA Modeling'!AA70</f>
        <v>0</v>
      </c>
      <c r="AB6" s="132">
        <f>'IRA Modeling'!AB70</f>
        <v>0</v>
      </c>
      <c r="AC6" s="132">
        <f>'IRA Modeling'!AC70</f>
        <v>0</v>
      </c>
      <c r="AD6" s="132">
        <f>'IRA Modeling'!AD70</f>
        <v>0</v>
      </c>
      <c r="AE6" s="132">
        <f>'IRA Modeling'!AE70</f>
        <v>0</v>
      </c>
      <c r="AF6" s="132">
        <f>'IRA Modeling'!AF70</f>
        <v>0</v>
      </c>
      <c r="AG6" s="132"/>
      <c r="AH6" s="132"/>
    </row>
    <row r="7" spans="1:34" s="131" customFormat="1" x14ac:dyDescent="0.2">
      <c r="A7" s="131" t="s">
        <v>331</v>
      </c>
      <c r="B7" s="132">
        <f>'IRA Modeling'!B71</f>
        <v>248462</v>
      </c>
      <c r="C7" s="132">
        <f>'IRA Modeling'!C71</f>
        <v>233753</v>
      </c>
      <c r="D7" s="132">
        <f>'IRA Modeling'!D71</f>
        <v>191193</v>
      </c>
      <c r="E7" s="132">
        <f>'IRA Modeling'!E71</f>
        <v>559359</v>
      </c>
      <c r="F7" s="132">
        <f>'IRA Modeling'!F71</f>
        <v>534013</v>
      </c>
      <c r="G7" s="132">
        <f>'IRA Modeling'!G71</f>
        <v>484768</v>
      </c>
      <c r="H7" s="132">
        <f>'IRA Modeling'!H71</f>
        <v>388797</v>
      </c>
      <c r="I7" s="132">
        <f>'IRA Modeling'!I71</f>
        <v>369267</v>
      </c>
      <c r="J7" s="132">
        <f>'IRA Modeling'!J71</f>
        <v>349873</v>
      </c>
      <c r="K7" s="132">
        <f>'IRA Modeling'!K71</f>
        <v>330832</v>
      </c>
      <c r="L7" s="132">
        <f>'IRA Modeling'!L71</f>
        <v>311854</v>
      </c>
      <c r="M7" s="132">
        <f>'IRA Modeling'!M71</f>
        <v>308372</v>
      </c>
      <c r="N7" s="132">
        <f>'IRA Modeling'!N71</f>
        <v>305301</v>
      </c>
      <c r="O7" s="132">
        <f>'IRA Modeling'!O71</f>
        <v>174220</v>
      </c>
      <c r="P7" s="132">
        <f>'IRA Modeling'!P71</f>
        <v>108321</v>
      </c>
      <c r="Q7" s="132">
        <f>'IRA Modeling'!Q71</f>
        <v>42490</v>
      </c>
      <c r="R7" s="132">
        <f>'IRA Modeling'!R71</f>
        <v>41872</v>
      </c>
      <c r="S7" s="132">
        <f>'IRA Modeling'!S71</f>
        <v>41361</v>
      </c>
      <c r="T7" s="132">
        <f>'IRA Modeling'!T71</f>
        <v>40877</v>
      </c>
      <c r="U7" s="132">
        <f>'IRA Modeling'!U71</f>
        <v>40429</v>
      </c>
      <c r="V7" s="132">
        <f>'IRA Modeling'!V71</f>
        <v>40021</v>
      </c>
      <c r="W7" s="132">
        <f>'IRA Modeling'!W71</f>
        <v>39645</v>
      </c>
      <c r="X7" s="132">
        <f>'IRA Modeling'!X71</f>
        <v>39288</v>
      </c>
      <c r="Y7" s="132">
        <f>'IRA Modeling'!Y71</f>
        <v>38942</v>
      </c>
      <c r="Z7" s="132">
        <f>'IRA Modeling'!Z71</f>
        <v>38592</v>
      </c>
      <c r="AA7" s="132">
        <f>'IRA Modeling'!AA71</f>
        <v>38235</v>
      </c>
      <c r="AB7" s="132">
        <f>'IRA Modeling'!AB71</f>
        <v>37917</v>
      </c>
      <c r="AC7" s="132">
        <f>'IRA Modeling'!AC71</f>
        <v>37620</v>
      </c>
      <c r="AD7" s="132">
        <f>'IRA Modeling'!AD71</f>
        <v>37333</v>
      </c>
      <c r="AE7" s="132">
        <f>'IRA Modeling'!AE71</f>
        <v>37048</v>
      </c>
      <c r="AF7" s="132">
        <f>'IRA Modeling'!AF71</f>
        <v>36783</v>
      </c>
      <c r="AG7" s="132"/>
      <c r="AH7" s="132"/>
    </row>
    <row r="8" spans="1:34" x14ac:dyDescent="0.2">
      <c r="A8" t="s">
        <v>332</v>
      </c>
      <c r="B8" s="20">
        <f>Calculations!C21</f>
        <v>1306604.5199999998</v>
      </c>
      <c r="C8" s="20">
        <f>Calculations!D21</f>
        <v>1240009.2</v>
      </c>
      <c r="D8" s="20">
        <f>Calculations!E21</f>
        <v>1018003.8959999999</v>
      </c>
      <c r="E8" s="20">
        <f>Calculations!F21</f>
        <v>980787.80799999996</v>
      </c>
      <c r="F8" s="20">
        <f>Calculations!G21</f>
        <v>944651.76</v>
      </c>
      <c r="G8" s="20">
        <f>Calculations!H21</f>
        <v>771410.52999999991</v>
      </c>
      <c r="H8" s="20">
        <f>Calculations!I21</f>
        <v>338900.73999999993</v>
      </c>
      <c r="I8" s="20">
        <f>Calculations!J21</f>
        <v>328206.86999999994</v>
      </c>
      <c r="J8" s="20">
        <f>Calculations!K21</f>
        <v>318516.65999999997</v>
      </c>
      <c r="K8" s="20">
        <f>Calculations!L21</f>
        <v>309554.73999999993</v>
      </c>
      <c r="L8" s="20">
        <f>Calculations!M21</f>
        <v>301569.00999999995</v>
      </c>
      <c r="M8" s="20">
        <f>Calculations!N21</f>
        <v>294371.19999999995</v>
      </c>
      <c r="N8" s="20">
        <f>Calculations!O21</f>
        <v>287931.82999999996</v>
      </c>
      <c r="O8" s="20">
        <f>Calculations!P21</f>
        <v>282239.50999999995</v>
      </c>
      <c r="P8" s="20">
        <f>Calculations!Q21</f>
        <v>277078.49999999994</v>
      </c>
      <c r="Q8" s="20">
        <f>Calculations!R21</f>
        <v>272656.49999999994</v>
      </c>
      <c r="R8" s="20">
        <f>Calculations!S21</f>
        <v>268685.40999999997</v>
      </c>
      <c r="S8" s="20">
        <f>Calculations!T21</f>
        <v>265225.52999999997</v>
      </c>
      <c r="T8" s="20">
        <f>Calculations!U21</f>
        <v>262286.23999999993</v>
      </c>
      <c r="U8" s="20">
        <f>Calculations!V21</f>
        <v>259722.14999999997</v>
      </c>
      <c r="V8" s="20">
        <f>Calculations!W21</f>
        <v>257505.78999999995</v>
      </c>
      <c r="W8" s="20">
        <f>Calculations!X21</f>
        <v>255554.07999999996</v>
      </c>
      <c r="X8" s="20">
        <f>Calculations!Y21</f>
        <v>253886.44999999995</v>
      </c>
      <c r="Y8" s="20">
        <f>Calculations!Z21</f>
        <v>252480.78999999995</v>
      </c>
      <c r="Z8" s="20">
        <f>Calculations!AA21</f>
        <v>251185.00999999995</v>
      </c>
      <c r="AA8" s="20">
        <f>Calculations!AB21</f>
        <v>249954.21999999997</v>
      </c>
      <c r="AB8" s="20">
        <f>Calculations!AC21</f>
        <v>248877.52999999997</v>
      </c>
      <c r="AC8" s="20">
        <f>Calculations!AD21</f>
        <v>247712.39999999997</v>
      </c>
      <c r="AD8" s="20">
        <f>Calculations!AE21</f>
        <v>246570.04999999996</v>
      </c>
      <c r="AE8" s="20">
        <f>Calculations!AF21</f>
        <v>245362.03999999995</v>
      </c>
      <c r="AF8" s="20">
        <f>Calculations!AG21</f>
        <v>243934.93999999997</v>
      </c>
      <c r="AG8" s="20"/>
      <c r="AH8" s="20"/>
    </row>
    <row r="9" spans="1:34" x14ac:dyDescent="0.2">
      <c r="A9" t="s">
        <v>333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/>
      <c r="AH9" s="20"/>
    </row>
    <row r="10" spans="1:34" s="131" customFormat="1" x14ac:dyDescent="0.2">
      <c r="A10" s="131" t="s">
        <v>334</v>
      </c>
      <c r="B10" s="132">
        <f>'IRA Modeling'!B74</f>
        <v>404175</v>
      </c>
      <c r="C10" s="132">
        <f>'IRA Modeling'!C74</f>
        <v>398019</v>
      </c>
      <c r="D10" s="132">
        <f>'IRA Modeling'!D74</f>
        <v>391888</v>
      </c>
      <c r="E10" s="132">
        <f>'IRA Modeling'!E74</f>
        <v>2647228</v>
      </c>
      <c r="F10" s="132">
        <f>'IRA Modeling'!F74</f>
        <v>2600712</v>
      </c>
      <c r="G10" s="132">
        <f>'IRA Modeling'!G74</f>
        <v>2554417</v>
      </c>
      <c r="H10" s="132">
        <f>'IRA Modeling'!H74</f>
        <v>2508341</v>
      </c>
      <c r="I10" s="132">
        <f>'IRA Modeling'!I74</f>
        <v>2462486</v>
      </c>
      <c r="J10" s="132">
        <f>'IRA Modeling'!J74</f>
        <v>2416850</v>
      </c>
      <c r="K10" s="132">
        <f>'IRA Modeling'!K74</f>
        <v>2371434</v>
      </c>
      <c r="L10" s="132">
        <f>'IRA Modeling'!L74</f>
        <v>2326239</v>
      </c>
      <c r="M10" s="132">
        <f>'IRA Modeling'!M74</f>
        <v>2310352</v>
      </c>
      <c r="N10" s="132">
        <f>'IRA Modeling'!N74</f>
        <v>2298800</v>
      </c>
      <c r="O10" s="132">
        <f>'IRA Modeling'!O74</f>
        <v>1315755</v>
      </c>
      <c r="P10" s="132">
        <f>'IRA Modeling'!P74</f>
        <v>825073</v>
      </c>
      <c r="Q10" s="132">
        <f>'IRA Modeling'!Q74</f>
        <v>331055</v>
      </c>
      <c r="R10" s="132">
        <f>'IRA Modeling'!R74</f>
        <v>329399</v>
      </c>
      <c r="S10" s="132">
        <f>'IRA Modeling'!S74</f>
        <v>327753</v>
      </c>
      <c r="T10" s="132">
        <f>'IRA Modeling'!T74</f>
        <v>326114</v>
      </c>
      <c r="U10" s="132">
        <f>'IRA Modeling'!U74</f>
        <v>324483</v>
      </c>
      <c r="V10" s="132">
        <f>'IRA Modeling'!V74</f>
        <v>322861</v>
      </c>
      <c r="W10" s="132">
        <f>'IRA Modeling'!W74</f>
        <v>321247</v>
      </c>
      <c r="X10" s="132">
        <f>'IRA Modeling'!X74</f>
        <v>319640</v>
      </c>
      <c r="Y10" s="132">
        <f>'IRA Modeling'!Y74</f>
        <v>318042</v>
      </c>
      <c r="Z10" s="132">
        <f>'IRA Modeling'!Z74</f>
        <v>316452</v>
      </c>
      <c r="AA10" s="132">
        <f>'IRA Modeling'!AA74</f>
        <v>314870</v>
      </c>
      <c r="AB10" s="132">
        <f>'IRA Modeling'!AB74</f>
        <v>313295</v>
      </c>
      <c r="AC10" s="132">
        <f>'IRA Modeling'!AC74</f>
        <v>311729</v>
      </c>
      <c r="AD10" s="132">
        <f>'IRA Modeling'!AD74</f>
        <v>310170</v>
      </c>
      <c r="AE10" s="132">
        <f>'IRA Modeling'!AE74</f>
        <v>308619</v>
      </c>
      <c r="AF10" s="132">
        <f>'IRA Modeling'!AF74</f>
        <v>307076</v>
      </c>
      <c r="AG10" s="132"/>
      <c r="AH10" s="132"/>
    </row>
    <row r="11" spans="1:34" x14ac:dyDescent="0.2">
      <c r="A11" t="s">
        <v>335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/>
      <c r="AH11" s="20"/>
    </row>
    <row r="12" spans="1:34" x14ac:dyDescent="0.2">
      <c r="A12" t="s">
        <v>336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/>
      <c r="AH12" s="20"/>
    </row>
    <row r="13" spans="1:34" x14ac:dyDescent="0.2">
      <c r="A13" t="s">
        <v>337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/>
      <c r="AH13" s="20"/>
    </row>
    <row r="14" spans="1:34" s="131" customFormat="1" x14ac:dyDescent="0.2">
      <c r="A14" s="131" t="s">
        <v>338</v>
      </c>
      <c r="B14" s="132">
        <f>'IRA Modeling'!B78</f>
        <v>0</v>
      </c>
      <c r="C14" s="132">
        <f>'IRA Modeling'!C78</f>
        <v>794899</v>
      </c>
      <c r="D14" s="132">
        <f>'IRA Modeling'!D78</f>
        <v>751453</v>
      </c>
      <c r="E14" s="132">
        <f>'IRA Modeling'!E78</f>
        <v>1782167</v>
      </c>
      <c r="F14" s="132">
        <f>'IRA Modeling'!F78</f>
        <v>1697019</v>
      </c>
      <c r="G14" s="132">
        <f>'IRA Modeling'!G78</f>
        <v>1635288</v>
      </c>
      <c r="H14" s="132">
        <f>'IRA Modeling'!H78</f>
        <v>1591196</v>
      </c>
      <c r="I14" s="132">
        <f>'IRA Modeling'!I78</f>
        <v>1551672</v>
      </c>
      <c r="J14" s="132">
        <f>'IRA Modeling'!J78</f>
        <v>1516335</v>
      </c>
      <c r="K14" s="132">
        <f>'IRA Modeling'!K78</f>
        <v>948158</v>
      </c>
      <c r="L14" s="132">
        <f>'IRA Modeling'!L78</f>
        <v>935097</v>
      </c>
      <c r="M14" s="132">
        <f>'IRA Modeling'!M78</f>
        <v>923448</v>
      </c>
      <c r="N14" s="132">
        <f>'IRA Modeling'!N78</f>
        <v>912505</v>
      </c>
      <c r="O14" s="132">
        <f>'IRA Modeling'!O78</f>
        <v>456253</v>
      </c>
      <c r="P14" s="132">
        <f>'IRA Modeling'!P78</f>
        <v>114063</v>
      </c>
      <c r="Q14" s="132">
        <f>'IRA Modeling'!Q78</f>
        <v>0</v>
      </c>
      <c r="R14" s="132">
        <f>'IRA Modeling'!R78</f>
        <v>0</v>
      </c>
      <c r="S14" s="132">
        <f>'IRA Modeling'!S78</f>
        <v>0</v>
      </c>
      <c r="T14" s="132">
        <f>'IRA Modeling'!T78</f>
        <v>0</v>
      </c>
      <c r="U14" s="132">
        <f>'IRA Modeling'!U78</f>
        <v>0</v>
      </c>
      <c r="V14" s="132">
        <f>'IRA Modeling'!V78</f>
        <v>0</v>
      </c>
      <c r="W14" s="132">
        <f>'IRA Modeling'!W78</f>
        <v>0</v>
      </c>
      <c r="X14" s="132">
        <f>'IRA Modeling'!X78</f>
        <v>0</v>
      </c>
      <c r="Y14" s="132">
        <f>'IRA Modeling'!Y78</f>
        <v>0</v>
      </c>
      <c r="Z14" s="132">
        <f>'IRA Modeling'!Z78</f>
        <v>0</v>
      </c>
      <c r="AA14" s="132">
        <f>'IRA Modeling'!AA78</f>
        <v>0</v>
      </c>
      <c r="AB14" s="132">
        <f>'IRA Modeling'!AB78</f>
        <v>0</v>
      </c>
      <c r="AC14" s="132">
        <f>'IRA Modeling'!AC78</f>
        <v>0</v>
      </c>
      <c r="AD14" s="132">
        <f>'IRA Modeling'!AD78</f>
        <v>0</v>
      </c>
      <c r="AE14" s="132">
        <f>'IRA Modeling'!AE78</f>
        <v>0</v>
      </c>
      <c r="AF14" s="132">
        <f>'IRA Modeling'!AF78</f>
        <v>0</v>
      </c>
      <c r="AG14" s="132"/>
      <c r="AH14" s="132"/>
    </row>
    <row r="15" spans="1:34" x14ac:dyDescent="0.2">
      <c r="A15" t="s">
        <v>534</v>
      </c>
      <c r="B15" s="20">
        <f t="shared" ref="B15" si="0">B11</f>
        <v>0</v>
      </c>
      <c r="C15" s="20">
        <f t="shared" ref="C15:AF15" si="1">C11</f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/>
      <c r="AH15" s="20"/>
    </row>
    <row r="16" spans="1:34" x14ac:dyDescent="0.2">
      <c r="A16" t="s">
        <v>535</v>
      </c>
      <c r="B16" s="20">
        <f t="shared" ref="B16" si="2">B11</f>
        <v>0</v>
      </c>
      <c r="C16" s="20">
        <f t="shared" ref="C16:AF16" si="3">C11</f>
        <v>0</v>
      </c>
      <c r="D16" s="20">
        <f t="shared" si="3"/>
        <v>0</v>
      </c>
      <c r="E16" s="20">
        <f t="shared" si="3"/>
        <v>0</v>
      </c>
      <c r="F16" s="20">
        <f t="shared" si="3"/>
        <v>0</v>
      </c>
      <c r="G16" s="20">
        <f t="shared" si="3"/>
        <v>0</v>
      </c>
      <c r="H16" s="20">
        <f t="shared" si="3"/>
        <v>0</v>
      </c>
      <c r="I16" s="20">
        <f t="shared" si="3"/>
        <v>0</v>
      </c>
      <c r="J16" s="20">
        <f t="shared" si="3"/>
        <v>0</v>
      </c>
      <c r="K16" s="20">
        <f t="shared" si="3"/>
        <v>0</v>
      </c>
      <c r="L16" s="20">
        <f t="shared" si="3"/>
        <v>0</v>
      </c>
      <c r="M16" s="20">
        <f t="shared" si="3"/>
        <v>0</v>
      </c>
      <c r="N16" s="20">
        <f t="shared" si="3"/>
        <v>0</v>
      </c>
      <c r="O16" s="20">
        <f t="shared" si="3"/>
        <v>0</v>
      </c>
      <c r="P16" s="20">
        <f t="shared" si="3"/>
        <v>0</v>
      </c>
      <c r="Q16" s="20">
        <f t="shared" si="3"/>
        <v>0</v>
      </c>
      <c r="R16" s="20">
        <f t="shared" si="3"/>
        <v>0</v>
      </c>
      <c r="S16" s="20">
        <f t="shared" si="3"/>
        <v>0</v>
      </c>
      <c r="T16" s="20">
        <f t="shared" si="3"/>
        <v>0</v>
      </c>
      <c r="U16" s="20">
        <f t="shared" si="3"/>
        <v>0</v>
      </c>
      <c r="V16" s="20">
        <f t="shared" si="3"/>
        <v>0</v>
      </c>
      <c r="W16" s="20">
        <f t="shared" si="3"/>
        <v>0</v>
      </c>
      <c r="X16" s="20">
        <f t="shared" si="3"/>
        <v>0</v>
      </c>
      <c r="Y16" s="20">
        <f t="shared" si="3"/>
        <v>0</v>
      </c>
      <c r="Z16" s="20">
        <f t="shared" si="3"/>
        <v>0</v>
      </c>
      <c r="AA16" s="20">
        <f t="shared" si="3"/>
        <v>0</v>
      </c>
      <c r="AB16" s="20">
        <f t="shared" si="3"/>
        <v>0</v>
      </c>
      <c r="AC16" s="20">
        <f t="shared" si="3"/>
        <v>0</v>
      </c>
      <c r="AD16" s="20">
        <f t="shared" si="3"/>
        <v>0</v>
      </c>
      <c r="AE16" s="20">
        <f t="shared" si="3"/>
        <v>0</v>
      </c>
      <c r="AF16" s="20">
        <f t="shared" si="3"/>
        <v>0</v>
      </c>
      <c r="AG16" s="20"/>
      <c r="AH16" s="20"/>
    </row>
    <row r="17" spans="1:34" x14ac:dyDescent="0.2">
      <c r="A17" t="s">
        <v>536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/>
      <c r="AH17" s="20"/>
    </row>
    <row r="23" spans="1:34" x14ac:dyDescent="0.2">
      <c r="AC23" t="s">
        <v>748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</sheetViews>
  <sheetFormatPr baseColWidth="10" defaultColWidth="9.1640625" defaultRowHeight="15" x14ac:dyDescent="0.2"/>
  <cols>
    <col min="1" max="1" width="32.5" customWidth="1"/>
    <col min="2" max="2" width="87.6640625" customWidth="1"/>
    <col min="13" max="13" width="11.5" customWidth="1"/>
  </cols>
  <sheetData>
    <row r="1" spans="1:14" x14ac:dyDescent="0.2">
      <c r="A1" t="s">
        <v>5</v>
      </c>
    </row>
    <row r="2" spans="1:14" x14ac:dyDescent="0.2">
      <c r="A2" s="1" t="s">
        <v>167</v>
      </c>
    </row>
    <row r="3" spans="1:14" x14ac:dyDescent="0.2">
      <c r="A3" t="s">
        <v>7</v>
      </c>
    </row>
    <row r="4" spans="1:14" x14ac:dyDescent="0.2">
      <c r="A4" t="s">
        <v>13</v>
      </c>
    </row>
    <row r="5" spans="1:14" x14ac:dyDescent="0.2">
      <c r="A5" t="s">
        <v>14</v>
      </c>
    </row>
    <row r="7" spans="1:14" x14ac:dyDescent="0.2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2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3" t="s">
        <v>12</v>
      </c>
    </row>
    <row r="9" spans="1:14" ht="16" x14ac:dyDescent="0.2">
      <c r="A9" s="6" t="s">
        <v>33</v>
      </c>
      <c r="B9" s="6" t="s">
        <v>10</v>
      </c>
      <c r="C9" s="21">
        <f>($M9-$L9-$K9)/8</f>
        <v>3.7500000000000006E-2</v>
      </c>
      <c r="D9" s="21">
        <f t="shared" ref="D9:J9" si="0">($M9-$L9-$K9)/8</f>
        <v>3.7500000000000006E-2</v>
      </c>
      <c r="E9" s="21">
        <f t="shared" si="0"/>
        <v>3.7500000000000006E-2</v>
      </c>
      <c r="F9" s="21">
        <f t="shared" si="0"/>
        <v>3.7500000000000006E-2</v>
      </c>
      <c r="G9" s="21">
        <f t="shared" si="0"/>
        <v>3.7500000000000006E-2</v>
      </c>
      <c r="H9" s="21">
        <f t="shared" si="0"/>
        <v>3.7500000000000006E-2</v>
      </c>
      <c r="I9" s="21">
        <f t="shared" si="0"/>
        <v>3.7500000000000006E-2</v>
      </c>
      <c r="J9" s="21">
        <f t="shared" si="0"/>
        <v>3.7500000000000006E-2</v>
      </c>
      <c r="K9" s="22">
        <v>0.1</v>
      </c>
      <c r="L9" s="22">
        <v>0.1</v>
      </c>
      <c r="M9" s="22">
        <v>0.5</v>
      </c>
    </row>
    <row r="10" spans="1:14" ht="16" x14ac:dyDescent="0.2">
      <c r="A10" s="7" t="s">
        <v>22</v>
      </c>
      <c r="B10" s="7" t="s">
        <v>15</v>
      </c>
      <c r="C10" s="23">
        <v>0.4</v>
      </c>
      <c r="D10" s="23">
        <v>0.4</v>
      </c>
      <c r="E10" s="23">
        <v>0.4</v>
      </c>
      <c r="F10" s="23">
        <v>0.4</v>
      </c>
      <c r="G10" s="23">
        <v>0.3</v>
      </c>
      <c r="H10" s="23">
        <v>0.1</v>
      </c>
      <c r="I10" s="23">
        <v>0.1</v>
      </c>
      <c r="J10" s="23">
        <v>0.1</v>
      </c>
      <c r="K10" s="23">
        <v>0.1</v>
      </c>
      <c r="L10" s="23">
        <v>0.1</v>
      </c>
      <c r="M10" s="23">
        <v>2.9</v>
      </c>
    </row>
    <row r="11" spans="1:14" ht="16" x14ac:dyDescent="0.2">
      <c r="A11" s="6" t="s">
        <v>23</v>
      </c>
      <c r="B11" s="6" t="s">
        <v>16</v>
      </c>
      <c r="C11" s="21">
        <f>$M11/10</f>
        <v>2.5000000000000001E-3</v>
      </c>
      <c r="D11" s="21">
        <f t="shared" ref="D11:L11" si="1">$M11/10</f>
        <v>2.5000000000000001E-3</v>
      </c>
      <c r="E11" s="21">
        <f t="shared" si="1"/>
        <v>2.5000000000000001E-3</v>
      </c>
      <c r="F11" s="21">
        <f t="shared" si="1"/>
        <v>2.5000000000000001E-3</v>
      </c>
      <c r="G11" s="21">
        <f t="shared" si="1"/>
        <v>2.5000000000000001E-3</v>
      </c>
      <c r="H11" s="21">
        <f t="shared" si="1"/>
        <v>2.5000000000000001E-3</v>
      </c>
      <c r="I11" s="21">
        <f t="shared" si="1"/>
        <v>2.5000000000000001E-3</v>
      </c>
      <c r="J11" s="21">
        <f t="shared" si="1"/>
        <v>2.5000000000000001E-3</v>
      </c>
      <c r="K11" s="21">
        <f t="shared" si="1"/>
        <v>2.5000000000000001E-3</v>
      </c>
      <c r="L11" s="21">
        <f t="shared" si="1"/>
        <v>2.5000000000000001E-3</v>
      </c>
      <c r="M11" s="22">
        <v>2.5000000000000001E-2</v>
      </c>
    </row>
    <row r="12" spans="1:14" ht="16" x14ac:dyDescent="0.2">
      <c r="A12" s="7" t="s">
        <v>23</v>
      </c>
      <c r="B12" s="7" t="s">
        <v>17</v>
      </c>
      <c r="C12" s="23">
        <v>1.1000000000000001</v>
      </c>
      <c r="D12" s="23">
        <v>2.2999999999999998</v>
      </c>
      <c r="E12" s="23">
        <v>2.9</v>
      </c>
      <c r="F12" s="23">
        <v>3.3</v>
      </c>
      <c r="G12" s="23">
        <v>3.4</v>
      </c>
      <c r="H12" s="23">
        <v>0.1</v>
      </c>
      <c r="I12" s="23">
        <v>0.1</v>
      </c>
      <c r="J12" s="23">
        <v>0.2</v>
      </c>
      <c r="K12" s="23">
        <v>0.2</v>
      </c>
      <c r="L12" s="23">
        <v>0.2</v>
      </c>
      <c r="M12" s="23">
        <v>13.8</v>
      </c>
    </row>
    <row r="13" spans="1:14" ht="16" x14ac:dyDescent="0.2">
      <c r="A13" s="7" t="s">
        <v>24</v>
      </c>
      <c r="B13" s="7" t="s">
        <v>18</v>
      </c>
      <c r="C13" s="23">
        <f>$M13/10</f>
        <v>0.01</v>
      </c>
      <c r="D13" s="23">
        <f t="shared" ref="D13:L13" si="2">$M13/10</f>
        <v>0.01</v>
      </c>
      <c r="E13" s="23">
        <f t="shared" si="2"/>
        <v>0.01</v>
      </c>
      <c r="F13" s="23">
        <f t="shared" si="2"/>
        <v>0.01</v>
      </c>
      <c r="G13" s="23">
        <f t="shared" si="2"/>
        <v>0.01</v>
      </c>
      <c r="H13" s="23">
        <f t="shared" si="2"/>
        <v>0.01</v>
      </c>
      <c r="I13" s="23">
        <f t="shared" si="2"/>
        <v>0.01</v>
      </c>
      <c r="J13" s="23">
        <f t="shared" si="2"/>
        <v>0.01</v>
      </c>
      <c r="K13" s="23">
        <f t="shared" si="2"/>
        <v>0.01</v>
      </c>
      <c r="L13" s="23">
        <f t="shared" si="2"/>
        <v>0.01</v>
      </c>
      <c r="M13" s="23">
        <v>0.1</v>
      </c>
    </row>
    <row r="14" spans="1:14" ht="16" x14ac:dyDescent="0.2">
      <c r="A14" s="7" t="s">
        <v>25</v>
      </c>
      <c r="B14" s="7" t="s">
        <v>19</v>
      </c>
      <c r="C14" s="23">
        <v>0.3</v>
      </c>
      <c r="D14" s="23">
        <v>0.4</v>
      </c>
      <c r="E14" s="23">
        <v>0.4</v>
      </c>
      <c r="F14" s="23">
        <v>0.4</v>
      </c>
      <c r="G14" s="23">
        <v>0.4</v>
      </c>
      <c r="H14" s="24"/>
      <c r="I14" s="24"/>
      <c r="J14" s="24"/>
      <c r="K14" s="24"/>
      <c r="L14" s="24"/>
      <c r="M14" s="23">
        <v>1.9</v>
      </c>
    </row>
    <row r="15" spans="1:14" ht="16" x14ac:dyDescent="0.2">
      <c r="A15" s="7" t="s">
        <v>26</v>
      </c>
      <c r="B15" s="7" t="s">
        <v>20</v>
      </c>
      <c r="C15" s="23">
        <v>0.2</v>
      </c>
      <c r="D15" s="23">
        <v>0.2</v>
      </c>
      <c r="E15" s="23">
        <v>0.2</v>
      </c>
      <c r="F15" s="23">
        <v>0.2</v>
      </c>
      <c r="G15" s="23">
        <v>0.2</v>
      </c>
      <c r="H15" s="23"/>
      <c r="I15" s="23"/>
      <c r="J15" s="23"/>
      <c r="K15" s="23"/>
      <c r="L15" s="23"/>
      <c r="M15" s="23">
        <v>1</v>
      </c>
    </row>
    <row r="16" spans="1:14" ht="16" x14ac:dyDescent="0.2">
      <c r="A16" s="6" t="s">
        <v>26</v>
      </c>
      <c r="B16" s="6" t="s">
        <v>27</v>
      </c>
      <c r="C16" s="22">
        <f>$M16/10</f>
        <v>0.01</v>
      </c>
      <c r="D16" s="22">
        <f t="shared" ref="D16:G17" si="3">$M16/10</f>
        <v>0.01</v>
      </c>
      <c r="E16" s="22">
        <f t="shared" si="3"/>
        <v>0.01</v>
      </c>
      <c r="F16" s="22">
        <f t="shared" si="3"/>
        <v>0.01</v>
      </c>
      <c r="G16" s="22">
        <f t="shared" si="3"/>
        <v>0.01</v>
      </c>
      <c r="H16" s="22"/>
      <c r="I16" s="22"/>
      <c r="J16" s="22"/>
      <c r="K16" s="22"/>
      <c r="L16" s="22"/>
      <c r="M16" s="22">
        <v>0.1</v>
      </c>
      <c r="N16" t="s">
        <v>226</v>
      </c>
    </row>
    <row r="17" spans="1:14" ht="16" x14ac:dyDescent="0.2">
      <c r="A17" s="6" t="s">
        <v>26</v>
      </c>
      <c r="B17" s="6" t="s">
        <v>28</v>
      </c>
      <c r="C17" s="22">
        <f>$M17/10</f>
        <v>0.01</v>
      </c>
      <c r="D17" s="22">
        <f t="shared" si="3"/>
        <v>0.01</v>
      </c>
      <c r="E17" s="22">
        <f t="shared" si="3"/>
        <v>0.01</v>
      </c>
      <c r="F17" s="22">
        <f t="shared" si="3"/>
        <v>0.01</v>
      </c>
      <c r="G17" s="22">
        <f t="shared" si="3"/>
        <v>0.01</v>
      </c>
      <c r="H17" s="22"/>
      <c r="I17" s="22"/>
      <c r="J17" s="22"/>
      <c r="K17" s="22"/>
      <c r="L17" s="22"/>
      <c r="M17" s="22">
        <v>0.1</v>
      </c>
      <c r="N17" t="s">
        <v>227</v>
      </c>
    </row>
    <row r="18" spans="1:14" ht="32" x14ac:dyDescent="0.2">
      <c r="A18" s="7" t="s">
        <v>42</v>
      </c>
      <c r="B18" s="7" t="s">
        <v>29</v>
      </c>
      <c r="C18" s="23">
        <v>0.9</v>
      </c>
      <c r="D18" s="23">
        <v>0.9</v>
      </c>
      <c r="E18" s="23">
        <v>0.9</v>
      </c>
      <c r="F18" s="23">
        <v>1</v>
      </c>
      <c r="G18" s="23">
        <v>1</v>
      </c>
      <c r="H18" s="23">
        <v>0.2</v>
      </c>
      <c r="I18" s="23">
        <v>0.2</v>
      </c>
      <c r="J18" s="23">
        <v>0.3</v>
      </c>
      <c r="K18" s="23">
        <v>0.3</v>
      </c>
      <c r="L18" s="23">
        <v>0.3</v>
      </c>
      <c r="M18" s="23">
        <v>6</v>
      </c>
    </row>
    <row r="19" spans="1:14" ht="16" x14ac:dyDescent="0.2">
      <c r="A19" s="7" t="s">
        <v>26</v>
      </c>
      <c r="B19" s="7" t="s">
        <v>271</v>
      </c>
      <c r="C19" s="23">
        <v>0.1</v>
      </c>
      <c r="D19" s="23">
        <v>0.1</v>
      </c>
      <c r="E19" s="23">
        <v>0.1</v>
      </c>
      <c r="F19" s="23">
        <v>0.1</v>
      </c>
      <c r="G19" s="23">
        <v>0.1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0.5</v>
      </c>
      <c r="N19" t="s">
        <v>272</v>
      </c>
    </row>
    <row r="20" spans="1:14" ht="32" x14ac:dyDescent="0.2">
      <c r="A20" s="7" t="s">
        <v>42</v>
      </c>
      <c r="B20" s="7" t="s">
        <v>30</v>
      </c>
      <c r="C20" s="23">
        <v>1</v>
      </c>
      <c r="D20" s="23">
        <v>1.5</v>
      </c>
      <c r="E20" s="23">
        <v>1.6</v>
      </c>
      <c r="F20" s="23">
        <v>1.6</v>
      </c>
      <c r="G20" s="23">
        <v>1.6</v>
      </c>
      <c r="H20" s="24">
        <f>($M20-SUM($C20:$G20))/5</f>
        <v>2.0000000000000285E-2</v>
      </c>
      <c r="I20" s="24">
        <f t="shared" ref="I20:L21" si="4">($M20-SUM($C20:$G20))/5</f>
        <v>2.0000000000000285E-2</v>
      </c>
      <c r="J20" s="24">
        <f t="shared" si="4"/>
        <v>2.0000000000000285E-2</v>
      </c>
      <c r="K20" s="24">
        <f t="shared" si="4"/>
        <v>2.0000000000000285E-2</v>
      </c>
      <c r="L20" s="24">
        <f t="shared" si="4"/>
        <v>2.0000000000000285E-2</v>
      </c>
      <c r="M20" s="23">
        <v>7.4</v>
      </c>
    </row>
    <row r="21" spans="1:14" ht="32" x14ac:dyDescent="0.2">
      <c r="A21" s="7" t="s">
        <v>42</v>
      </c>
      <c r="B21" s="7" t="s">
        <v>31</v>
      </c>
      <c r="C21" s="23">
        <v>0.1</v>
      </c>
      <c r="D21" s="23">
        <v>0.1</v>
      </c>
      <c r="E21" s="23">
        <v>0.1</v>
      </c>
      <c r="F21" s="23">
        <v>0.1</v>
      </c>
      <c r="G21" s="23">
        <v>0.1</v>
      </c>
      <c r="H21" s="24">
        <f>($M21-SUM($C21:$G21))/5</f>
        <v>3.9999999999999994E-2</v>
      </c>
      <c r="I21" s="24">
        <f t="shared" si="4"/>
        <v>3.9999999999999994E-2</v>
      </c>
      <c r="J21" s="24">
        <f t="shared" si="4"/>
        <v>3.9999999999999994E-2</v>
      </c>
      <c r="K21" s="24">
        <f t="shared" si="4"/>
        <v>3.9999999999999994E-2</v>
      </c>
      <c r="L21" s="24">
        <f t="shared" si="4"/>
        <v>3.9999999999999994E-2</v>
      </c>
      <c r="M21" s="23">
        <v>0.7</v>
      </c>
    </row>
    <row r="22" spans="1:14" ht="16" x14ac:dyDescent="0.2">
      <c r="A22" s="7" t="s">
        <v>26</v>
      </c>
      <c r="B22" s="8" t="s">
        <v>32</v>
      </c>
      <c r="C22" s="23">
        <v>0.4</v>
      </c>
      <c r="D22" s="23">
        <v>0.4</v>
      </c>
      <c r="E22" s="23">
        <v>0.4</v>
      </c>
      <c r="F22" s="23">
        <v>0.3</v>
      </c>
      <c r="G22" s="23">
        <v>0.3</v>
      </c>
      <c r="H22" s="23"/>
      <c r="I22" s="23"/>
      <c r="J22" s="23"/>
      <c r="K22" s="23"/>
      <c r="L22" s="23"/>
      <c r="M22" s="23">
        <v>1.8</v>
      </c>
    </row>
    <row r="23" spans="1:14" ht="16" x14ac:dyDescent="0.2">
      <c r="A23" s="6" t="s">
        <v>33</v>
      </c>
      <c r="B23" s="6" t="s">
        <v>35</v>
      </c>
      <c r="C23" s="22">
        <v>0.3</v>
      </c>
      <c r="D23" s="22">
        <v>0.3</v>
      </c>
      <c r="E23" s="22">
        <v>0.3</v>
      </c>
      <c r="F23" s="22">
        <v>0.3</v>
      </c>
      <c r="G23" s="22">
        <v>0.2</v>
      </c>
      <c r="H23" s="25"/>
      <c r="I23" s="25"/>
      <c r="J23" s="25"/>
      <c r="K23" s="25"/>
      <c r="L23" s="25"/>
      <c r="M23" s="22">
        <v>1.4</v>
      </c>
      <c r="N23" t="s">
        <v>247</v>
      </c>
    </row>
    <row r="24" spans="1:14" ht="16" x14ac:dyDescent="0.2">
      <c r="A24" s="6" t="s">
        <v>37</v>
      </c>
      <c r="B24" s="6" t="s">
        <v>36</v>
      </c>
      <c r="C24" s="22">
        <v>0.2</v>
      </c>
      <c r="D24" s="22">
        <v>0.2</v>
      </c>
      <c r="E24" s="22">
        <v>0.2</v>
      </c>
      <c r="F24" s="22">
        <v>0.1</v>
      </c>
      <c r="G24" s="22">
        <v>0.1</v>
      </c>
      <c r="H24" s="22"/>
      <c r="I24" s="22"/>
      <c r="J24" s="22"/>
      <c r="K24" s="22"/>
      <c r="L24" s="22"/>
      <c r="M24" s="22">
        <v>0.8</v>
      </c>
      <c r="N24" t="s">
        <v>251</v>
      </c>
    </row>
    <row r="25" spans="1:14" ht="32" x14ac:dyDescent="0.2">
      <c r="A25" s="7" t="s">
        <v>42</v>
      </c>
      <c r="B25" s="7" t="s">
        <v>38</v>
      </c>
      <c r="C25" s="23"/>
      <c r="D25" s="23"/>
      <c r="E25" s="23"/>
      <c r="F25" s="23"/>
      <c r="G25" s="23"/>
      <c r="H25" s="23">
        <v>1.1000000000000001</v>
      </c>
      <c r="I25" s="23">
        <v>1.1000000000000001</v>
      </c>
      <c r="J25" s="23">
        <v>1.2</v>
      </c>
      <c r="K25" s="23">
        <v>1.2</v>
      </c>
      <c r="L25" s="23">
        <v>1.2</v>
      </c>
      <c r="M25" s="23">
        <v>5.8</v>
      </c>
    </row>
    <row r="26" spans="1:14" ht="16" x14ac:dyDescent="0.2">
      <c r="A26" s="7" t="s">
        <v>40</v>
      </c>
      <c r="B26" s="7" t="s">
        <v>39</v>
      </c>
      <c r="C26" s="23">
        <v>0.2</v>
      </c>
      <c r="D26" s="23">
        <v>0.2</v>
      </c>
      <c r="E26" s="23">
        <v>0.2</v>
      </c>
      <c r="F26" s="23">
        <v>0.3</v>
      </c>
      <c r="G26" s="23">
        <v>0.3</v>
      </c>
      <c r="H26" s="23"/>
      <c r="I26" s="23"/>
      <c r="J26" s="23"/>
      <c r="K26" s="23"/>
      <c r="L26" s="23"/>
      <c r="M26" s="23">
        <v>1.2</v>
      </c>
    </row>
    <row r="27" spans="1:14" ht="32" x14ac:dyDescent="0.2">
      <c r="A27" s="6" t="s">
        <v>42</v>
      </c>
      <c r="B27" s="6" t="s">
        <v>41</v>
      </c>
      <c r="C27" s="22"/>
      <c r="D27" s="22"/>
      <c r="E27" s="22"/>
      <c r="F27" s="22"/>
      <c r="G27" s="22"/>
      <c r="H27" s="22">
        <v>0.1</v>
      </c>
      <c r="I27" s="22">
        <v>0.1</v>
      </c>
      <c r="J27" s="22">
        <v>0.1</v>
      </c>
      <c r="K27" s="22">
        <v>0.1</v>
      </c>
      <c r="L27" s="22">
        <v>0.1</v>
      </c>
      <c r="M27" s="22">
        <v>0.5</v>
      </c>
      <c r="N27" t="s">
        <v>252</v>
      </c>
    </row>
    <row r="29" spans="1:14" x14ac:dyDescent="0.2">
      <c r="A29" s="26" t="s">
        <v>114</v>
      </c>
    </row>
    <row r="30" spans="1:14" x14ac:dyDescent="0.2">
      <c r="A30" t="s">
        <v>115</v>
      </c>
    </row>
    <row r="31" spans="1:14" x14ac:dyDescent="0.2">
      <c r="A31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G23" sqref="G23"/>
    </sheetView>
  </sheetViews>
  <sheetFormatPr baseColWidth="10" defaultColWidth="9.1640625" defaultRowHeight="15" x14ac:dyDescent="0.2"/>
  <cols>
    <col min="1" max="1" width="54" bestFit="1" customWidth="1"/>
    <col min="2" max="2" width="45.83203125" customWidth="1"/>
    <col min="3" max="3" width="89.1640625" customWidth="1"/>
    <col min="4" max="4" width="17.5" customWidth="1"/>
    <col min="5" max="5" width="21.5" bestFit="1" customWidth="1"/>
    <col min="7" max="7" width="10.1640625" bestFit="1" customWidth="1"/>
    <col min="8" max="9" width="10" bestFit="1" customWidth="1"/>
    <col min="10" max="10" width="10.1640625" bestFit="1" customWidth="1"/>
    <col min="11" max="11" width="10" bestFit="1" customWidth="1"/>
    <col min="15" max="15" width="11" bestFit="1" customWidth="1"/>
  </cols>
  <sheetData>
    <row r="1" spans="1:24" s="1" customFormat="1" x14ac:dyDescent="0.2">
      <c r="A1" s="1" t="s">
        <v>21</v>
      </c>
      <c r="B1" s="1" t="s">
        <v>239</v>
      </c>
      <c r="C1" s="1" t="s">
        <v>238</v>
      </c>
      <c r="D1" s="1" t="s">
        <v>245</v>
      </c>
      <c r="E1" s="1" t="s">
        <v>117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18">
        <v>2018</v>
      </c>
      <c r="L1" s="1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</row>
    <row r="2" spans="1:24" x14ac:dyDescent="0.2">
      <c r="A2" t="s">
        <v>25</v>
      </c>
      <c r="B2" t="s">
        <v>234</v>
      </c>
      <c r="C2" t="s">
        <v>233</v>
      </c>
      <c r="D2" t="s">
        <v>246</v>
      </c>
      <c r="E2" t="s">
        <v>315</v>
      </c>
      <c r="F2" s="39">
        <v>1.0999999999999999E-2</v>
      </c>
      <c r="G2" s="39">
        <v>1.2E-2</v>
      </c>
      <c r="H2" s="39">
        <v>1.2E-2</v>
      </c>
      <c r="I2" s="39">
        <v>1.2E-2</v>
      </c>
      <c r="J2" s="39">
        <v>0</v>
      </c>
      <c r="K2" s="3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t="s">
        <v>308</v>
      </c>
    </row>
    <row r="3" spans="1:24" x14ac:dyDescent="0.2">
      <c r="A3" t="s">
        <v>26</v>
      </c>
      <c r="B3" t="s">
        <v>231</v>
      </c>
      <c r="C3" t="s">
        <v>230</v>
      </c>
      <c r="D3" t="s">
        <v>246</v>
      </c>
      <c r="E3" t="s">
        <v>229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t="s">
        <v>228</v>
      </c>
    </row>
    <row r="4" spans="1:24" ht="16" x14ac:dyDescent="0.2">
      <c r="A4" s="16" t="s">
        <v>26</v>
      </c>
      <c r="B4" t="s">
        <v>32</v>
      </c>
      <c r="C4" t="s">
        <v>3</v>
      </c>
      <c r="D4" t="s">
        <v>246</v>
      </c>
      <c r="E4" t="s">
        <v>280</v>
      </c>
      <c r="F4" s="39" t="s">
        <v>244</v>
      </c>
      <c r="G4" s="39">
        <v>0.4</v>
      </c>
      <c r="H4" s="39">
        <v>0.4</v>
      </c>
      <c r="I4" s="39">
        <v>0.4</v>
      </c>
      <c r="J4" s="39">
        <v>0.3</v>
      </c>
      <c r="K4" s="39">
        <v>0.3</v>
      </c>
      <c r="L4" s="2" t="s">
        <v>244</v>
      </c>
      <c r="M4" s="2" t="s">
        <v>244</v>
      </c>
      <c r="N4" s="2" t="s">
        <v>244</v>
      </c>
      <c r="O4" s="2" t="s">
        <v>244</v>
      </c>
      <c r="P4" s="2" t="s">
        <v>244</v>
      </c>
      <c r="Q4" s="2" t="s">
        <v>244</v>
      </c>
      <c r="R4" s="2" t="s">
        <v>244</v>
      </c>
      <c r="S4" s="2" t="s">
        <v>244</v>
      </c>
      <c r="T4" s="2" t="s">
        <v>244</v>
      </c>
      <c r="U4" s="2" t="s">
        <v>244</v>
      </c>
      <c r="V4" s="2" t="s">
        <v>244</v>
      </c>
      <c r="W4" s="2" t="s">
        <v>244</v>
      </c>
      <c r="X4" t="s">
        <v>242</v>
      </c>
    </row>
    <row r="5" spans="1:24" x14ac:dyDescent="0.2">
      <c r="A5" t="s">
        <v>24</v>
      </c>
      <c r="B5" t="s">
        <v>234</v>
      </c>
      <c r="C5" s="17" t="s">
        <v>233</v>
      </c>
      <c r="D5" t="s">
        <v>246</v>
      </c>
      <c r="E5" t="s">
        <v>315</v>
      </c>
      <c r="F5" s="39">
        <v>1.0999999999999999E-2</v>
      </c>
      <c r="G5" s="39">
        <v>1.2E-2</v>
      </c>
      <c r="H5" s="39">
        <v>1.2E-2</v>
      </c>
      <c r="I5" s="39">
        <v>1.2E-2</v>
      </c>
      <c r="J5" s="39">
        <v>0</v>
      </c>
      <c r="K5" s="39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t="s">
        <v>308</v>
      </c>
    </row>
    <row r="6" spans="1:24" x14ac:dyDescent="0.2">
      <c r="A6" t="s">
        <v>40</v>
      </c>
      <c r="B6" t="s">
        <v>250</v>
      </c>
      <c r="C6" t="s">
        <v>3</v>
      </c>
      <c r="D6" t="s">
        <v>246</v>
      </c>
      <c r="E6" t="s">
        <v>280</v>
      </c>
      <c r="F6" s="39">
        <v>0</v>
      </c>
      <c r="G6" s="40">
        <v>0.2</v>
      </c>
      <c r="H6" s="40">
        <v>0.2</v>
      </c>
      <c r="I6" s="40">
        <v>0.2</v>
      </c>
      <c r="J6" s="40">
        <v>0.3</v>
      </c>
      <c r="K6" s="40">
        <v>0.3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t="s">
        <v>242</v>
      </c>
    </row>
    <row r="7" spans="1:24" x14ac:dyDescent="0.2">
      <c r="A7" t="s">
        <v>40</v>
      </c>
      <c r="B7" t="s">
        <v>656</v>
      </c>
      <c r="C7" t="s">
        <v>657</v>
      </c>
      <c r="D7" t="s">
        <v>246</v>
      </c>
      <c r="E7" t="s">
        <v>280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2">
        <f>6/5</f>
        <v>1.2</v>
      </c>
      <c r="P7" s="2">
        <f t="shared" ref="P7:S7" si="0">6/5</f>
        <v>1.2</v>
      </c>
      <c r="Q7" s="2">
        <f t="shared" si="0"/>
        <v>1.2</v>
      </c>
      <c r="R7" s="2">
        <f t="shared" si="0"/>
        <v>1.2</v>
      </c>
      <c r="S7" s="2">
        <f t="shared" si="0"/>
        <v>1.2</v>
      </c>
      <c r="T7" s="39">
        <v>0</v>
      </c>
      <c r="U7" s="39">
        <v>0</v>
      </c>
      <c r="V7" s="39">
        <v>0</v>
      </c>
      <c r="W7" s="39">
        <v>0</v>
      </c>
      <c r="X7" t="s">
        <v>658</v>
      </c>
    </row>
    <row r="8" spans="1:24" x14ac:dyDescent="0.2">
      <c r="A8" t="s">
        <v>279</v>
      </c>
      <c r="B8" t="s">
        <v>237</v>
      </c>
      <c r="C8" s="17" t="s">
        <v>550</v>
      </c>
      <c r="D8" t="s">
        <v>246</v>
      </c>
      <c r="E8" t="s">
        <v>235</v>
      </c>
      <c r="F8" s="39">
        <v>0.3</v>
      </c>
      <c r="G8" s="39">
        <v>0.3</v>
      </c>
      <c r="H8" s="39">
        <v>0.3</v>
      </c>
      <c r="I8" s="39">
        <v>0.3</v>
      </c>
      <c r="J8" s="39">
        <v>0.3</v>
      </c>
      <c r="K8" s="39">
        <v>0.3</v>
      </c>
      <c r="L8" s="2">
        <v>0.3</v>
      </c>
      <c r="M8" s="2">
        <v>0.26</v>
      </c>
      <c r="N8" s="2">
        <v>0.26</v>
      </c>
      <c r="O8" s="2">
        <v>0.26</v>
      </c>
      <c r="P8" s="2">
        <v>0.22</v>
      </c>
      <c r="Q8" s="2">
        <v>0.1</v>
      </c>
      <c r="R8" s="2">
        <v>0.1</v>
      </c>
      <c r="S8" s="2">
        <v>0.1</v>
      </c>
      <c r="T8" s="2">
        <v>0.1</v>
      </c>
      <c r="U8" s="2">
        <v>0.1</v>
      </c>
      <c r="V8" s="2">
        <v>0.1</v>
      </c>
      <c r="W8" s="2">
        <v>0.1</v>
      </c>
      <c r="X8" t="s">
        <v>309</v>
      </c>
    </row>
    <row r="9" spans="1:24" x14ac:dyDescent="0.2">
      <c r="A9" t="s">
        <v>542</v>
      </c>
      <c r="B9" t="s">
        <v>237</v>
      </c>
      <c r="C9" s="17" t="s">
        <v>550</v>
      </c>
      <c r="D9" t="s">
        <v>246</v>
      </c>
      <c r="E9" t="s">
        <v>235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2">
        <v>0</v>
      </c>
      <c r="M9" s="2">
        <v>0</v>
      </c>
      <c r="N9" s="2">
        <v>0.3</v>
      </c>
      <c r="O9" s="2">
        <v>0.3</v>
      </c>
      <c r="P9" s="2">
        <v>0.3</v>
      </c>
      <c r="Q9" s="2">
        <v>0.3</v>
      </c>
      <c r="R9" s="2">
        <v>0.3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t="s">
        <v>543</v>
      </c>
    </row>
    <row r="10" spans="1:24" x14ac:dyDescent="0.2">
      <c r="A10" t="s">
        <v>541</v>
      </c>
      <c r="B10" t="s">
        <v>234</v>
      </c>
      <c r="C10" t="s">
        <v>551</v>
      </c>
      <c r="D10" t="s">
        <v>246</v>
      </c>
      <c r="E10" t="s">
        <v>540</v>
      </c>
      <c r="F10" s="39">
        <v>2.3E-2</v>
      </c>
      <c r="G10" s="39">
        <v>2.3E-2</v>
      </c>
      <c r="H10" s="39">
        <v>2.3E-2</v>
      </c>
      <c r="I10" s="39">
        <v>2.3E-2</v>
      </c>
      <c r="J10" s="39">
        <f>I10*0.8</f>
        <v>1.84E-2</v>
      </c>
      <c r="K10" s="39">
        <f>I10*0.6</f>
        <v>1.38E-2</v>
      </c>
      <c r="L10" s="2">
        <f>0.025*0.4</f>
        <v>1.0000000000000002E-2</v>
      </c>
      <c r="M10" s="2">
        <f>0.025*0.6</f>
        <v>1.4999999999999999E-2</v>
      </c>
      <c r="N10" s="2">
        <f>0.025*0.6</f>
        <v>1.4999999999999999E-2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t="s">
        <v>544</v>
      </c>
    </row>
    <row r="11" spans="1:24" x14ac:dyDescent="0.2">
      <c r="A11" t="s">
        <v>542</v>
      </c>
      <c r="B11" t="s">
        <v>234</v>
      </c>
      <c r="C11" t="s">
        <v>551</v>
      </c>
      <c r="D11" t="s">
        <v>246</v>
      </c>
      <c r="E11" t="s">
        <v>540</v>
      </c>
      <c r="F11" s="39">
        <f>F10</f>
        <v>2.3E-2</v>
      </c>
      <c r="G11" s="39">
        <f t="shared" ref="G11:M11" si="1">G10</f>
        <v>2.3E-2</v>
      </c>
      <c r="H11" s="39">
        <f t="shared" si="1"/>
        <v>2.3E-2</v>
      </c>
      <c r="I11" s="39">
        <f t="shared" si="1"/>
        <v>2.3E-2</v>
      </c>
      <c r="J11" s="39">
        <f t="shared" si="1"/>
        <v>1.84E-2</v>
      </c>
      <c r="K11" s="39">
        <f t="shared" si="1"/>
        <v>1.38E-2</v>
      </c>
      <c r="L11" s="2">
        <f t="shared" si="1"/>
        <v>1.0000000000000002E-2</v>
      </c>
      <c r="M11" s="2">
        <f t="shared" si="1"/>
        <v>1.4999999999999999E-2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t="s">
        <v>545</v>
      </c>
    </row>
    <row r="12" spans="1:24" s="43" customFormat="1" x14ac:dyDescent="0.2">
      <c r="A12" s="43" t="s">
        <v>307</v>
      </c>
      <c r="B12" s="43" t="s">
        <v>234</v>
      </c>
      <c r="C12" s="43" t="s">
        <v>233</v>
      </c>
      <c r="D12" s="43" t="s">
        <v>246</v>
      </c>
      <c r="E12" s="43" t="s">
        <v>540</v>
      </c>
      <c r="F12" s="40">
        <f>0.023</f>
        <v>2.3E-2</v>
      </c>
      <c r="G12" s="40">
        <f>0.023</f>
        <v>2.3E-2</v>
      </c>
      <c r="H12" s="40">
        <f>0.023</f>
        <v>2.3E-2</v>
      </c>
      <c r="I12" s="40">
        <f>0.023</f>
        <v>2.3E-2</v>
      </c>
      <c r="J12" s="40">
        <v>0</v>
      </c>
      <c r="K12" s="40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3" t="s">
        <v>308</v>
      </c>
    </row>
    <row r="13" spans="1:24" x14ac:dyDescent="0.2">
      <c r="A13" t="s">
        <v>307</v>
      </c>
      <c r="B13" t="s">
        <v>237</v>
      </c>
      <c r="C13" s="17" t="s">
        <v>236</v>
      </c>
      <c r="D13" t="s">
        <v>246</v>
      </c>
      <c r="E13" t="s">
        <v>235</v>
      </c>
      <c r="F13" s="39">
        <v>0.1</v>
      </c>
      <c r="G13" s="39">
        <v>0.1</v>
      </c>
      <c r="H13" s="39">
        <v>0.1</v>
      </c>
      <c r="I13" s="39">
        <v>0.1</v>
      </c>
      <c r="J13" s="39">
        <v>0.1</v>
      </c>
      <c r="K13" s="39">
        <v>0.1</v>
      </c>
      <c r="L13" s="2">
        <v>0.1</v>
      </c>
      <c r="M13" s="2">
        <v>0.1</v>
      </c>
      <c r="N13" s="2">
        <v>0.1</v>
      </c>
      <c r="O13" s="2">
        <v>0.1</v>
      </c>
      <c r="P13" s="2">
        <v>0.1</v>
      </c>
      <c r="Q13" s="2">
        <v>0.1</v>
      </c>
      <c r="R13" s="2">
        <v>0.1</v>
      </c>
      <c r="S13" s="2">
        <v>0.1</v>
      </c>
      <c r="T13" s="2">
        <v>0.1</v>
      </c>
      <c r="U13" s="2">
        <v>0.1</v>
      </c>
      <c r="V13" s="2">
        <v>0.1</v>
      </c>
      <c r="W13" s="2">
        <v>0.1</v>
      </c>
      <c r="X13" t="s">
        <v>549</v>
      </c>
    </row>
    <row r="14" spans="1:24" x14ac:dyDescent="0.2">
      <c r="A14" t="s">
        <v>26</v>
      </c>
      <c r="B14" t="s">
        <v>253</v>
      </c>
      <c r="C14" s="17" t="s">
        <v>241</v>
      </c>
      <c r="D14" t="s">
        <v>248</v>
      </c>
      <c r="E14" t="s">
        <v>243</v>
      </c>
      <c r="F14" s="39" t="s">
        <v>244</v>
      </c>
      <c r="G14" s="39" t="s">
        <v>244</v>
      </c>
      <c r="H14" s="41">
        <v>53000000</v>
      </c>
      <c r="I14" s="39" t="s">
        <v>244</v>
      </c>
      <c r="J14" s="39" t="s">
        <v>244</v>
      </c>
      <c r="K14" s="39" t="s">
        <v>244</v>
      </c>
      <c r="L14" s="2" t="s">
        <v>244</v>
      </c>
      <c r="M14" s="2" t="s">
        <v>244</v>
      </c>
      <c r="N14" s="2" t="s">
        <v>244</v>
      </c>
      <c r="O14" s="2" t="s">
        <v>244</v>
      </c>
      <c r="P14" s="2" t="s">
        <v>244</v>
      </c>
      <c r="Q14" s="2" t="s">
        <v>244</v>
      </c>
      <c r="R14" s="2" t="s">
        <v>244</v>
      </c>
      <c r="S14" s="2" t="s">
        <v>244</v>
      </c>
      <c r="T14" s="2" t="s">
        <v>244</v>
      </c>
      <c r="U14" s="2" t="s">
        <v>244</v>
      </c>
      <c r="V14" s="2" t="s">
        <v>244</v>
      </c>
      <c r="W14" s="2" t="s">
        <v>244</v>
      </c>
      <c r="X14" t="s">
        <v>254</v>
      </c>
    </row>
    <row r="15" spans="1:24" x14ac:dyDescent="0.2">
      <c r="A15" t="s">
        <v>26</v>
      </c>
      <c r="B15" t="s">
        <v>240</v>
      </c>
      <c r="C15" t="s">
        <v>281</v>
      </c>
      <c r="D15" t="s">
        <v>248</v>
      </c>
      <c r="E15" t="s">
        <v>280</v>
      </c>
      <c r="F15" s="39" t="s">
        <v>244</v>
      </c>
      <c r="G15" s="39">
        <v>0.1</v>
      </c>
      <c r="H15" s="39">
        <v>0.1</v>
      </c>
      <c r="I15" s="39">
        <v>0.1</v>
      </c>
      <c r="J15" s="39">
        <v>0.1</v>
      </c>
      <c r="K15" s="39">
        <v>0.1</v>
      </c>
      <c r="L15" s="2" t="s">
        <v>244</v>
      </c>
      <c r="M15" s="2" t="s">
        <v>244</v>
      </c>
      <c r="N15" s="2" t="s">
        <v>244</v>
      </c>
      <c r="O15" s="2" t="s">
        <v>244</v>
      </c>
      <c r="P15" s="2" t="s">
        <v>244</v>
      </c>
      <c r="Q15" s="2" t="s">
        <v>244</v>
      </c>
      <c r="R15" s="2" t="s">
        <v>244</v>
      </c>
      <c r="S15" s="2" t="s">
        <v>244</v>
      </c>
      <c r="T15" s="2" t="s">
        <v>244</v>
      </c>
      <c r="U15" s="2" t="s">
        <v>244</v>
      </c>
      <c r="V15" s="2" t="s">
        <v>244</v>
      </c>
      <c r="W15" s="2" t="s">
        <v>244</v>
      </c>
    </row>
    <row r="16" spans="1:24" x14ac:dyDescent="0.2">
      <c r="A16" t="s">
        <v>255</v>
      </c>
      <c r="B16" t="s">
        <v>240</v>
      </c>
      <c r="C16" t="s">
        <v>281</v>
      </c>
      <c r="D16" t="s">
        <v>248</v>
      </c>
      <c r="E16" t="s">
        <v>280</v>
      </c>
      <c r="F16" s="39" t="s">
        <v>244</v>
      </c>
      <c r="G16" s="39">
        <v>1.1000000000000001</v>
      </c>
      <c r="H16" s="39">
        <v>1.1000000000000001</v>
      </c>
      <c r="I16" s="39">
        <v>1.2</v>
      </c>
      <c r="J16" s="39">
        <v>1.3</v>
      </c>
      <c r="K16" s="39">
        <v>1.3</v>
      </c>
      <c r="L16" s="2" t="s">
        <v>244</v>
      </c>
      <c r="M16" s="2" t="s">
        <v>244</v>
      </c>
      <c r="N16" s="2" t="s">
        <v>244</v>
      </c>
      <c r="O16" s="2" t="s">
        <v>244</v>
      </c>
      <c r="P16" s="2" t="s">
        <v>244</v>
      </c>
      <c r="Q16" s="2" t="s">
        <v>244</v>
      </c>
      <c r="R16" s="2" t="s">
        <v>244</v>
      </c>
      <c r="S16" s="2" t="s">
        <v>244</v>
      </c>
      <c r="T16" s="2" t="s">
        <v>244</v>
      </c>
      <c r="U16" s="2" t="s">
        <v>244</v>
      </c>
      <c r="V16" s="2" t="s">
        <v>244</v>
      </c>
      <c r="W16" s="2" t="s">
        <v>244</v>
      </c>
      <c r="X16" t="s">
        <v>242</v>
      </c>
    </row>
    <row r="17" spans="1:24" x14ac:dyDescent="0.2">
      <c r="A17" t="s">
        <v>42</v>
      </c>
      <c r="B17" t="s">
        <v>30</v>
      </c>
      <c r="C17" t="s">
        <v>241</v>
      </c>
      <c r="D17" t="s">
        <v>248</v>
      </c>
      <c r="E17" t="s">
        <v>280</v>
      </c>
      <c r="F17" s="39" t="s">
        <v>244</v>
      </c>
      <c r="G17" s="42">
        <v>1.0200000000000002</v>
      </c>
      <c r="H17" s="42">
        <v>1.5200000000000002</v>
      </c>
      <c r="I17" s="42">
        <v>1.6200000000000003</v>
      </c>
      <c r="J17" s="42">
        <v>1.6200000000000003</v>
      </c>
      <c r="K17" s="42">
        <v>1.6200000000000003</v>
      </c>
      <c r="L17" s="2" t="s">
        <v>244</v>
      </c>
      <c r="M17" s="2" t="s">
        <v>244</v>
      </c>
      <c r="N17" s="2" t="s">
        <v>244</v>
      </c>
      <c r="O17" s="2" t="s">
        <v>244</v>
      </c>
      <c r="P17" s="2" t="s">
        <v>244</v>
      </c>
      <c r="Q17" s="2" t="s">
        <v>244</v>
      </c>
      <c r="R17" s="2" t="s">
        <v>244</v>
      </c>
      <c r="S17" s="2" t="s">
        <v>244</v>
      </c>
      <c r="T17" s="2" t="s">
        <v>244</v>
      </c>
      <c r="U17" s="2" t="s">
        <v>244</v>
      </c>
      <c r="V17" s="2" t="s">
        <v>244</v>
      </c>
      <c r="W17" s="2" t="s">
        <v>244</v>
      </c>
      <c r="X17" t="s">
        <v>242</v>
      </c>
    </row>
    <row r="18" spans="1:24" x14ac:dyDescent="0.2">
      <c r="A18" t="s">
        <v>42</v>
      </c>
      <c r="B18" t="s">
        <v>31</v>
      </c>
      <c r="C18" t="s">
        <v>241</v>
      </c>
      <c r="D18" t="s">
        <v>248</v>
      </c>
      <c r="E18" t="s">
        <v>280</v>
      </c>
      <c r="F18" s="39" t="s">
        <v>244</v>
      </c>
      <c r="G18" s="42">
        <v>0.14000000000000001</v>
      </c>
      <c r="H18" s="42">
        <v>0.14000000000000001</v>
      </c>
      <c r="I18" s="42">
        <v>0.14000000000000001</v>
      </c>
      <c r="J18" s="42">
        <v>0.14000000000000001</v>
      </c>
      <c r="K18" s="42">
        <v>0.14000000000000001</v>
      </c>
      <c r="L18" s="2" t="s">
        <v>244</v>
      </c>
      <c r="M18" s="2" t="s">
        <v>244</v>
      </c>
      <c r="N18" s="2" t="s">
        <v>244</v>
      </c>
      <c r="O18" s="2" t="s">
        <v>244</v>
      </c>
      <c r="P18" s="2" t="s">
        <v>244</v>
      </c>
      <c r="Q18" s="2" t="s">
        <v>244</v>
      </c>
      <c r="R18" s="2" t="s">
        <v>244</v>
      </c>
      <c r="S18" s="2" t="s">
        <v>244</v>
      </c>
      <c r="T18" s="2" t="s">
        <v>244</v>
      </c>
      <c r="U18" s="2" t="s">
        <v>244</v>
      </c>
      <c r="V18" s="2" t="s">
        <v>244</v>
      </c>
      <c r="W18" s="2" t="s">
        <v>244</v>
      </c>
      <c r="X18" t="s">
        <v>242</v>
      </c>
    </row>
    <row r="19" spans="1:24" x14ac:dyDescent="0.2">
      <c r="A19" t="s">
        <v>42</v>
      </c>
      <c r="B19" t="s">
        <v>38</v>
      </c>
      <c r="C19" t="s">
        <v>249</v>
      </c>
      <c r="D19" t="s">
        <v>248</v>
      </c>
      <c r="E19" t="s">
        <v>280</v>
      </c>
      <c r="F19" s="39" t="s">
        <v>244</v>
      </c>
      <c r="G19" s="39">
        <v>1.1000000000000001</v>
      </c>
      <c r="H19" s="39">
        <v>1.1000000000000001</v>
      </c>
      <c r="I19" s="39">
        <v>1.2</v>
      </c>
      <c r="J19" s="39">
        <v>1.2</v>
      </c>
      <c r="K19" s="39">
        <v>1.2</v>
      </c>
      <c r="L19" s="2" t="s">
        <v>244</v>
      </c>
      <c r="M19" s="2" t="s">
        <v>244</v>
      </c>
      <c r="N19" s="2" t="s">
        <v>244</v>
      </c>
      <c r="O19" s="2" t="s">
        <v>244</v>
      </c>
      <c r="P19" s="2" t="s">
        <v>244</v>
      </c>
      <c r="Q19" s="2" t="s">
        <v>244</v>
      </c>
      <c r="R19" s="2" t="s">
        <v>244</v>
      </c>
      <c r="S19" s="2" t="s">
        <v>244</v>
      </c>
      <c r="T19" s="2" t="s">
        <v>244</v>
      </c>
      <c r="U19" s="2" t="s">
        <v>244</v>
      </c>
      <c r="V19" s="2" t="s">
        <v>244</v>
      </c>
      <c r="W19" s="2" t="s">
        <v>244</v>
      </c>
      <c r="X19" t="s">
        <v>242</v>
      </c>
    </row>
    <row r="20" spans="1:24" x14ac:dyDescent="0.2">
      <c r="A20" t="s">
        <v>255</v>
      </c>
      <c r="B20" t="s">
        <v>256</v>
      </c>
      <c r="C20" t="s">
        <v>241</v>
      </c>
      <c r="D20" t="s">
        <v>248</v>
      </c>
      <c r="E20" t="s">
        <v>243</v>
      </c>
      <c r="F20" s="39" t="s">
        <v>244</v>
      </c>
      <c r="G20" s="39" t="s">
        <v>244</v>
      </c>
      <c r="H20" s="39">
        <v>10000000</v>
      </c>
      <c r="I20" s="39" t="s">
        <v>244</v>
      </c>
      <c r="J20" s="39" t="s">
        <v>244</v>
      </c>
      <c r="K20" s="39" t="s">
        <v>244</v>
      </c>
      <c r="L20" s="2" t="s">
        <v>244</v>
      </c>
      <c r="M20" s="2" t="s">
        <v>244</v>
      </c>
      <c r="N20" s="2" t="s">
        <v>244</v>
      </c>
      <c r="O20" s="2" t="s">
        <v>244</v>
      </c>
      <c r="P20" s="2" t="s">
        <v>244</v>
      </c>
      <c r="Q20" s="2" t="s">
        <v>244</v>
      </c>
      <c r="R20" s="2" t="s">
        <v>244</v>
      </c>
      <c r="S20" s="2" t="s">
        <v>244</v>
      </c>
      <c r="T20" s="2" t="s">
        <v>244</v>
      </c>
      <c r="U20" s="2" t="s">
        <v>244</v>
      </c>
      <c r="V20" s="2" t="s">
        <v>244</v>
      </c>
      <c r="W20" s="2" t="s">
        <v>244</v>
      </c>
      <c r="X20" t="s">
        <v>254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>
      <selection activeCell="A16" sqref="A16:XFD16"/>
    </sheetView>
  </sheetViews>
  <sheetFormatPr baseColWidth="10" defaultColWidth="9.1640625" defaultRowHeight="15" x14ac:dyDescent="0.2"/>
  <cols>
    <col min="1" max="2" width="23.6640625" customWidth="1"/>
  </cols>
  <sheetData>
    <row r="1" spans="1:34" ht="15" customHeight="1" thickBot="1" x14ac:dyDescent="0.25">
      <c r="B1" s="45" t="s">
        <v>571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"/>
    <row r="3" spans="1:34" ht="15" customHeight="1" x14ac:dyDescent="0.2">
      <c r="C3" s="50" t="s">
        <v>522</v>
      </c>
      <c r="D3" s="50" t="s">
        <v>593</v>
      </c>
      <c r="E3" s="51"/>
      <c r="F3" s="51"/>
      <c r="G3" s="51"/>
      <c r="H3" s="51"/>
    </row>
    <row r="4" spans="1:34" ht="15" customHeight="1" x14ac:dyDescent="0.2">
      <c r="C4" s="50" t="s">
        <v>523</v>
      </c>
      <c r="D4" s="50" t="s">
        <v>594</v>
      </c>
      <c r="E4" s="51"/>
      <c r="F4" s="51"/>
      <c r="G4" s="50" t="s">
        <v>524</v>
      </c>
      <c r="H4" s="51"/>
    </row>
    <row r="5" spans="1:34" ht="15" customHeight="1" x14ac:dyDescent="0.2">
      <c r="C5" s="50" t="s">
        <v>525</v>
      </c>
      <c r="D5" s="50" t="s">
        <v>595</v>
      </c>
      <c r="E5" s="51"/>
      <c r="F5" s="51"/>
      <c r="G5" s="51"/>
      <c r="H5" s="51"/>
    </row>
    <row r="6" spans="1:34" ht="15" customHeight="1" x14ac:dyDescent="0.2">
      <c r="C6" s="50" t="s">
        <v>526</v>
      </c>
      <c r="D6" s="51"/>
      <c r="E6" s="50" t="s">
        <v>596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10" spans="1:34" ht="15" customHeight="1" x14ac:dyDescent="0.2">
      <c r="A10" s="29" t="s">
        <v>346</v>
      </c>
      <c r="B10" s="46" t="s">
        <v>43</v>
      </c>
      <c r="AH10" s="52" t="s">
        <v>597</v>
      </c>
    </row>
    <row r="11" spans="1:34" ht="15" customHeight="1" x14ac:dyDescent="0.2">
      <c r="B11" s="45" t="s">
        <v>44</v>
      </c>
      <c r="AH11" s="52" t="s">
        <v>598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599</v>
      </c>
    </row>
    <row r="13" spans="1:34" ht="15" customHeight="1" thickBot="1" x14ac:dyDescent="0.25">
      <c r="B13" s="47" t="s">
        <v>45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600</v>
      </c>
    </row>
    <row r="14" spans="1:34" ht="15" customHeight="1" thickTop="1" x14ac:dyDescent="0.2"/>
    <row r="15" spans="1:34" ht="15" customHeight="1" x14ac:dyDescent="0.2">
      <c r="B15" s="48" t="s">
        <v>46</v>
      </c>
    </row>
    <row r="16" spans="1:34" ht="15" customHeight="1" x14ac:dyDescent="0.2">
      <c r="A16" s="29" t="s">
        <v>347</v>
      </c>
      <c r="B16" s="49" t="s">
        <v>47</v>
      </c>
      <c r="C16" s="31">
        <v>23.867666</v>
      </c>
      <c r="D16" s="31">
        <v>23.716004999999999</v>
      </c>
      <c r="E16" s="31">
        <v>24.53903</v>
      </c>
      <c r="F16" s="31">
        <v>27.925459</v>
      </c>
      <c r="G16" s="31">
        <v>30.574987</v>
      </c>
      <c r="H16" s="31">
        <v>32.906692999999997</v>
      </c>
      <c r="I16" s="31">
        <v>34.453662999999999</v>
      </c>
      <c r="J16" s="31">
        <v>35.289585000000002</v>
      </c>
      <c r="K16" s="31">
        <v>35.990912999999999</v>
      </c>
      <c r="L16" s="31">
        <v>36.409004000000003</v>
      </c>
      <c r="M16" s="31">
        <v>36.662436999999997</v>
      </c>
      <c r="N16" s="31">
        <v>36.98563</v>
      </c>
      <c r="O16" s="31">
        <v>37.381976999999999</v>
      </c>
      <c r="P16" s="31">
        <v>37.446896000000002</v>
      </c>
      <c r="Q16" s="31">
        <v>37.742153000000002</v>
      </c>
      <c r="R16" s="31">
        <v>38.091808</v>
      </c>
      <c r="S16" s="31">
        <v>38.293205</v>
      </c>
      <c r="T16" s="31">
        <v>38.401020000000003</v>
      </c>
      <c r="U16" s="31">
        <v>38.231583000000001</v>
      </c>
      <c r="V16" s="31">
        <v>38.447079000000002</v>
      </c>
      <c r="W16" s="31">
        <v>38.671165000000002</v>
      </c>
      <c r="X16" s="31">
        <v>38.790134000000002</v>
      </c>
      <c r="Y16" s="31">
        <v>38.843955999999999</v>
      </c>
      <c r="Z16" s="31">
        <v>38.968848999999999</v>
      </c>
      <c r="AA16" s="31">
        <v>38.842036999999998</v>
      </c>
      <c r="AB16" s="31">
        <v>38.964989000000003</v>
      </c>
      <c r="AC16" s="31">
        <v>38.709029999999998</v>
      </c>
      <c r="AD16" s="31">
        <v>38.560642000000001</v>
      </c>
      <c r="AE16" s="31">
        <v>38.314979999999998</v>
      </c>
      <c r="AF16" s="31">
        <v>37.913806999999998</v>
      </c>
      <c r="AG16" s="31">
        <v>37.41724</v>
      </c>
      <c r="AH16" s="32">
        <v>1.5100000000000001E-2</v>
      </c>
    </row>
    <row r="17" spans="1:34" ht="15" customHeight="1" x14ac:dyDescent="0.2">
      <c r="A17" s="29" t="s">
        <v>348</v>
      </c>
      <c r="B17" s="49" t="s">
        <v>48</v>
      </c>
      <c r="C17" s="31">
        <v>6.5830979999999997</v>
      </c>
      <c r="D17" s="31">
        <v>6.8192440000000003</v>
      </c>
      <c r="E17" s="31">
        <v>7.4171019999999999</v>
      </c>
      <c r="F17" s="31">
        <v>8.3169740000000001</v>
      </c>
      <c r="G17" s="31">
        <v>8.7668909999999993</v>
      </c>
      <c r="H17" s="31">
        <v>8.8852949999999993</v>
      </c>
      <c r="I17" s="31">
        <v>9.0528650000000006</v>
      </c>
      <c r="J17" s="31">
        <v>9.1853820000000006</v>
      </c>
      <c r="K17" s="31">
        <v>9.3018859999999997</v>
      </c>
      <c r="L17" s="31">
        <v>9.3624320000000001</v>
      </c>
      <c r="M17" s="31">
        <v>9.4732450000000004</v>
      </c>
      <c r="N17" s="31">
        <v>9.5774699999999999</v>
      </c>
      <c r="O17" s="31">
        <v>9.6888269999999999</v>
      </c>
      <c r="P17" s="31">
        <v>9.7548390000000005</v>
      </c>
      <c r="Q17" s="31">
        <v>9.8702070000000006</v>
      </c>
      <c r="R17" s="31">
        <v>9.9479399999999991</v>
      </c>
      <c r="S17" s="31">
        <v>9.9735180000000003</v>
      </c>
      <c r="T17" s="31">
        <v>10.047675999999999</v>
      </c>
      <c r="U17" s="31">
        <v>10.051038</v>
      </c>
      <c r="V17" s="31">
        <v>10.057378999999999</v>
      </c>
      <c r="W17" s="31">
        <v>10.066322</v>
      </c>
      <c r="X17" s="31">
        <v>10.088569</v>
      </c>
      <c r="Y17" s="31">
        <v>10.137991</v>
      </c>
      <c r="Z17" s="31">
        <v>10.245187</v>
      </c>
      <c r="AA17" s="31">
        <v>10.325322999999999</v>
      </c>
      <c r="AB17" s="31">
        <v>10.436216999999999</v>
      </c>
      <c r="AC17" s="31">
        <v>10.42855</v>
      </c>
      <c r="AD17" s="31">
        <v>10.437873</v>
      </c>
      <c r="AE17" s="31">
        <v>10.473520000000001</v>
      </c>
      <c r="AF17" s="31">
        <v>10.438701999999999</v>
      </c>
      <c r="AG17" s="31">
        <v>10.392863</v>
      </c>
      <c r="AH17" s="32">
        <v>1.5337E-2</v>
      </c>
    </row>
    <row r="18" spans="1:34" ht="15" customHeight="1" x14ac:dyDescent="0.2">
      <c r="A18" s="29" t="s">
        <v>349</v>
      </c>
      <c r="B18" s="49" t="s">
        <v>49</v>
      </c>
      <c r="C18" s="31">
        <v>35.071499000000003</v>
      </c>
      <c r="D18" s="31">
        <v>33.420853000000001</v>
      </c>
      <c r="E18" s="31">
        <v>34.514403999999999</v>
      </c>
      <c r="F18" s="31">
        <v>36.586661999999997</v>
      </c>
      <c r="G18" s="31">
        <v>38.453529000000003</v>
      </c>
      <c r="H18" s="31">
        <v>40.565562999999997</v>
      </c>
      <c r="I18" s="31">
        <v>41.814342000000003</v>
      </c>
      <c r="J18" s="31">
        <v>42.703667000000003</v>
      </c>
      <c r="K18" s="31">
        <v>43.344872000000002</v>
      </c>
      <c r="L18" s="31">
        <v>44.335121000000001</v>
      </c>
      <c r="M18" s="31">
        <v>44.964447</v>
      </c>
      <c r="N18" s="31">
        <v>45.514583999999999</v>
      </c>
      <c r="O18" s="31">
        <v>46.237316</v>
      </c>
      <c r="P18" s="31">
        <v>46.814990999999999</v>
      </c>
      <c r="Q18" s="31">
        <v>47.414042999999999</v>
      </c>
      <c r="R18" s="31">
        <v>47.874859000000001</v>
      </c>
      <c r="S18" s="31">
        <v>48.433478999999998</v>
      </c>
      <c r="T18" s="31">
        <v>49.118267000000003</v>
      </c>
      <c r="U18" s="31">
        <v>49.758228000000003</v>
      </c>
      <c r="V18" s="31">
        <v>50.396996000000001</v>
      </c>
      <c r="W18" s="31">
        <v>50.988028999999997</v>
      </c>
      <c r="X18" s="31">
        <v>51.433307999999997</v>
      </c>
      <c r="Y18" s="31">
        <v>51.869774</v>
      </c>
      <c r="Z18" s="31">
        <v>52.514465000000001</v>
      </c>
      <c r="AA18" s="31">
        <v>53.262515999999998</v>
      </c>
      <c r="AB18" s="31">
        <v>53.763351</v>
      </c>
      <c r="AC18" s="31">
        <v>54.110774999999997</v>
      </c>
      <c r="AD18" s="31">
        <v>54.475608999999999</v>
      </c>
      <c r="AE18" s="31">
        <v>54.893577999999998</v>
      </c>
      <c r="AF18" s="31">
        <v>55.124946999999999</v>
      </c>
      <c r="AG18" s="31">
        <v>55.505839999999999</v>
      </c>
      <c r="AH18" s="32">
        <v>1.5421000000000001E-2</v>
      </c>
    </row>
    <row r="19" spans="1:34" ht="15" customHeight="1" x14ac:dyDescent="0.2">
      <c r="A19" s="29" t="s">
        <v>350</v>
      </c>
      <c r="B19" s="49" t="s">
        <v>50</v>
      </c>
      <c r="C19" s="31">
        <v>10.784114000000001</v>
      </c>
      <c r="D19" s="31">
        <v>12.618449</v>
      </c>
      <c r="E19" s="31">
        <v>13.002274</v>
      </c>
      <c r="F19" s="31">
        <v>11.427409000000001</v>
      </c>
      <c r="G19" s="31">
        <v>10.139303</v>
      </c>
      <c r="H19" s="31">
        <v>8.5027030000000003</v>
      </c>
      <c r="I19" s="31">
        <v>8.5642490000000002</v>
      </c>
      <c r="J19" s="31">
        <v>8.3766789999999993</v>
      </c>
      <c r="K19" s="31">
        <v>8.4043050000000008</v>
      </c>
      <c r="L19" s="31">
        <v>8.3890689999999992</v>
      </c>
      <c r="M19" s="31">
        <v>8.4299920000000004</v>
      </c>
      <c r="N19" s="31">
        <v>8.3419849999999993</v>
      </c>
      <c r="O19" s="31">
        <v>8.2206489999999999</v>
      </c>
      <c r="P19" s="31">
        <v>8.1894469999999995</v>
      </c>
      <c r="Q19" s="31">
        <v>8.0775089999999992</v>
      </c>
      <c r="R19" s="31">
        <v>7.9647019999999999</v>
      </c>
      <c r="S19" s="31">
        <v>7.8969360000000002</v>
      </c>
      <c r="T19" s="31">
        <v>7.8271040000000003</v>
      </c>
      <c r="U19" s="31">
        <v>7.7181629999999997</v>
      </c>
      <c r="V19" s="31">
        <v>7.7059049999999996</v>
      </c>
      <c r="W19" s="31">
        <v>7.6330090000000004</v>
      </c>
      <c r="X19" s="31">
        <v>7.5858319999999999</v>
      </c>
      <c r="Y19" s="31">
        <v>7.5861340000000004</v>
      </c>
      <c r="Z19" s="31">
        <v>7.6137870000000003</v>
      </c>
      <c r="AA19" s="31">
        <v>7.6301880000000004</v>
      </c>
      <c r="AB19" s="31">
        <v>7.4999320000000003</v>
      </c>
      <c r="AC19" s="31">
        <v>7.4386539999999997</v>
      </c>
      <c r="AD19" s="31">
        <v>7.4039849999999996</v>
      </c>
      <c r="AE19" s="31">
        <v>7.3274780000000002</v>
      </c>
      <c r="AF19" s="31">
        <v>7.2672590000000001</v>
      </c>
      <c r="AG19" s="31">
        <v>7.2873799999999997</v>
      </c>
      <c r="AH19" s="32">
        <v>-1.2978999999999999E-2</v>
      </c>
    </row>
    <row r="20" spans="1:34" ht="15" customHeight="1" x14ac:dyDescent="0.2">
      <c r="A20" s="29" t="s">
        <v>351</v>
      </c>
      <c r="B20" s="49" t="s">
        <v>51</v>
      </c>
      <c r="C20" s="31">
        <v>8.2053379999999994</v>
      </c>
      <c r="D20" s="31">
        <v>7.9521920000000001</v>
      </c>
      <c r="E20" s="31">
        <v>7.7023349999999997</v>
      </c>
      <c r="F20" s="31">
        <v>7.8394529999999998</v>
      </c>
      <c r="G20" s="31">
        <v>7.8721709999999998</v>
      </c>
      <c r="H20" s="31">
        <v>7.7886550000000003</v>
      </c>
      <c r="I20" s="31">
        <v>6.7068110000000001</v>
      </c>
      <c r="J20" s="31">
        <v>6.0273389999999996</v>
      </c>
      <c r="K20" s="31">
        <v>5.823143</v>
      </c>
      <c r="L20" s="31">
        <v>5.2902659999999999</v>
      </c>
      <c r="M20" s="31">
        <v>5.2980970000000003</v>
      </c>
      <c r="N20" s="31">
        <v>5.126398</v>
      </c>
      <c r="O20" s="31">
        <v>5.020213</v>
      </c>
      <c r="P20" s="31">
        <v>4.939495</v>
      </c>
      <c r="Q20" s="31">
        <v>4.7645020000000002</v>
      </c>
      <c r="R20" s="31">
        <v>4.7791920000000001</v>
      </c>
      <c r="S20" s="31">
        <v>4.6919029999999999</v>
      </c>
      <c r="T20" s="31">
        <v>4.5201010000000004</v>
      </c>
      <c r="U20" s="31">
        <v>4.4460940000000004</v>
      </c>
      <c r="V20" s="31">
        <v>4.4460940000000004</v>
      </c>
      <c r="W20" s="31">
        <v>4.4497</v>
      </c>
      <c r="X20" s="31">
        <v>4.4627910000000002</v>
      </c>
      <c r="Y20" s="31">
        <v>4.4722590000000002</v>
      </c>
      <c r="Z20" s="31">
        <v>4.2833519999999998</v>
      </c>
      <c r="AA20" s="31">
        <v>3.8118189999999998</v>
      </c>
      <c r="AB20" s="31">
        <v>3.8203770000000001</v>
      </c>
      <c r="AC20" s="31">
        <v>3.8248310000000001</v>
      </c>
      <c r="AD20" s="31">
        <v>3.7477960000000001</v>
      </c>
      <c r="AE20" s="31">
        <v>3.5928810000000002</v>
      </c>
      <c r="AF20" s="31">
        <v>3.5962329999999998</v>
      </c>
      <c r="AG20" s="31">
        <v>3.6010789999999999</v>
      </c>
      <c r="AH20" s="32">
        <v>-2.7078000000000001E-2</v>
      </c>
    </row>
    <row r="21" spans="1:34" ht="15" customHeight="1" x14ac:dyDescent="0.2">
      <c r="A21" s="29" t="s">
        <v>352</v>
      </c>
      <c r="B21" s="49" t="s">
        <v>196</v>
      </c>
      <c r="C21" s="31">
        <v>2.5344470000000001</v>
      </c>
      <c r="D21" s="31">
        <v>2.4826489999999999</v>
      </c>
      <c r="E21" s="31">
        <v>2.5667870000000002</v>
      </c>
      <c r="F21" s="31">
        <v>2.6176599999999999</v>
      </c>
      <c r="G21" s="31">
        <v>2.538875</v>
      </c>
      <c r="H21" s="31">
        <v>2.4966300000000001</v>
      </c>
      <c r="I21" s="31">
        <v>2.4146179999999999</v>
      </c>
      <c r="J21" s="31">
        <v>2.379502</v>
      </c>
      <c r="K21" s="31">
        <v>2.3408340000000001</v>
      </c>
      <c r="L21" s="31">
        <v>2.3264619999999998</v>
      </c>
      <c r="M21" s="31">
        <v>2.317059</v>
      </c>
      <c r="N21" s="31">
        <v>2.3122950000000002</v>
      </c>
      <c r="O21" s="31">
        <v>2.3030919999999999</v>
      </c>
      <c r="P21" s="31">
        <v>2.2927430000000002</v>
      </c>
      <c r="Q21" s="31">
        <v>2.2856200000000002</v>
      </c>
      <c r="R21" s="31">
        <v>2.2783370000000001</v>
      </c>
      <c r="S21" s="31">
        <v>2.2708390000000001</v>
      </c>
      <c r="T21" s="31">
        <v>2.264202</v>
      </c>
      <c r="U21" s="31">
        <v>2.2553830000000001</v>
      </c>
      <c r="V21" s="31">
        <v>2.2462909999999998</v>
      </c>
      <c r="W21" s="31">
        <v>2.2406139999999999</v>
      </c>
      <c r="X21" s="31">
        <v>2.2345830000000002</v>
      </c>
      <c r="Y21" s="31">
        <v>2.2299020000000001</v>
      </c>
      <c r="Z21" s="31">
        <v>2.2239439999999999</v>
      </c>
      <c r="AA21" s="31">
        <v>2.2179739999999999</v>
      </c>
      <c r="AB21" s="31">
        <v>2.2093859999999999</v>
      </c>
      <c r="AC21" s="31">
        <v>2.1995480000000001</v>
      </c>
      <c r="AD21" s="31">
        <v>2.1941649999999999</v>
      </c>
      <c r="AE21" s="31">
        <v>2.1891940000000001</v>
      </c>
      <c r="AF21" s="31">
        <v>2.1818879999999998</v>
      </c>
      <c r="AG21" s="31">
        <v>2.175548</v>
      </c>
      <c r="AH21" s="32">
        <v>-5.0769999999999999E-3</v>
      </c>
    </row>
    <row r="22" spans="1:34" ht="15" customHeight="1" x14ac:dyDescent="0.2">
      <c r="A22" s="29" t="s">
        <v>353</v>
      </c>
      <c r="B22" s="49" t="s">
        <v>52</v>
      </c>
      <c r="C22" s="31">
        <v>4.4722900000000001</v>
      </c>
      <c r="D22" s="31">
        <v>4.6693230000000003</v>
      </c>
      <c r="E22" s="31">
        <v>4.6908890000000003</v>
      </c>
      <c r="F22" s="31">
        <v>4.7478910000000001</v>
      </c>
      <c r="G22" s="31">
        <v>4.8064929999999997</v>
      </c>
      <c r="H22" s="31">
        <v>4.8397050000000004</v>
      </c>
      <c r="I22" s="31">
        <v>4.8661789999999998</v>
      </c>
      <c r="J22" s="31">
        <v>4.8851170000000002</v>
      </c>
      <c r="K22" s="31">
        <v>4.8942160000000001</v>
      </c>
      <c r="L22" s="31">
        <v>4.9033680000000004</v>
      </c>
      <c r="M22" s="31">
        <v>4.9359799999999998</v>
      </c>
      <c r="N22" s="31">
        <v>4.9466869999999998</v>
      </c>
      <c r="O22" s="31">
        <v>4.9633229999999999</v>
      </c>
      <c r="P22" s="31">
        <v>4.968826</v>
      </c>
      <c r="Q22" s="31">
        <v>4.9724219999999999</v>
      </c>
      <c r="R22" s="31">
        <v>4.9827539999999999</v>
      </c>
      <c r="S22" s="31">
        <v>5.0052560000000001</v>
      </c>
      <c r="T22" s="31">
        <v>5.0212709999999996</v>
      </c>
      <c r="U22" s="31">
        <v>5.0438689999999999</v>
      </c>
      <c r="V22" s="31">
        <v>5.0670840000000004</v>
      </c>
      <c r="W22" s="31">
        <v>5.0908920000000002</v>
      </c>
      <c r="X22" s="31">
        <v>5.1207570000000002</v>
      </c>
      <c r="Y22" s="31">
        <v>5.1624049999999997</v>
      </c>
      <c r="Z22" s="31">
        <v>5.1968829999999997</v>
      </c>
      <c r="AA22" s="31">
        <v>5.247376</v>
      </c>
      <c r="AB22" s="31">
        <v>5.2874309999999998</v>
      </c>
      <c r="AC22" s="31">
        <v>5.3290009999999999</v>
      </c>
      <c r="AD22" s="31">
        <v>5.3944419999999997</v>
      </c>
      <c r="AE22" s="31">
        <v>5.4457389999999997</v>
      </c>
      <c r="AF22" s="31">
        <v>5.5086130000000004</v>
      </c>
      <c r="AG22" s="31">
        <v>5.566624</v>
      </c>
      <c r="AH22" s="32">
        <v>7.3229999999999996E-3</v>
      </c>
    </row>
    <row r="23" spans="1:34" ht="15" customHeight="1" x14ac:dyDescent="0.2">
      <c r="A23" s="29" t="s">
        <v>354</v>
      </c>
      <c r="B23" s="49" t="s">
        <v>53</v>
      </c>
      <c r="C23" s="31">
        <v>4.4248950000000002</v>
      </c>
      <c r="D23" s="31">
        <v>5.1409979999999997</v>
      </c>
      <c r="E23" s="31">
        <v>5.5741690000000004</v>
      </c>
      <c r="F23" s="31">
        <v>6.3247629999999999</v>
      </c>
      <c r="G23" s="31">
        <v>7.1962080000000004</v>
      </c>
      <c r="H23" s="31">
        <v>7.6852549999999997</v>
      </c>
      <c r="I23" s="31">
        <v>7.76722</v>
      </c>
      <c r="J23" s="31">
        <v>7.8418039999999998</v>
      </c>
      <c r="K23" s="31">
        <v>7.8896360000000003</v>
      </c>
      <c r="L23" s="31">
        <v>8.0682720000000003</v>
      </c>
      <c r="M23" s="31">
        <v>8.3058230000000002</v>
      </c>
      <c r="N23" s="31">
        <v>8.427816</v>
      </c>
      <c r="O23" s="31">
        <v>8.5152529999999995</v>
      </c>
      <c r="P23" s="31">
        <v>8.6241760000000003</v>
      </c>
      <c r="Q23" s="31">
        <v>8.8663159999999994</v>
      </c>
      <c r="R23" s="31">
        <v>9.1666799999999995</v>
      </c>
      <c r="S23" s="31">
        <v>9.4246949999999998</v>
      </c>
      <c r="T23" s="31">
        <v>9.5828419999999994</v>
      </c>
      <c r="U23" s="31">
        <v>9.7705289999999998</v>
      </c>
      <c r="V23" s="31">
        <v>9.8951410000000006</v>
      </c>
      <c r="W23" s="31">
        <v>10.034300999999999</v>
      </c>
      <c r="X23" s="31">
        <v>10.147729</v>
      </c>
      <c r="Y23" s="31">
        <v>10.250866</v>
      </c>
      <c r="Z23" s="31">
        <v>10.396744</v>
      </c>
      <c r="AA23" s="31">
        <v>10.581325</v>
      </c>
      <c r="AB23" s="31">
        <v>10.777422</v>
      </c>
      <c r="AC23" s="31">
        <v>11.011445999999999</v>
      </c>
      <c r="AD23" s="31">
        <v>11.308892999999999</v>
      </c>
      <c r="AE23" s="31">
        <v>11.723235000000001</v>
      </c>
      <c r="AF23" s="31">
        <v>12.192237</v>
      </c>
      <c r="AG23" s="31">
        <v>12.449108000000001</v>
      </c>
      <c r="AH23" s="32">
        <v>3.5081000000000001E-2</v>
      </c>
    </row>
    <row r="24" spans="1:34" ht="15" customHeight="1" x14ac:dyDescent="0.2">
      <c r="A24" s="29" t="s">
        <v>355</v>
      </c>
      <c r="B24" s="49" t="s">
        <v>54</v>
      </c>
      <c r="C24" s="31">
        <v>0.68507899999999999</v>
      </c>
      <c r="D24" s="31">
        <v>1.213802</v>
      </c>
      <c r="E24" s="31">
        <v>0.74235499999999999</v>
      </c>
      <c r="F24" s="31">
        <v>0.82416500000000004</v>
      </c>
      <c r="G24" s="31">
        <v>0.860541</v>
      </c>
      <c r="H24" s="31">
        <v>0.79651000000000005</v>
      </c>
      <c r="I24" s="31">
        <v>0.65415599999999996</v>
      </c>
      <c r="J24" s="31">
        <v>0.64135699999999995</v>
      </c>
      <c r="K24" s="31">
        <v>0.64526300000000003</v>
      </c>
      <c r="L24" s="31">
        <v>0.64116899999999999</v>
      </c>
      <c r="M24" s="31">
        <v>0.60385599999999995</v>
      </c>
      <c r="N24" s="31">
        <v>0.59543100000000004</v>
      </c>
      <c r="O24" s="31">
        <v>0.59057499999999996</v>
      </c>
      <c r="P24" s="31">
        <v>0.58815499999999998</v>
      </c>
      <c r="Q24" s="31">
        <v>0.58796499999999996</v>
      </c>
      <c r="R24" s="31">
        <v>0.58573399999999998</v>
      </c>
      <c r="S24" s="31">
        <v>0.58875500000000003</v>
      </c>
      <c r="T24" s="31">
        <v>0.59193399999999996</v>
      </c>
      <c r="U24" s="31">
        <v>0.594302</v>
      </c>
      <c r="V24" s="31">
        <v>0.60012900000000002</v>
      </c>
      <c r="W24" s="31">
        <v>0.59348000000000001</v>
      </c>
      <c r="X24" s="31">
        <v>0.59544799999999998</v>
      </c>
      <c r="Y24" s="31">
        <v>0.59747700000000004</v>
      </c>
      <c r="Z24" s="31">
        <v>0.59772700000000001</v>
      </c>
      <c r="AA24" s="31">
        <v>0.59933800000000004</v>
      </c>
      <c r="AB24" s="31">
        <v>0.600908</v>
      </c>
      <c r="AC24" s="31">
        <v>0.59958999999999996</v>
      </c>
      <c r="AD24" s="31">
        <v>0.60051399999999999</v>
      </c>
      <c r="AE24" s="31">
        <v>0.60054399999999997</v>
      </c>
      <c r="AF24" s="31">
        <v>0.60362199999999999</v>
      </c>
      <c r="AG24" s="31">
        <v>0.61028800000000005</v>
      </c>
      <c r="AH24" s="32">
        <v>-3.846E-3</v>
      </c>
    </row>
    <row r="25" spans="1:34" ht="15" customHeight="1" x14ac:dyDescent="0.2">
      <c r="A25" s="29" t="s">
        <v>356</v>
      </c>
      <c r="B25" s="48" t="s">
        <v>55</v>
      </c>
      <c r="C25" s="33">
        <v>96.628426000000005</v>
      </c>
      <c r="D25" s="33">
        <v>98.033507999999998</v>
      </c>
      <c r="E25" s="33">
        <v>100.749336</v>
      </c>
      <c r="F25" s="33">
        <v>106.610435</v>
      </c>
      <c r="G25" s="33">
        <v>111.209</v>
      </c>
      <c r="H25" s="33">
        <v>114.46701</v>
      </c>
      <c r="I25" s="33">
        <v>116.29409800000001</v>
      </c>
      <c r="J25" s="33">
        <v>117.330429</v>
      </c>
      <c r="K25" s="33">
        <v>118.635071</v>
      </c>
      <c r="L25" s="33">
        <v>119.725151</v>
      </c>
      <c r="M25" s="33">
        <v>120.990936</v>
      </c>
      <c r="N25" s="33">
        <v>121.828293</v>
      </c>
      <c r="O25" s="33">
        <v>122.921227</v>
      </c>
      <c r="P25" s="33">
        <v>123.61956000000001</v>
      </c>
      <c r="Q25" s="33">
        <v>124.58073400000001</v>
      </c>
      <c r="R25" s="33">
        <v>125.672005</v>
      </c>
      <c r="S25" s="33">
        <v>126.57858299999999</v>
      </c>
      <c r="T25" s="33">
        <v>127.37442</v>
      </c>
      <c r="U25" s="33">
        <v>127.869186</v>
      </c>
      <c r="V25" s="33">
        <v>128.86209099999999</v>
      </c>
      <c r="W25" s="33">
        <v>129.767517</v>
      </c>
      <c r="X25" s="33">
        <v>130.45915199999999</v>
      </c>
      <c r="Y25" s="33">
        <v>131.15077199999999</v>
      </c>
      <c r="Z25" s="33">
        <v>132.04093900000001</v>
      </c>
      <c r="AA25" s="33">
        <v>132.51788300000001</v>
      </c>
      <c r="AB25" s="33">
        <v>133.36000100000001</v>
      </c>
      <c r="AC25" s="33">
        <v>133.65141299999999</v>
      </c>
      <c r="AD25" s="33">
        <v>134.12391700000001</v>
      </c>
      <c r="AE25" s="33">
        <v>134.56114199999999</v>
      </c>
      <c r="AF25" s="33">
        <v>134.82730100000001</v>
      </c>
      <c r="AG25" s="33">
        <v>135.00598099999999</v>
      </c>
      <c r="AH25" s="34">
        <v>1.1211E-2</v>
      </c>
    </row>
    <row r="26" spans="1:34" ht="15" customHeight="1" x14ac:dyDescent="0.2"/>
    <row r="27" spans="1:34" ht="15" customHeight="1" x14ac:dyDescent="0.2">
      <c r="B27" s="48" t="s">
        <v>56</v>
      </c>
    </row>
    <row r="28" spans="1:34" ht="15" customHeight="1" x14ac:dyDescent="0.2">
      <c r="A28" s="29" t="s">
        <v>357</v>
      </c>
      <c r="B28" s="49" t="s">
        <v>57</v>
      </c>
      <c r="C28" s="31">
        <v>13.446751000000001</v>
      </c>
      <c r="D28" s="31">
        <v>16.725636000000002</v>
      </c>
      <c r="E28" s="31">
        <v>17.108875000000001</v>
      </c>
      <c r="F28" s="31">
        <v>14.589074999999999</v>
      </c>
      <c r="G28" s="31">
        <v>12.48507</v>
      </c>
      <c r="H28" s="31">
        <v>10.066829</v>
      </c>
      <c r="I28" s="31">
        <v>9.2174759999999996</v>
      </c>
      <c r="J28" s="31">
        <v>8.3339639999999999</v>
      </c>
      <c r="K28" s="31">
        <v>7.6152660000000001</v>
      </c>
      <c r="L28" s="31">
        <v>7.3106770000000001</v>
      </c>
      <c r="M28" s="31">
        <v>7.0656040000000004</v>
      </c>
      <c r="N28" s="31">
        <v>6.45763</v>
      </c>
      <c r="O28" s="31">
        <v>6.0814969999999997</v>
      </c>
      <c r="P28" s="31">
        <v>5.8887530000000003</v>
      </c>
      <c r="Q28" s="31">
        <v>5.6863640000000002</v>
      </c>
      <c r="R28" s="31">
        <v>5.4539600000000004</v>
      </c>
      <c r="S28" s="31">
        <v>5.5161619999999996</v>
      </c>
      <c r="T28" s="31">
        <v>5.6211159999999998</v>
      </c>
      <c r="U28" s="31">
        <v>5.6434449999999998</v>
      </c>
      <c r="V28" s="31">
        <v>5.7703990000000003</v>
      </c>
      <c r="W28" s="31">
        <v>5.2366400000000004</v>
      </c>
      <c r="X28" s="31">
        <v>5.1895939999999996</v>
      </c>
      <c r="Y28" s="31">
        <v>5.2559990000000001</v>
      </c>
      <c r="Z28" s="31">
        <v>5.2171630000000002</v>
      </c>
      <c r="AA28" s="31">
        <v>4.9538609999999998</v>
      </c>
      <c r="AB28" s="31">
        <v>4.6901339999999996</v>
      </c>
      <c r="AC28" s="31">
        <v>4.5632799999999998</v>
      </c>
      <c r="AD28" s="31">
        <v>4.9582300000000004</v>
      </c>
      <c r="AE28" s="31">
        <v>5.1714159999999998</v>
      </c>
      <c r="AF28" s="31">
        <v>5.3678439999999998</v>
      </c>
      <c r="AG28" s="31">
        <v>5.732602</v>
      </c>
      <c r="AH28" s="32">
        <v>-2.8018999999999999E-2</v>
      </c>
    </row>
    <row r="29" spans="1:34" ht="15" customHeight="1" x14ac:dyDescent="0.2">
      <c r="A29" s="29" t="s">
        <v>358</v>
      </c>
      <c r="B29" s="49" t="s">
        <v>58</v>
      </c>
      <c r="C29" s="31">
        <v>4.1678940000000004</v>
      </c>
      <c r="D29" s="31">
        <v>4.3720499999999998</v>
      </c>
      <c r="E29" s="31">
        <v>4.1743980000000001</v>
      </c>
      <c r="F29" s="31">
        <v>4.2356920000000002</v>
      </c>
      <c r="G29" s="31">
        <v>4.0324540000000004</v>
      </c>
      <c r="H29" s="31">
        <v>4.1793060000000004</v>
      </c>
      <c r="I29" s="31">
        <v>4.2174630000000004</v>
      </c>
      <c r="J29" s="31">
        <v>4.1216619999999997</v>
      </c>
      <c r="K29" s="31">
        <v>4.0222069999999999</v>
      </c>
      <c r="L29" s="31">
        <v>3.9053140000000002</v>
      </c>
      <c r="M29" s="31">
        <v>3.850886</v>
      </c>
      <c r="N29" s="31">
        <v>3.875372</v>
      </c>
      <c r="O29" s="31">
        <v>3.7955390000000002</v>
      </c>
      <c r="P29" s="31">
        <v>3.748669</v>
      </c>
      <c r="Q29" s="31">
        <v>3.7110159999999999</v>
      </c>
      <c r="R29" s="31">
        <v>3.7128760000000001</v>
      </c>
      <c r="S29" s="31">
        <v>3.6104609999999999</v>
      </c>
      <c r="T29" s="31">
        <v>3.604724</v>
      </c>
      <c r="U29" s="31">
        <v>3.6299589999999999</v>
      </c>
      <c r="V29" s="31">
        <v>3.581013</v>
      </c>
      <c r="W29" s="31">
        <v>3.6372119999999999</v>
      </c>
      <c r="X29" s="31">
        <v>3.6907169999999998</v>
      </c>
      <c r="Y29" s="31">
        <v>3.6530529999999999</v>
      </c>
      <c r="Z29" s="31">
        <v>3.60162</v>
      </c>
      <c r="AA29" s="31">
        <v>3.5970789999999999</v>
      </c>
      <c r="AB29" s="31">
        <v>3.6563629999999998</v>
      </c>
      <c r="AC29" s="31">
        <v>3.6548470000000002</v>
      </c>
      <c r="AD29" s="31">
        <v>3.5738340000000002</v>
      </c>
      <c r="AE29" s="31">
        <v>3.6315360000000001</v>
      </c>
      <c r="AF29" s="31">
        <v>3.6495510000000002</v>
      </c>
      <c r="AG29" s="31">
        <v>3.6370100000000001</v>
      </c>
      <c r="AH29" s="32">
        <v>-4.5310000000000003E-3</v>
      </c>
    </row>
    <row r="30" spans="1:34" ht="15" customHeight="1" x14ac:dyDescent="0.2">
      <c r="A30" s="29" t="s">
        <v>359</v>
      </c>
      <c r="B30" s="49" t="s">
        <v>63</v>
      </c>
      <c r="C30" s="31">
        <v>2.656641</v>
      </c>
      <c r="D30" s="31">
        <v>2.7253590000000001</v>
      </c>
      <c r="E30" s="31">
        <v>2.6458680000000001</v>
      </c>
      <c r="F30" s="31">
        <v>2.2895829999999999</v>
      </c>
      <c r="G30" s="31">
        <v>2.0731220000000001</v>
      </c>
      <c r="H30" s="31">
        <v>2.2083900000000001</v>
      </c>
      <c r="I30" s="31">
        <v>2.3106040000000001</v>
      </c>
      <c r="J30" s="31">
        <v>2.2269459999999999</v>
      </c>
      <c r="K30" s="31">
        <v>2.1111499999999999</v>
      </c>
      <c r="L30" s="31">
        <v>1.9813590000000001</v>
      </c>
      <c r="M30" s="31">
        <v>1.747795</v>
      </c>
      <c r="N30" s="31">
        <v>1.737757</v>
      </c>
      <c r="O30" s="31">
        <v>1.6280920000000001</v>
      </c>
      <c r="P30" s="31">
        <v>1.4798579999999999</v>
      </c>
      <c r="Q30" s="31">
        <v>1.4436530000000001</v>
      </c>
      <c r="R30" s="31">
        <v>1.4161999999999999</v>
      </c>
      <c r="S30" s="31">
        <v>1.406995</v>
      </c>
      <c r="T30" s="31">
        <v>1.4130100000000001</v>
      </c>
      <c r="U30" s="31">
        <v>1.4072100000000001</v>
      </c>
      <c r="V30" s="31">
        <v>1.387173</v>
      </c>
      <c r="W30" s="31">
        <v>1.3827799999999999</v>
      </c>
      <c r="X30" s="31">
        <v>1.3734059999999999</v>
      </c>
      <c r="Y30" s="31">
        <v>1.342598</v>
      </c>
      <c r="Z30" s="31">
        <v>1.2911539999999999</v>
      </c>
      <c r="AA30" s="31">
        <v>1.2683519999999999</v>
      </c>
      <c r="AB30" s="31">
        <v>1.220329</v>
      </c>
      <c r="AC30" s="31">
        <v>1.1812039999999999</v>
      </c>
      <c r="AD30" s="31">
        <v>1.1568339999999999</v>
      </c>
      <c r="AE30" s="31">
        <v>1.092517</v>
      </c>
      <c r="AF30" s="31">
        <v>1.0586469999999999</v>
      </c>
      <c r="AG30" s="31">
        <v>1.0524389999999999</v>
      </c>
      <c r="AH30" s="32">
        <v>-3.0394000000000001E-2</v>
      </c>
    </row>
    <row r="31" spans="1:34" ht="16" x14ac:dyDescent="0.2">
      <c r="A31" s="29" t="s">
        <v>360</v>
      </c>
      <c r="B31" s="49" t="s">
        <v>361</v>
      </c>
      <c r="C31" s="31">
        <v>0.244945</v>
      </c>
      <c r="D31" s="31">
        <v>0.24196300000000001</v>
      </c>
      <c r="E31" s="31">
        <v>0.154312</v>
      </c>
      <c r="F31" s="31">
        <v>0.14875099999999999</v>
      </c>
      <c r="G31" s="31">
        <v>0.16319500000000001</v>
      </c>
      <c r="H31" s="31">
        <v>0.153867</v>
      </c>
      <c r="I31" s="31">
        <v>0.156862</v>
      </c>
      <c r="J31" s="31">
        <v>0.17036599999999999</v>
      </c>
      <c r="K31" s="31">
        <v>0.177705</v>
      </c>
      <c r="L31" s="31">
        <v>0.175202</v>
      </c>
      <c r="M31" s="31">
        <v>0.18453</v>
      </c>
      <c r="N31" s="31">
        <v>0.17513999999999999</v>
      </c>
      <c r="O31" s="31">
        <v>0.18421799999999999</v>
      </c>
      <c r="P31" s="31">
        <v>0.18218999999999999</v>
      </c>
      <c r="Q31" s="31">
        <v>0.19004199999999999</v>
      </c>
      <c r="R31" s="31">
        <v>0.18850700000000001</v>
      </c>
      <c r="S31" s="31">
        <v>0.18379899999999999</v>
      </c>
      <c r="T31" s="31">
        <v>0.18257000000000001</v>
      </c>
      <c r="U31" s="31">
        <v>0.18799099999999999</v>
      </c>
      <c r="V31" s="31">
        <v>0.18856899999999999</v>
      </c>
      <c r="W31" s="31">
        <v>0.18638099999999999</v>
      </c>
      <c r="X31" s="31">
        <v>0.18351200000000001</v>
      </c>
      <c r="Y31" s="31">
        <v>0.18162600000000001</v>
      </c>
      <c r="Z31" s="31">
        <v>0.18077099999999999</v>
      </c>
      <c r="AA31" s="31">
        <v>0.17768999999999999</v>
      </c>
      <c r="AB31" s="31">
        <v>0.174457</v>
      </c>
      <c r="AC31" s="31">
        <v>0.18034</v>
      </c>
      <c r="AD31" s="31">
        <v>0.17952199999999999</v>
      </c>
      <c r="AE31" s="31">
        <v>0.17846100000000001</v>
      </c>
      <c r="AF31" s="31">
        <v>0.17752399999999999</v>
      </c>
      <c r="AG31" s="31">
        <v>0.17854700000000001</v>
      </c>
      <c r="AH31" s="32">
        <v>-1.0484E-2</v>
      </c>
    </row>
    <row r="32" spans="1:34" x14ac:dyDescent="0.2">
      <c r="A32" s="29" t="s">
        <v>362</v>
      </c>
      <c r="B32" s="48" t="s">
        <v>55</v>
      </c>
      <c r="C32" s="33">
        <v>20.516231999999999</v>
      </c>
      <c r="D32" s="33">
        <v>24.065006</v>
      </c>
      <c r="E32" s="33">
        <v>24.083454</v>
      </c>
      <c r="F32" s="33">
        <v>21.263100000000001</v>
      </c>
      <c r="G32" s="33">
        <v>18.753841000000001</v>
      </c>
      <c r="H32" s="33">
        <v>16.608391000000001</v>
      </c>
      <c r="I32" s="33">
        <v>15.902405</v>
      </c>
      <c r="J32" s="33">
        <v>14.852938999999999</v>
      </c>
      <c r="K32" s="33">
        <v>13.926328</v>
      </c>
      <c r="L32" s="33">
        <v>13.372553</v>
      </c>
      <c r="M32" s="33">
        <v>12.848815999999999</v>
      </c>
      <c r="N32" s="33">
        <v>12.245899</v>
      </c>
      <c r="O32" s="33">
        <v>11.689346</v>
      </c>
      <c r="P32" s="33">
        <v>11.299471</v>
      </c>
      <c r="Q32" s="33">
        <v>11.031076000000001</v>
      </c>
      <c r="R32" s="33">
        <v>10.771544</v>
      </c>
      <c r="S32" s="33">
        <v>10.717416999999999</v>
      </c>
      <c r="T32" s="33">
        <v>10.821421000000001</v>
      </c>
      <c r="U32" s="33">
        <v>10.868606</v>
      </c>
      <c r="V32" s="33">
        <v>10.927154</v>
      </c>
      <c r="W32" s="33">
        <v>10.443012</v>
      </c>
      <c r="X32" s="33">
        <v>10.437229</v>
      </c>
      <c r="Y32" s="33">
        <v>10.433275</v>
      </c>
      <c r="Z32" s="33">
        <v>10.290708</v>
      </c>
      <c r="AA32" s="33">
        <v>9.9969830000000002</v>
      </c>
      <c r="AB32" s="33">
        <v>9.741282</v>
      </c>
      <c r="AC32" s="33">
        <v>9.5796709999999994</v>
      </c>
      <c r="AD32" s="33">
        <v>9.8684209999999997</v>
      </c>
      <c r="AE32" s="33">
        <v>10.073930000000001</v>
      </c>
      <c r="AF32" s="33">
        <v>10.253565999999999</v>
      </c>
      <c r="AG32" s="33">
        <v>10.600597</v>
      </c>
      <c r="AH32" s="34">
        <v>-2.1770000000000001E-2</v>
      </c>
    </row>
    <row r="34" spans="1:34" x14ac:dyDescent="0.2">
      <c r="B34" s="48" t="s">
        <v>59</v>
      </c>
    </row>
    <row r="35" spans="1:34" ht="32" x14ac:dyDescent="0.2">
      <c r="A35" s="29" t="s">
        <v>363</v>
      </c>
      <c r="B35" s="49" t="s">
        <v>364</v>
      </c>
      <c r="C35" s="31">
        <v>16.432929999999999</v>
      </c>
      <c r="D35" s="31">
        <v>17.069351000000001</v>
      </c>
      <c r="E35" s="31">
        <v>19.119852000000002</v>
      </c>
      <c r="F35" s="31">
        <v>20.703115</v>
      </c>
      <c r="G35" s="31">
        <v>21.318118999999999</v>
      </c>
      <c r="H35" s="31">
        <v>21.259848000000002</v>
      </c>
      <c r="I35" s="31">
        <v>22.001007000000001</v>
      </c>
      <c r="J35" s="31">
        <v>22.069029</v>
      </c>
      <c r="K35" s="31">
        <v>22.091069999999998</v>
      </c>
      <c r="L35" s="31">
        <v>22.225082</v>
      </c>
      <c r="M35" s="31">
        <v>22.293037000000002</v>
      </c>
      <c r="N35" s="31">
        <v>22.135791999999999</v>
      </c>
      <c r="O35" s="31">
        <v>22.193408999999999</v>
      </c>
      <c r="P35" s="31">
        <v>22.084761</v>
      </c>
      <c r="Q35" s="31">
        <v>22.166194999999998</v>
      </c>
      <c r="R35" s="31">
        <v>22.194704000000002</v>
      </c>
      <c r="S35" s="31">
        <v>22.258935999999999</v>
      </c>
      <c r="T35" s="31">
        <v>22.408957999999998</v>
      </c>
      <c r="U35" s="31">
        <v>22.167480000000001</v>
      </c>
      <c r="V35" s="31">
        <v>22.312743999999999</v>
      </c>
      <c r="W35" s="31">
        <v>21.955103000000001</v>
      </c>
      <c r="X35" s="31">
        <v>21.923394999999999</v>
      </c>
      <c r="Y35" s="31">
        <v>21.901713999999998</v>
      </c>
      <c r="Z35" s="31">
        <v>21.807455000000001</v>
      </c>
      <c r="AA35" s="31">
        <v>21.313839000000002</v>
      </c>
      <c r="AB35" s="31">
        <v>21.096722</v>
      </c>
      <c r="AC35" s="31">
        <v>20.538778000000001</v>
      </c>
      <c r="AD35" s="31">
        <v>20.583134000000001</v>
      </c>
      <c r="AE35" s="31">
        <v>20.485882</v>
      </c>
      <c r="AF35" s="31">
        <v>20.072990000000001</v>
      </c>
      <c r="AG35" s="31">
        <v>19.659314999999999</v>
      </c>
      <c r="AH35" s="32">
        <v>5.9930000000000001E-3</v>
      </c>
    </row>
    <row r="36" spans="1:34" ht="16" x14ac:dyDescent="0.2">
      <c r="A36" s="29" t="s">
        <v>365</v>
      </c>
      <c r="B36" s="49" t="s">
        <v>63</v>
      </c>
      <c r="C36" s="31">
        <v>5.3078979999999998</v>
      </c>
      <c r="D36" s="31">
        <v>6.3533220000000004</v>
      </c>
      <c r="E36" s="31">
        <v>6.5797980000000003</v>
      </c>
      <c r="F36" s="31">
        <v>6.8233280000000001</v>
      </c>
      <c r="G36" s="31">
        <v>7.3228369999999998</v>
      </c>
      <c r="H36" s="31">
        <v>7.9348660000000004</v>
      </c>
      <c r="I36" s="31">
        <v>8.4043530000000004</v>
      </c>
      <c r="J36" s="31">
        <v>8.6654730000000004</v>
      </c>
      <c r="K36" s="31">
        <v>9.0082400000000007</v>
      </c>
      <c r="L36" s="31">
        <v>9.4453669999999992</v>
      </c>
      <c r="M36" s="31">
        <v>9.9222809999999999</v>
      </c>
      <c r="N36" s="31">
        <v>10.171681</v>
      </c>
      <c r="O36" s="31">
        <v>10.437968</v>
      </c>
      <c r="P36" s="31">
        <v>10.658507</v>
      </c>
      <c r="Q36" s="31">
        <v>10.886744</v>
      </c>
      <c r="R36" s="31">
        <v>11.109826</v>
      </c>
      <c r="S36" s="31">
        <v>11.354298</v>
      </c>
      <c r="T36" s="31">
        <v>11.562015000000001</v>
      </c>
      <c r="U36" s="31">
        <v>11.793006</v>
      </c>
      <c r="V36" s="31">
        <v>12.016216</v>
      </c>
      <c r="W36" s="31">
        <v>12.267633</v>
      </c>
      <c r="X36" s="31">
        <v>12.366937</v>
      </c>
      <c r="Y36" s="31">
        <v>12.393855</v>
      </c>
      <c r="Z36" s="31">
        <v>12.421802</v>
      </c>
      <c r="AA36" s="31">
        <v>12.468527999999999</v>
      </c>
      <c r="AB36" s="31">
        <v>12.469087999999999</v>
      </c>
      <c r="AC36" s="31">
        <v>12.495118</v>
      </c>
      <c r="AD36" s="31">
        <v>12.520844</v>
      </c>
      <c r="AE36" s="31">
        <v>12.577201000000001</v>
      </c>
      <c r="AF36" s="31">
        <v>12.579568</v>
      </c>
      <c r="AG36" s="31">
        <v>12.589437999999999</v>
      </c>
      <c r="AH36" s="32">
        <v>2.9207E-2</v>
      </c>
    </row>
    <row r="37" spans="1:34" ht="16" x14ac:dyDescent="0.2">
      <c r="A37" s="29" t="s">
        <v>366</v>
      </c>
      <c r="B37" s="49" t="s">
        <v>60</v>
      </c>
      <c r="C37" s="31">
        <v>1.727733</v>
      </c>
      <c r="D37" s="31">
        <v>1.915322</v>
      </c>
      <c r="E37" s="31">
        <v>2.2622960000000001</v>
      </c>
      <c r="F37" s="31">
        <v>2.4960339999999999</v>
      </c>
      <c r="G37" s="31">
        <v>2.5178579999999999</v>
      </c>
      <c r="H37" s="31">
        <v>2.5232350000000001</v>
      </c>
      <c r="I37" s="31">
        <v>2.5343529999999999</v>
      </c>
      <c r="J37" s="31">
        <v>2.533531</v>
      </c>
      <c r="K37" s="31">
        <v>2.533604</v>
      </c>
      <c r="L37" s="31">
        <v>2.532931</v>
      </c>
      <c r="M37" s="31">
        <v>2.5323099999999998</v>
      </c>
      <c r="N37" s="31">
        <v>2.531739</v>
      </c>
      <c r="O37" s="31">
        <v>2.5312139999999999</v>
      </c>
      <c r="P37" s="31">
        <v>2.5307330000000001</v>
      </c>
      <c r="Q37" s="31">
        <v>2.530297</v>
      </c>
      <c r="R37" s="31">
        <v>2.5298989999999999</v>
      </c>
      <c r="S37" s="31">
        <v>2.5249090000000001</v>
      </c>
      <c r="T37" s="31">
        <v>2.5213320000000001</v>
      </c>
      <c r="U37" s="31">
        <v>2.5209679999999999</v>
      </c>
      <c r="V37" s="31">
        <v>2.5206360000000001</v>
      </c>
      <c r="W37" s="31">
        <v>2.4881280000000001</v>
      </c>
      <c r="X37" s="31">
        <v>2.454771</v>
      </c>
      <c r="Y37" s="31">
        <v>2.4623249999999999</v>
      </c>
      <c r="Z37" s="31">
        <v>2.4621119999999999</v>
      </c>
      <c r="AA37" s="31">
        <v>2.4619239999999998</v>
      </c>
      <c r="AB37" s="31">
        <v>2.4617619999999998</v>
      </c>
      <c r="AC37" s="31">
        <v>2.461624</v>
      </c>
      <c r="AD37" s="31">
        <v>2.4615089999999999</v>
      </c>
      <c r="AE37" s="31">
        <v>2.4614159999999998</v>
      </c>
      <c r="AF37" s="31">
        <v>2.4613429999999998</v>
      </c>
      <c r="AG37" s="31">
        <v>2.4612919999999998</v>
      </c>
      <c r="AH37" s="32">
        <v>1.1866E-2</v>
      </c>
    </row>
    <row r="38" spans="1:34" x14ac:dyDescent="0.2">
      <c r="A38" s="29" t="s">
        <v>367</v>
      </c>
      <c r="B38" s="48" t="s">
        <v>55</v>
      </c>
      <c r="C38" s="33">
        <v>23.468561000000001</v>
      </c>
      <c r="D38" s="33">
        <v>25.337993999999998</v>
      </c>
      <c r="E38" s="33">
        <v>27.961946000000001</v>
      </c>
      <c r="F38" s="33">
        <v>30.022478</v>
      </c>
      <c r="G38" s="33">
        <v>31.158815000000001</v>
      </c>
      <c r="H38" s="33">
        <v>31.717949000000001</v>
      </c>
      <c r="I38" s="33">
        <v>32.939712999999998</v>
      </c>
      <c r="J38" s="33">
        <v>33.268031999999998</v>
      </c>
      <c r="K38" s="33">
        <v>33.632914999999997</v>
      </c>
      <c r="L38" s="33">
        <v>34.203381</v>
      </c>
      <c r="M38" s="33">
        <v>34.747627000000001</v>
      </c>
      <c r="N38" s="33">
        <v>34.839210999999999</v>
      </c>
      <c r="O38" s="33">
        <v>35.162593999999999</v>
      </c>
      <c r="P38" s="33">
        <v>35.274002000000003</v>
      </c>
      <c r="Q38" s="33">
        <v>35.583236999999997</v>
      </c>
      <c r="R38" s="33">
        <v>35.834431000000002</v>
      </c>
      <c r="S38" s="33">
        <v>36.138145000000002</v>
      </c>
      <c r="T38" s="33">
        <v>36.492305999999999</v>
      </c>
      <c r="U38" s="33">
        <v>36.481456999999999</v>
      </c>
      <c r="V38" s="33">
        <v>36.849598</v>
      </c>
      <c r="W38" s="33">
        <v>36.710864999999998</v>
      </c>
      <c r="X38" s="33">
        <v>36.745102000000003</v>
      </c>
      <c r="Y38" s="33">
        <v>36.757896000000002</v>
      </c>
      <c r="Z38" s="33">
        <v>36.691367999999997</v>
      </c>
      <c r="AA38" s="33">
        <v>36.244292999999999</v>
      </c>
      <c r="AB38" s="33">
        <v>36.027572999999997</v>
      </c>
      <c r="AC38" s="33">
        <v>35.495522000000001</v>
      </c>
      <c r="AD38" s="33">
        <v>35.565486999999997</v>
      </c>
      <c r="AE38" s="33">
        <v>35.524498000000001</v>
      </c>
      <c r="AF38" s="33">
        <v>35.113899000000004</v>
      </c>
      <c r="AG38" s="33">
        <v>34.710045000000001</v>
      </c>
      <c r="AH38" s="34">
        <v>1.3131E-2</v>
      </c>
    </row>
    <row r="40" spans="1:34" x14ac:dyDescent="0.2">
      <c r="A40" s="29" t="s">
        <v>368</v>
      </c>
      <c r="B40" s="48" t="s">
        <v>369</v>
      </c>
      <c r="C40" s="33">
        <v>0.73974799999999996</v>
      </c>
      <c r="D40" s="33">
        <v>1.4830779999999999</v>
      </c>
      <c r="E40" s="33">
        <v>-6.9058999999999995E-2</v>
      </c>
      <c r="F40" s="33">
        <v>-7.4180000000000001E-3</v>
      </c>
      <c r="G40" s="33">
        <v>8.9106000000000005E-2</v>
      </c>
      <c r="H40" s="33">
        <v>0.15690599999999999</v>
      </c>
      <c r="I40" s="33">
        <v>0.21443200000000001</v>
      </c>
      <c r="J40" s="33">
        <v>0.18901799999999999</v>
      </c>
      <c r="K40" s="33">
        <v>0.192741</v>
      </c>
      <c r="L40" s="33">
        <v>0.15429300000000001</v>
      </c>
      <c r="M40" s="33">
        <v>0.17321800000000001</v>
      </c>
      <c r="N40" s="33">
        <v>0.18319299999999999</v>
      </c>
      <c r="O40" s="33">
        <v>0.190472</v>
      </c>
      <c r="P40" s="33">
        <v>0.173653</v>
      </c>
      <c r="Q40" s="33">
        <v>0.15237400000000001</v>
      </c>
      <c r="R40" s="33">
        <v>0.147816</v>
      </c>
      <c r="S40" s="33">
        <v>0.13813</v>
      </c>
      <c r="T40" s="33">
        <v>0.14450499999999999</v>
      </c>
      <c r="U40" s="33">
        <v>0.135738</v>
      </c>
      <c r="V40" s="33">
        <v>0.14546600000000001</v>
      </c>
      <c r="W40" s="33">
        <v>0.12590799999999999</v>
      </c>
      <c r="X40" s="33">
        <v>0.117123</v>
      </c>
      <c r="Y40" s="33">
        <v>0.101372</v>
      </c>
      <c r="Z40" s="33">
        <v>9.8904000000000006E-2</v>
      </c>
      <c r="AA40" s="33">
        <v>9.4837000000000005E-2</v>
      </c>
      <c r="AB40" s="33">
        <v>6.2510999999999997E-2</v>
      </c>
      <c r="AC40" s="33">
        <v>6.2710000000000002E-2</v>
      </c>
      <c r="AD40" s="33">
        <v>9.5444000000000001E-2</v>
      </c>
      <c r="AE40" s="33">
        <v>8.7997000000000006E-2</v>
      </c>
      <c r="AF40" s="33">
        <v>9.2189999999999994E-2</v>
      </c>
      <c r="AG40" s="33">
        <v>0.10674699999999999</v>
      </c>
      <c r="AH40" s="34" t="s">
        <v>61</v>
      </c>
    </row>
    <row r="42" spans="1:34" x14ac:dyDescent="0.2">
      <c r="B42" s="48" t="s">
        <v>62</v>
      </c>
    </row>
    <row r="43" spans="1:34" ht="32" x14ac:dyDescent="0.2">
      <c r="A43" s="29" t="s">
        <v>370</v>
      </c>
      <c r="B43" s="49" t="s">
        <v>371</v>
      </c>
      <c r="C43" s="31">
        <v>33.548706000000003</v>
      </c>
      <c r="D43" s="31">
        <v>35.665267999999998</v>
      </c>
      <c r="E43" s="31">
        <v>36.453724000000001</v>
      </c>
      <c r="F43" s="31">
        <v>36.880851999999997</v>
      </c>
      <c r="G43" s="31">
        <v>37.153896000000003</v>
      </c>
      <c r="H43" s="31">
        <v>37.433815000000003</v>
      </c>
      <c r="I43" s="31">
        <v>37.501643999999999</v>
      </c>
      <c r="J43" s="31">
        <v>37.453513999999998</v>
      </c>
      <c r="K43" s="31">
        <v>37.455742000000001</v>
      </c>
      <c r="L43" s="31">
        <v>37.400948</v>
      </c>
      <c r="M43" s="31">
        <v>37.393723000000001</v>
      </c>
      <c r="N43" s="31">
        <v>37.390846000000003</v>
      </c>
      <c r="O43" s="31">
        <v>37.386448000000001</v>
      </c>
      <c r="P43" s="31">
        <v>37.400860000000002</v>
      </c>
      <c r="Q43" s="31">
        <v>37.499073000000003</v>
      </c>
      <c r="R43" s="31">
        <v>37.669701000000003</v>
      </c>
      <c r="S43" s="31">
        <v>37.802016999999999</v>
      </c>
      <c r="T43" s="31">
        <v>37.937964999999998</v>
      </c>
      <c r="U43" s="31">
        <v>38.078415</v>
      </c>
      <c r="V43" s="31">
        <v>38.231686000000003</v>
      </c>
      <c r="W43" s="31">
        <v>38.359917000000003</v>
      </c>
      <c r="X43" s="31">
        <v>38.549492000000001</v>
      </c>
      <c r="Y43" s="31">
        <v>38.722403999999997</v>
      </c>
      <c r="Z43" s="31">
        <v>38.966793000000003</v>
      </c>
      <c r="AA43" s="31">
        <v>39.173243999999997</v>
      </c>
      <c r="AB43" s="31">
        <v>39.430546</v>
      </c>
      <c r="AC43" s="31">
        <v>39.615856000000001</v>
      </c>
      <c r="AD43" s="31">
        <v>39.788231000000003</v>
      </c>
      <c r="AE43" s="31">
        <v>39.970599999999997</v>
      </c>
      <c r="AF43" s="31">
        <v>40.203442000000003</v>
      </c>
      <c r="AG43" s="31">
        <v>40.457802000000001</v>
      </c>
      <c r="AH43" s="32">
        <v>6.2620000000000002E-3</v>
      </c>
    </row>
    <row r="44" spans="1:34" ht="16" x14ac:dyDescent="0.2">
      <c r="A44" s="29" t="s">
        <v>372</v>
      </c>
      <c r="B44" s="49" t="s">
        <v>63</v>
      </c>
      <c r="C44" s="31">
        <v>31.823383</v>
      </c>
      <c r="D44" s="31">
        <v>29.972187000000002</v>
      </c>
      <c r="E44" s="31">
        <v>30.636832999999999</v>
      </c>
      <c r="F44" s="31">
        <v>31.976445999999999</v>
      </c>
      <c r="G44" s="31">
        <v>33.002457</v>
      </c>
      <c r="H44" s="31">
        <v>34.476394999999997</v>
      </c>
      <c r="I44" s="31">
        <v>35.263751999999997</v>
      </c>
      <c r="J44" s="31">
        <v>35.801063999999997</v>
      </c>
      <c r="K44" s="31">
        <v>35.970570000000002</v>
      </c>
      <c r="L44" s="31">
        <v>36.412945000000001</v>
      </c>
      <c r="M44" s="31">
        <v>36.300837999999999</v>
      </c>
      <c r="N44" s="31">
        <v>36.577168</v>
      </c>
      <c r="O44" s="31">
        <v>36.914749</v>
      </c>
      <c r="P44" s="31">
        <v>37.130791000000002</v>
      </c>
      <c r="Q44" s="31">
        <v>37.482384000000003</v>
      </c>
      <c r="R44" s="31">
        <v>37.692909</v>
      </c>
      <c r="S44" s="31">
        <v>38.006934999999999</v>
      </c>
      <c r="T44" s="31">
        <v>38.488930000000003</v>
      </c>
      <c r="U44" s="31">
        <v>38.890625</v>
      </c>
      <c r="V44" s="31">
        <v>39.287151000000001</v>
      </c>
      <c r="W44" s="31">
        <v>39.623187999999999</v>
      </c>
      <c r="X44" s="31">
        <v>39.965815999999997</v>
      </c>
      <c r="Y44" s="31">
        <v>40.360118999999997</v>
      </c>
      <c r="Z44" s="31">
        <v>40.923492000000003</v>
      </c>
      <c r="AA44" s="31">
        <v>41.602317999999997</v>
      </c>
      <c r="AB44" s="31">
        <v>42.078125</v>
      </c>
      <c r="AC44" s="31">
        <v>42.350169999999999</v>
      </c>
      <c r="AD44" s="31">
        <v>42.628264999999999</v>
      </c>
      <c r="AE44" s="31">
        <v>42.928390999999998</v>
      </c>
      <c r="AF44" s="31">
        <v>43.110393999999999</v>
      </c>
      <c r="AG44" s="31">
        <v>43.460903000000002</v>
      </c>
      <c r="AH44" s="32">
        <v>1.0442999999999999E-2</v>
      </c>
    </row>
    <row r="45" spans="1:34" ht="16" x14ac:dyDescent="0.2">
      <c r="A45" s="29" t="s">
        <v>373</v>
      </c>
      <c r="B45" s="49" t="s">
        <v>374</v>
      </c>
      <c r="C45" s="31">
        <v>9.0730570000000004</v>
      </c>
      <c r="D45" s="31">
        <v>10.727073000000001</v>
      </c>
      <c r="E45" s="31">
        <v>10.699154999999999</v>
      </c>
      <c r="F45" s="31">
        <v>8.8939699999999995</v>
      </c>
      <c r="G45" s="31">
        <v>7.5806820000000004</v>
      </c>
      <c r="H45" s="31">
        <v>5.9362519999999996</v>
      </c>
      <c r="I45" s="31">
        <v>5.9853839999999998</v>
      </c>
      <c r="J45" s="31">
        <v>5.798381</v>
      </c>
      <c r="K45" s="31">
        <v>5.8250270000000004</v>
      </c>
      <c r="L45" s="31">
        <v>5.8139700000000003</v>
      </c>
      <c r="M45" s="31">
        <v>5.8531700000000004</v>
      </c>
      <c r="N45" s="31">
        <v>5.7694349999999996</v>
      </c>
      <c r="O45" s="31">
        <v>5.6481250000000003</v>
      </c>
      <c r="P45" s="31">
        <v>5.6139840000000003</v>
      </c>
      <c r="Q45" s="31">
        <v>5.5017240000000003</v>
      </c>
      <c r="R45" s="31">
        <v>5.3903030000000003</v>
      </c>
      <c r="S45" s="31">
        <v>5.3285910000000003</v>
      </c>
      <c r="T45" s="31">
        <v>5.2601909999999998</v>
      </c>
      <c r="U45" s="31">
        <v>5.1582790000000003</v>
      </c>
      <c r="V45" s="31">
        <v>5.1479309999999998</v>
      </c>
      <c r="W45" s="31">
        <v>5.1088940000000003</v>
      </c>
      <c r="X45" s="31">
        <v>5.0946470000000001</v>
      </c>
      <c r="Y45" s="31">
        <v>5.0881299999999996</v>
      </c>
      <c r="Z45" s="31">
        <v>5.1185840000000002</v>
      </c>
      <c r="AA45" s="31">
        <v>5.1300020000000002</v>
      </c>
      <c r="AB45" s="31">
        <v>5.0054210000000001</v>
      </c>
      <c r="AC45" s="31">
        <v>4.9503779999999997</v>
      </c>
      <c r="AD45" s="31">
        <v>4.9131289999999996</v>
      </c>
      <c r="AE45" s="31">
        <v>4.8387520000000004</v>
      </c>
      <c r="AF45" s="31">
        <v>4.780068</v>
      </c>
      <c r="AG45" s="31">
        <v>4.7995919999999996</v>
      </c>
      <c r="AH45" s="32">
        <v>-2.1002E-2</v>
      </c>
    </row>
    <row r="46" spans="1:34" ht="16" x14ac:dyDescent="0.2">
      <c r="A46" s="29" t="s">
        <v>375</v>
      </c>
      <c r="B46" s="49" t="s">
        <v>51</v>
      </c>
      <c r="C46" s="31">
        <v>8.2053379999999994</v>
      </c>
      <c r="D46" s="31">
        <v>7.9521920000000001</v>
      </c>
      <c r="E46" s="31">
        <v>7.7023349999999997</v>
      </c>
      <c r="F46" s="31">
        <v>7.8394529999999998</v>
      </c>
      <c r="G46" s="31">
        <v>7.8721709999999998</v>
      </c>
      <c r="H46" s="31">
        <v>7.7886550000000003</v>
      </c>
      <c r="I46" s="31">
        <v>6.7068110000000001</v>
      </c>
      <c r="J46" s="31">
        <v>6.0273389999999996</v>
      </c>
      <c r="K46" s="31">
        <v>5.823143</v>
      </c>
      <c r="L46" s="31">
        <v>5.2902659999999999</v>
      </c>
      <c r="M46" s="31">
        <v>5.2980970000000003</v>
      </c>
      <c r="N46" s="31">
        <v>5.126398</v>
      </c>
      <c r="O46" s="31">
        <v>5.020213</v>
      </c>
      <c r="P46" s="31">
        <v>4.939495</v>
      </c>
      <c r="Q46" s="31">
        <v>4.7645020000000002</v>
      </c>
      <c r="R46" s="31">
        <v>4.7791920000000001</v>
      </c>
      <c r="S46" s="31">
        <v>4.6919029999999999</v>
      </c>
      <c r="T46" s="31">
        <v>4.5201010000000004</v>
      </c>
      <c r="U46" s="31">
        <v>4.4460940000000004</v>
      </c>
      <c r="V46" s="31">
        <v>4.4460940000000004</v>
      </c>
      <c r="W46" s="31">
        <v>4.4497</v>
      </c>
      <c r="X46" s="31">
        <v>4.4627910000000002</v>
      </c>
      <c r="Y46" s="31">
        <v>4.4722590000000002</v>
      </c>
      <c r="Z46" s="31">
        <v>4.2833519999999998</v>
      </c>
      <c r="AA46" s="31">
        <v>3.8118189999999998</v>
      </c>
      <c r="AB46" s="31">
        <v>3.8203770000000001</v>
      </c>
      <c r="AC46" s="31">
        <v>3.8248310000000001</v>
      </c>
      <c r="AD46" s="31">
        <v>3.7477960000000001</v>
      </c>
      <c r="AE46" s="31">
        <v>3.5928810000000002</v>
      </c>
      <c r="AF46" s="31">
        <v>3.5962329999999998</v>
      </c>
      <c r="AG46" s="31">
        <v>3.6010789999999999</v>
      </c>
      <c r="AH46" s="32">
        <v>-2.7078000000000001E-2</v>
      </c>
    </row>
    <row r="47" spans="1:34" ht="32" x14ac:dyDescent="0.2">
      <c r="A47" s="29" t="s">
        <v>376</v>
      </c>
      <c r="B47" s="49" t="s">
        <v>196</v>
      </c>
      <c r="C47" s="31">
        <v>2.5344470000000001</v>
      </c>
      <c r="D47" s="31">
        <v>2.4826489999999999</v>
      </c>
      <c r="E47" s="31">
        <v>2.5667870000000002</v>
      </c>
      <c r="F47" s="31">
        <v>2.6176599999999999</v>
      </c>
      <c r="G47" s="31">
        <v>2.538875</v>
      </c>
      <c r="H47" s="31">
        <v>2.4966300000000001</v>
      </c>
      <c r="I47" s="31">
        <v>2.4146179999999999</v>
      </c>
      <c r="J47" s="31">
        <v>2.379502</v>
      </c>
      <c r="K47" s="31">
        <v>2.3408340000000001</v>
      </c>
      <c r="L47" s="31">
        <v>2.3264619999999998</v>
      </c>
      <c r="M47" s="31">
        <v>2.317059</v>
      </c>
      <c r="N47" s="31">
        <v>2.3122950000000002</v>
      </c>
      <c r="O47" s="31">
        <v>2.3030919999999999</v>
      </c>
      <c r="P47" s="31">
        <v>2.2927430000000002</v>
      </c>
      <c r="Q47" s="31">
        <v>2.2856200000000002</v>
      </c>
      <c r="R47" s="31">
        <v>2.2783370000000001</v>
      </c>
      <c r="S47" s="31">
        <v>2.2708390000000001</v>
      </c>
      <c r="T47" s="31">
        <v>2.264202</v>
      </c>
      <c r="U47" s="31">
        <v>2.2553830000000001</v>
      </c>
      <c r="V47" s="31">
        <v>2.2462909999999998</v>
      </c>
      <c r="W47" s="31">
        <v>2.2406139999999999</v>
      </c>
      <c r="X47" s="31">
        <v>2.2345830000000002</v>
      </c>
      <c r="Y47" s="31">
        <v>2.2299020000000001</v>
      </c>
      <c r="Z47" s="31">
        <v>2.2239439999999999</v>
      </c>
      <c r="AA47" s="31">
        <v>2.2179739999999999</v>
      </c>
      <c r="AB47" s="31">
        <v>2.2093859999999999</v>
      </c>
      <c r="AC47" s="31">
        <v>2.1995480000000001</v>
      </c>
      <c r="AD47" s="31">
        <v>2.1941649999999999</v>
      </c>
      <c r="AE47" s="31">
        <v>2.1891940000000001</v>
      </c>
      <c r="AF47" s="31">
        <v>2.1818879999999998</v>
      </c>
      <c r="AG47" s="31">
        <v>2.175548</v>
      </c>
      <c r="AH47" s="32">
        <v>-5.0769999999999999E-3</v>
      </c>
    </row>
    <row r="48" spans="1:34" ht="16" x14ac:dyDescent="0.2">
      <c r="A48" s="29" t="s">
        <v>377</v>
      </c>
      <c r="B48" s="49" t="s">
        <v>378</v>
      </c>
      <c r="C48" s="31">
        <v>3.0521750000000001</v>
      </c>
      <c r="D48" s="31">
        <v>3.0554790000000001</v>
      </c>
      <c r="E48" s="31">
        <v>3.0372599999999998</v>
      </c>
      <c r="F48" s="31">
        <v>3.0605129999999998</v>
      </c>
      <c r="G48" s="31">
        <v>3.0982400000000001</v>
      </c>
      <c r="H48" s="31">
        <v>3.1211660000000001</v>
      </c>
      <c r="I48" s="31">
        <v>3.1370480000000001</v>
      </c>
      <c r="J48" s="31">
        <v>3.1451980000000002</v>
      </c>
      <c r="K48" s="31">
        <v>3.1437279999999999</v>
      </c>
      <c r="L48" s="31">
        <v>3.1424249999999998</v>
      </c>
      <c r="M48" s="31">
        <v>3.1560570000000001</v>
      </c>
      <c r="N48" s="31">
        <v>3.163014</v>
      </c>
      <c r="O48" s="31">
        <v>3.175659</v>
      </c>
      <c r="P48" s="31">
        <v>3.1770670000000001</v>
      </c>
      <c r="Q48" s="31">
        <v>3.176307</v>
      </c>
      <c r="R48" s="31">
        <v>3.1856529999999998</v>
      </c>
      <c r="S48" s="31">
        <v>3.2007029999999999</v>
      </c>
      <c r="T48" s="31">
        <v>3.2119559999999998</v>
      </c>
      <c r="U48" s="31">
        <v>3.2297530000000001</v>
      </c>
      <c r="V48" s="31">
        <v>3.2479140000000002</v>
      </c>
      <c r="W48" s="31">
        <v>3.2670300000000001</v>
      </c>
      <c r="X48" s="31">
        <v>3.2919299999999998</v>
      </c>
      <c r="Y48" s="31">
        <v>3.3160539999999998</v>
      </c>
      <c r="Z48" s="31">
        <v>3.3447719999999999</v>
      </c>
      <c r="AA48" s="31">
        <v>3.3782190000000001</v>
      </c>
      <c r="AB48" s="31">
        <v>3.4126340000000002</v>
      </c>
      <c r="AC48" s="31">
        <v>3.4441700000000002</v>
      </c>
      <c r="AD48" s="31">
        <v>3.4751500000000002</v>
      </c>
      <c r="AE48" s="31">
        <v>3.5050159999999999</v>
      </c>
      <c r="AF48" s="31">
        <v>3.536978</v>
      </c>
      <c r="AG48" s="31">
        <v>3.5717989999999999</v>
      </c>
      <c r="AH48" s="32">
        <v>5.254E-3</v>
      </c>
    </row>
    <row r="49" spans="1:34" ht="16" x14ac:dyDescent="0.2">
      <c r="A49" s="29" t="s">
        <v>379</v>
      </c>
      <c r="B49" s="49" t="s">
        <v>53</v>
      </c>
      <c r="C49" s="31">
        <v>4.4248950000000002</v>
      </c>
      <c r="D49" s="31">
        <v>5.1409979999999997</v>
      </c>
      <c r="E49" s="31">
        <v>5.5741690000000004</v>
      </c>
      <c r="F49" s="31">
        <v>6.3247629999999999</v>
      </c>
      <c r="G49" s="31">
        <v>7.1962080000000004</v>
      </c>
      <c r="H49" s="31">
        <v>7.6852549999999997</v>
      </c>
      <c r="I49" s="31">
        <v>7.76722</v>
      </c>
      <c r="J49" s="31">
        <v>7.8418039999999998</v>
      </c>
      <c r="K49" s="31">
        <v>7.8896360000000003</v>
      </c>
      <c r="L49" s="31">
        <v>8.0682720000000003</v>
      </c>
      <c r="M49" s="31">
        <v>8.3058230000000002</v>
      </c>
      <c r="N49" s="31">
        <v>8.427816</v>
      </c>
      <c r="O49" s="31">
        <v>8.5152529999999995</v>
      </c>
      <c r="P49" s="31">
        <v>8.6241760000000003</v>
      </c>
      <c r="Q49" s="31">
        <v>8.8663159999999994</v>
      </c>
      <c r="R49" s="31">
        <v>9.1666799999999995</v>
      </c>
      <c r="S49" s="31">
        <v>9.4246949999999998</v>
      </c>
      <c r="T49" s="31">
        <v>9.5828419999999994</v>
      </c>
      <c r="U49" s="31">
        <v>9.7705289999999998</v>
      </c>
      <c r="V49" s="31">
        <v>9.8951410000000006</v>
      </c>
      <c r="W49" s="31">
        <v>10.034300999999999</v>
      </c>
      <c r="X49" s="31">
        <v>10.147729</v>
      </c>
      <c r="Y49" s="31">
        <v>10.250866</v>
      </c>
      <c r="Z49" s="31">
        <v>10.396744</v>
      </c>
      <c r="AA49" s="31">
        <v>10.581325</v>
      </c>
      <c r="AB49" s="31">
        <v>10.777422</v>
      </c>
      <c r="AC49" s="31">
        <v>11.011445999999999</v>
      </c>
      <c r="AD49" s="31">
        <v>11.308892999999999</v>
      </c>
      <c r="AE49" s="31">
        <v>11.723235000000001</v>
      </c>
      <c r="AF49" s="31">
        <v>12.192237</v>
      </c>
      <c r="AG49" s="31">
        <v>12.449108000000001</v>
      </c>
      <c r="AH49" s="32">
        <v>3.5081000000000001E-2</v>
      </c>
    </row>
    <row r="50" spans="1:34" ht="15" customHeight="1" x14ac:dyDescent="0.2">
      <c r="A50" s="29" t="s">
        <v>380</v>
      </c>
      <c r="B50" s="49" t="s">
        <v>381</v>
      </c>
      <c r="C50" s="31">
        <v>0.274343</v>
      </c>
      <c r="D50" s="31">
        <v>0.28159499999999998</v>
      </c>
      <c r="E50" s="31">
        <v>0.26963599999999999</v>
      </c>
      <c r="F50" s="31">
        <v>0.26481700000000002</v>
      </c>
      <c r="G50" s="31">
        <v>0.272393</v>
      </c>
      <c r="H50" s="31">
        <v>0.26238</v>
      </c>
      <c r="I50" s="31">
        <v>0.26588400000000001</v>
      </c>
      <c r="J50" s="31">
        <v>0.27952700000000003</v>
      </c>
      <c r="K50" s="31">
        <v>0.28705399999999998</v>
      </c>
      <c r="L50" s="31">
        <v>0.28473700000000002</v>
      </c>
      <c r="M50" s="31">
        <v>0.29413099999999998</v>
      </c>
      <c r="N50" s="31">
        <v>0.28481200000000001</v>
      </c>
      <c r="O50" s="31">
        <v>0.29397600000000002</v>
      </c>
      <c r="P50" s="31">
        <v>0.29226999999999997</v>
      </c>
      <c r="Q50" s="31">
        <v>0.30026399999999998</v>
      </c>
      <c r="R50" s="31">
        <v>0.29853000000000002</v>
      </c>
      <c r="S50" s="31">
        <v>0.29403600000000002</v>
      </c>
      <c r="T50" s="31">
        <v>0.29284900000000003</v>
      </c>
      <c r="U50" s="31">
        <v>0.291518</v>
      </c>
      <c r="V50" s="31">
        <v>0.29196800000000001</v>
      </c>
      <c r="W50" s="31">
        <v>0.29010999999999998</v>
      </c>
      <c r="X50" s="31">
        <v>0.28717100000000001</v>
      </c>
      <c r="Y50" s="31">
        <v>0.285051</v>
      </c>
      <c r="Z50" s="31">
        <v>0.283694</v>
      </c>
      <c r="AA50" s="31">
        <v>0.280835</v>
      </c>
      <c r="AB50" s="31">
        <v>0.27730199999999999</v>
      </c>
      <c r="AC50" s="31">
        <v>0.27645900000000001</v>
      </c>
      <c r="AD50" s="31">
        <v>0.27577099999999999</v>
      </c>
      <c r="AE50" s="31">
        <v>0.27451599999999998</v>
      </c>
      <c r="AF50" s="31">
        <v>0.27353499999999997</v>
      </c>
      <c r="AG50" s="31">
        <v>0.27396599999999999</v>
      </c>
      <c r="AH50" s="32">
        <v>-4.6E-5</v>
      </c>
    </row>
    <row r="51" spans="1:34" ht="15" customHeight="1" x14ac:dyDescent="0.2">
      <c r="A51" s="29" t="s">
        <v>382</v>
      </c>
      <c r="B51" s="48" t="s">
        <v>64</v>
      </c>
      <c r="C51" s="33">
        <v>92.936347999999995</v>
      </c>
      <c r="D51" s="33">
        <v>95.277443000000005</v>
      </c>
      <c r="E51" s="33">
        <v>96.939903000000001</v>
      </c>
      <c r="F51" s="33">
        <v>97.858474999999999</v>
      </c>
      <c r="G51" s="33">
        <v>98.714920000000006</v>
      </c>
      <c r="H51" s="33">
        <v>99.200546000000003</v>
      </c>
      <c r="I51" s="33">
        <v>99.042357999999993</v>
      </c>
      <c r="J51" s="33">
        <v>98.726318000000006</v>
      </c>
      <c r="K51" s="33">
        <v>98.735741000000004</v>
      </c>
      <c r="L51" s="33">
        <v>98.740027999999995</v>
      </c>
      <c r="M51" s="33">
        <v>98.918907000000004</v>
      </c>
      <c r="N51" s="33">
        <v>99.051788000000002</v>
      </c>
      <c r="O51" s="33">
        <v>99.257507000000004</v>
      </c>
      <c r="P51" s="33">
        <v>99.471374999999995</v>
      </c>
      <c r="Q51" s="33">
        <v>99.876198000000002</v>
      </c>
      <c r="R51" s="33">
        <v>100.461304</v>
      </c>
      <c r="S51" s="33">
        <v>101.019722</v>
      </c>
      <c r="T51" s="33">
        <v>101.559029</v>
      </c>
      <c r="U51" s="33">
        <v>102.120598</v>
      </c>
      <c r="V51" s="33">
        <v>102.79418200000001</v>
      </c>
      <c r="W51" s="33">
        <v>103.373756</v>
      </c>
      <c r="X51" s="33">
        <v>104.03415699999999</v>
      </c>
      <c r="Y51" s="33">
        <v>104.724777</v>
      </c>
      <c r="Z51" s="33">
        <v>105.541374</v>
      </c>
      <c r="AA51" s="33">
        <v>106.175735</v>
      </c>
      <c r="AB51" s="33">
        <v>107.0112</v>
      </c>
      <c r="AC51" s="33">
        <v>107.67285200000001</v>
      </c>
      <c r="AD51" s="33">
        <v>108.331406</v>
      </c>
      <c r="AE51" s="33">
        <v>109.022575</v>
      </c>
      <c r="AF51" s="33">
        <v>109.874779</v>
      </c>
      <c r="AG51" s="33">
        <v>110.789787</v>
      </c>
      <c r="AH51" s="34">
        <v>5.875E-3</v>
      </c>
    </row>
    <row r="52" spans="1:34" ht="15" customHeight="1" x14ac:dyDescent="0.2"/>
    <row r="53" spans="1:34" ht="15" customHeight="1" x14ac:dyDescent="0.2">
      <c r="B53" s="48" t="s">
        <v>572</v>
      </c>
    </row>
    <row r="54" spans="1:34" ht="15" customHeight="1" x14ac:dyDescent="0.2">
      <c r="A54" s="29" t="s">
        <v>383</v>
      </c>
      <c r="B54" s="49" t="s">
        <v>65</v>
      </c>
      <c r="C54" s="35">
        <v>41.186000999999997</v>
      </c>
      <c r="D54" s="35">
        <v>46.575623</v>
      </c>
      <c r="E54" s="35">
        <v>49.269191999999997</v>
      </c>
      <c r="F54" s="35">
        <v>52.535243999999999</v>
      </c>
      <c r="G54" s="35">
        <v>54.098930000000003</v>
      </c>
      <c r="H54" s="35">
        <v>55.323734000000002</v>
      </c>
      <c r="I54" s="35">
        <v>54.183449000000003</v>
      </c>
      <c r="J54" s="35">
        <v>54.530051999999998</v>
      </c>
      <c r="K54" s="35">
        <v>57.224983000000002</v>
      </c>
      <c r="L54" s="35">
        <v>59.387599999999999</v>
      </c>
      <c r="M54" s="35">
        <v>62.759143999999999</v>
      </c>
      <c r="N54" s="35">
        <v>63.998417000000003</v>
      </c>
      <c r="O54" s="35">
        <v>65.256209999999996</v>
      </c>
      <c r="P54" s="35">
        <v>66.764770999999996</v>
      </c>
      <c r="Q54" s="35">
        <v>68.853874000000005</v>
      </c>
      <c r="R54" s="35">
        <v>68.486534000000006</v>
      </c>
      <c r="S54" s="35">
        <v>69.603431999999998</v>
      </c>
      <c r="T54" s="35">
        <v>72.493842999999998</v>
      </c>
      <c r="U54" s="35">
        <v>73.606468000000007</v>
      </c>
      <c r="V54" s="35">
        <v>74.126571999999996</v>
      </c>
      <c r="W54" s="35">
        <v>75.227172999999993</v>
      </c>
      <c r="X54" s="35">
        <v>76.040276000000006</v>
      </c>
      <c r="Y54" s="35">
        <v>76.830214999999995</v>
      </c>
      <c r="Z54" s="35">
        <v>76.901252999999997</v>
      </c>
      <c r="AA54" s="35">
        <v>78.602431999999993</v>
      </c>
      <c r="AB54" s="35">
        <v>79.634665999999996</v>
      </c>
      <c r="AC54" s="35">
        <v>80.915276000000006</v>
      </c>
      <c r="AD54" s="35">
        <v>81.587456000000003</v>
      </c>
      <c r="AE54" s="35">
        <v>82.213699000000005</v>
      </c>
      <c r="AF54" s="35">
        <v>83.215950000000007</v>
      </c>
      <c r="AG54" s="35">
        <v>84.052788000000007</v>
      </c>
      <c r="AH54" s="32">
        <v>2.4063000000000001E-2</v>
      </c>
    </row>
    <row r="55" spans="1:34" ht="15" customHeight="1" x14ac:dyDescent="0.2">
      <c r="A55" s="29" t="s">
        <v>384</v>
      </c>
      <c r="B55" s="49" t="s">
        <v>66</v>
      </c>
      <c r="C55" s="35">
        <v>38.757998999999998</v>
      </c>
      <c r="D55" s="35">
        <v>44.253124</v>
      </c>
      <c r="E55" s="35">
        <v>47.299048999999997</v>
      </c>
      <c r="F55" s="35">
        <v>50.189655000000002</v>
      </c>
      <c r="G55" s="35">
        <v>51.288822000000003</v>
      </c>
      <c r="H55" s="35">
        <v>52.477992999999998</v>
      </c>
      <c r="I55" s="35">
        <v>51.279781</v>
      </c>
      <c r="J55" s="35">
        <v>51.927993999999998</v>
      </c>
      <c r="K55" s="35">
        <v>53.036017999999999</v>
      </c>
      <c r="L55" s="35">
        <v>55.005431999999999</v>
      </c>
      <c r="M55" s="35">
        <v>55.987929999999999</v>
      </c>
      <c r="N55" s="35">
        <v>57.632835</v>
      </c>
      <c r="O55" s="35">
        <v>58.317532</v>
      </c>
      <c r="P55" s="35">
        <v>59.885100999999999</v>
      </c>
      <c r="Q55" s="35">
        <v>61.066459999999999</v>
      </c>
      <c r="R55" s="35">
        <v>61.661265999999998</v>
      </c>
      <c r="S55" s="35">
        <v>62.784061000000001</v>
      </c>
      <c r="T55" s="35">
        <v>63.808605</v>
      </c>
      <c r="U55" s="35">
        <v>65.531029000000004</v>
      </c>
      <c r="V55" s="35">
        <v>64.944396999999995</v>
      </c>
      <c r="W55" s="35">
        <v>67.366692</v>
      </c>
      <c r="X55" s="35">
        <v>68.492760000000004</v>
      </c>
      <c r="Y55" s="35">
        <v>69.271484000000001</v>
      </c>
      <c r="Z55" s="35">
        <v>70.028914999999998</v>
      </c>
      <c r="AA55" s="35">
        <v>71.602401999999998</v>
      </c>
      <c r="AB55" s="35">
        <v>72.876045000000005</v>
      </c>
      <c r="AC55" s="35">
        <v>74.413567</v>
      </c>
      <c r="AD55" s="35">
        <v>75.309218999999999</v>
      </c>
      <c r="AE55" s="35">
        <v>75.101830000000007</v>
      </c>
      <c r="AF55" s="35">
        <v>76.052986000000004</v>
      </c>
      <c r="AG55" s="35">
        <v>76.952552999999995</v>
      </c>
      <c r="AH55" s="32">
        <v>2.3125E-2</v>
      </c>
    </row>
    <row r="56" spans="1:34" ht="15" customHeight="1" x14ac:dyDescent="0.2">
      <c r="A56" s="29" t="s">
        <v>385</v>
      </c>
      <c r="B56" s="49" t="s">
        <v>386</v>
      </c>
      <c r="C56" s="31">
        <v>2.0650300000000001</v>
      </c>
      <c r="D56" s="31">
        <v>3.1264259999999999</v>
      </c>
      <c r="E56" s="31">
        <v>3.0403660000000001</v>
      </c>
      <c r="F56" s="31">
        <v>2.6109140000000002</v>
      </c>
      <c r="G56" s="31">
        <v>2.2893729999999999</v>
      </c>
      <c r="H56" s="31">
        <v>2.2484600000000001</v>
      </c>
      <c r="I56" s="31">
        <v>2.2874910000000002</v>
      </c>
      <c r="J56" s="31">
        <v>2.4035519999999999</v>
      </c>
      <c r="K56" s="31">
        <v>2.4772059999999998</v>
      </c>
      <c r="L56" s="31">
        <v>2.5862120000000002</v>
      </c>
      <c r="M56" s="31">
        <v>2.6809889999999998</v>
      </c>
      <c r="N56" s="31">
        <v>2.7141609999999998</v>
      </c>
      <c r="O56" s="31">
        <v>2.7442359999999999</v>
      </c>
      <c r="P56" s="31">
        <v>2.7915640000000002</v>
      </c>
      <c r="Q56" s="31">
        <v>2.791499</v>
      </c>
      <c r="R56" s="31">
        <v>2.7727010000000001</v>
      </c>
      <c r="S56" s="31">
        <v>2.7664710000000001</v>
      </c>
      <c r="T56" s="31">
        <v>2.7578580000000001</v>
      </c>
      <c r="U56" s="31">
        <v>2.7467869999999999</v>
      </c>
      <c r="V56" s="31">
        <v>2.7289500000000002</v>
      </c>
      <c r="W56" s="31">
        <v>2.7108989999999999</v>
      </c>
      <c r="X56" s="31">
        <v>2.7103600000000001</v>
      </c>
      <c r="Y56" s="31">
        <v>2.7076769999999999</v>
      </c>
      <c r="Z56" s="31">
        <v>2.6984270000000001</v>
      </c>
      <c r="AA56" s="31">
        <v>2.7187489999999999</v>
      </c>
      <c r="AB56" s="31">
        <v>2.697114</v>
      </c>
      <c r="AC56" s="31">
        <v>2.6887660000000002</v>
      </c>
      <c r="AD56" s="31">
        <v>2.7135359999999999</v>
      </c>
      <c r="AE56" s="31">
        <v>2.6783440000000001</v>
      </c>
      <c r="AF56" s="31">
        <v>2.6506560000000001</v>
      </c>
      <c r="AG56" s="31">
        <v>2.664256</v>
      </c>
      <c r="AH56" s="32">
        <v>8.5290000000000001E-3</v>
      </c>
    </row>
    <row r="57" spans="1:34" ht="15" customHeight="1" x14ac:dyDescent="0.2">
      <c r="A57" s="29" t="s">
        <v>387</v>
      </c>
      <c r="B57" s="49" t="s">
        <v>388</v>
      </c>
      <c r="C57" s="36">
        <v>33.390239999999999</v>
      </c>
      <c r="D57" s="36">
        <v>31.629283999999998</v>
      </c>
      <c r="E57" s="36">
        <v>32.403694000000002</v>
      </c>
      <c r="F57" s="36">
        <v>32.253028999999998</v>
      </c>
      <c r="G57" s="36">
        <v>31.904416999999999</v>
      </c>
      <c r="H57" s="36">
        <v>31.892703999999998</v>
      </c>
      <c r="I57" s="36">
        <v>31.570696000000002</v>
      </c>
      <c r="J57" s="36">
        <v>31.573806999999999</v>
      </c>
      <c r="K57" s="36">
        <v>30.673853000000001</v>
      </c>
      <c r="L57" s="36">
        <v>30.230723999999999</v>
      </c>
      <c r="M57" s="36">
        <v>29.872313999999999</v>
      </c>
      <c r="N57" s="36">
        <v>30.185509</v>
      </c>
      <c r="O57" s="36">
        <v>30.218931000000001</v>
      </c>
      <c r="P57" s="36">
        <v>30.123532999999998</v>
      </c>
      <c r="Q57" s="36">
        <v>30.407668999999999</v>
      </c>
      <c r="R57" s="36">
        <v>30.583693</v>
      </c>
      <c r="S57" s="36">
        <v>30.738030999999999</v>
      </c>
      <c r="T57" s="36">
        <v>31.075828999999999</v>
      </c>
      <c r="U57" s="36">
        <v>31.899467000000001</v>
      </c>
      <c r="V57" s="36">
        <v>32.036166999999999</v>
      </c>
      <c r="W57" s="36">
        <v>32.32</v>
      </c>
      <c r="X57" s="36">
        <v>32.509365000000003</v>
      </c>
      <c r="Y57" s="36">
        <v>32.800732000000004</v>
      </c>
      <c r="Z57" s="36">
        <v>33.245483</v>
      </c>
      <c r="AA57" s="36">
        <v>34.564467999999998</v>
      </c>
      <c r="AB57" s="36">
        <v>35.096169000000003</v>
      </c>
      <c r="AC57" s="36">
        <v>35.460056000000002</v>
      </c>
      <c r="AD57" s="36">
        <v>35.714396999999998</v>
      </c>
      <c r="AE57" s="36">
        <v>35.992851000000002</v>
      </c>
      <c r="AF57" s="36">
        <v>36.272835000000001</v>
      </c>
      <c r="AG57" s="36">
        <v>36.517955999999998</v>
      </c>
      <c r="AH57" s="32">
        <v>2.9889999999999999E-3</v>
      </c>
    </row>
    <row r="58" spans="1:34" ht="15" customHeight="1" x14ac:dyDescent="0.2">
      <c r="A58" s="29" t="s">
        <v>389</v>
      </c>
      <c r="B58" s="49" t="s">
        <v>390</v>
      </c>
      <c r="C58" s="31">
        <v>1.6312279999999999</v>
      </c>
      <c r="D58" s="31">
        <v>1.551085</v>
      </c>
      <c r="E58" s="31">
        <v>1.5750710000000001</v>
      </c>
      <c r="F58" s="31">
        <v>1.5480849999999999</v>
      </c>
      <c r="G58" s="31">
        <v>1.5270319999999999</v>
      </c>
      <c r="H58" s="31">
        <v>1.5224470000000001</v>
      </c>
      <c r="I58" s="31">
        <v>1.5101340000000001</v>
      </c>
      <c r="J58" s="31">
        <v>1.5126470000000001</v>
      </c>
      <c r="K58" s="31">
        <v>1.478507</v>
      </c>
      <c r="L58" s="31">
        <v>1.4626809999999999</v>
      </c>
      <c r="M58" s="31">
        <v>1.4519770000000001</v>
      </c>
      <c r="N58" s="31">
        <v>1.4664630000000001</v>
      </c>
      <c r="O58" s="31">
        <v>1.4665889999999999</v>
      </c>
      <c r="P58" s="31">
        <v>1.4599979999999999</v>
      </c>
      <c r="Q58" s="31">
        <v>1.472458</v>
      </c>
      <c r="R58" s="31">
        <v>1.48071</v>
      </c>
      <c r="S58" s="31">
        <v>1.4872890000000001</v>
      </c>
      <c r="T58" s="31">
        <v>1.5007900000000001</v>
      </c>
      <c r="U58" s="31">
        <v>1.5318769999999999</v>
      </c>
      <c r="V58" s="31">
        <v>1.5385660000000001</v>
      </c>
      <c r="W58" s="31">
        <v>1.5497559999999999</v>
      </c>
      <c r="X58" s="31">
        <v>1.5577270000000001</v>
      </c>
      <c r="Y58" s="31">
        <v>1.5683039999999999</v>
      </c>
      <c r="Z58" s="31">
        <v>1.584886</v>
      </c>
      <c r="AA58" s="31">
        <v>1.6275470000000001</v>
      </c>
      <c r="AB58" s="31">
        <v>1.646836</v>
      </c>
      <c r="AC58" s="31">
        <v>1.6617919999999999</v>
      </c>
      <c r="AD58" s="31">
        <v>1.6732020000000001</v>
      </c>
      <c r="AE58" s="31">
        <v>1.6855910000000001</v>
      </c>
      <c r="AF58" s="31">
        <v>1.6986429999999999</v>
      </c>
      <c r="AG58" s="31">
        <v>1.7101930000000001</v>
      </c>
      <c r="AH58" s="32">
        <v>1.5770000000000001E-3</v>
      </c>
    </row>
    <row r="59" spans="1:34" ht="15" customHeight="1" x14ac:dyDescent="0.2">
      <c r="A59" s="29" t="s">
        <v>391</v>
      </c>
      <c r="B59" s="49" t="s">
        <v>392</v>
      </c>
      <c r="C59" s="31">
        <v>2.0793460000000001</v>
      </c>
      <c r="D59" s="31">
        <v>2.0949010000000001</v>
      </c>
      <c r="E59" s="31">
        <v>2.0943130000000001</v>
      </c>
      <c r="F59" s="31">
        <v>2.054265</v>
      </c>
      <c r="G59" s="31">
        <v>2.0423939999999998</v>
      </c>
      <c r="H59" s="31">
        <v>2.007307</v>
      </c>
      <c r="I59" s="31">
        <v>1.9822230000000001</v>
      </c>
      <c r="J59" s="31">
        <v>1.968161</v>
      </c>
      <c r="K59" s="31">
        <v>1.9284319999999999</v>
      </c>
      <c r="L59" s="31">
        <v>1.918696</v>
      </c>
      <c r="M59" s="31">
        <v>1.9150290000000001</v>
      </c>
      <c r="N59" s="31">
        <v>1.9228240000000001</v>
      </c>
      <c r="O59" s="31">
        <v>1.9071070000000001</v>
      </c>
      <c r="P59" s="31">
        <v>1.894776</v>
      </c>
      <c r="Q59" s="31">
        <v>1.8966829999999999</v>
      </c>
      <c r="R59" s="31">
        <v>1.894134</v>
      </c>
      <c r="S59" s="31">
        <v>1.8918010000000001</v>
      </c>
      <c r="T59" s="31">
        <v>1.8977059999999999</v>
      </c>
      <c r="U59" s="31">
        <v>1.9186510000000001</v>
      </c>
      <c r="V59" s="31">
        <v>1.922242</v>
      </c>
      <c r="W59" s="31">
        <v>1.9263669999999999</v>
      </c>
      <c r="X59" s="31">
        <v>1.931122</v>
      </c>
      <c r="Y59" s="31">
        <v>1.935594</v>
      </c>
      <c r="Z59" s="31">
        <v>1.9436500000000001</v>
      </c>
      <c r="AA59" s="31">
        <v>1.947989</v>
      </c>
      <c r="AB59" s="31">
        <v>1.959063</v>
      </c>
      <c r="AC59" s="31">
        <v>1.9653229999999999</v>
      </c>
      <c r="AD59" s="31">
        <v>1.9698370000000001</v>
      </c>
      <c r="AE59" s="31">
        <v>1.9734670000000001</v>
      </c>
      <c r="AF59" s="31">
        <v>1.98272</v>
      </c>
      <c r="AG59" s="31">
        <v>1.991446</v>
      </c>
      <c r="AH59" s="32">
        <v>-1.439E-3</v>
      </c>
    </row>
    <row r="60" spans="1:34" ht="15" customHeight="1" x14ac:dyDescent="0.2">
      <c r="A60" s="29" t="s">
        <v>393</v>
      </c>
      <c r="B60" s="49" t="s">
        <v>67</v>
      </c>
      <c r="C60" s="36">
        <v>10.414752</v>
      </c>
      <c r="D60" s="36">
        <v>10.602365000000001</v>
      </c>
      <c r="E60" s="36">
        <v>10.455869</v>
      </c>
      <c r="F60" s="36">
        <v>10.257922000000001</v>
      </c>
      <c r="G60" s="36">
        <v>10.108067999999999</v>
      </c>
      <c r="H60" s="36">
        <v>10.015625999999999</v>
      </c>
      <c r="I60" s="36">
        <v>9.9545320000000004</v>
      </c>
      <c r="J60" s="36">
        <v>9.9231929999999995</v>
      </c>
      <c r="K60" s="36">
        <v>9.8882549999999991</v>
      </c>
      <c r="L60" s="36">
        <v>9.8614610000000003</v>
      </c>
      <c r="M60" s="36">
        <v>9.8408809999999995</v>
      </c>
      <c r="N60" s="36">
        <v>9.8671849999999992</v>
      </c>
      <c r="O60" s="36">
        <v>9.8490280000000006</v>
      </c>
      <c r="P60" s="36">
        <v>9.8350930000000005</v>
      </c>
      <c r="Q60" s="36">
        <v>9.7988680000000006</v>
      </c>
      <c r="R60" s="36">
        <v>9.7475970000000007</v>
      </c>
      <c r="S60" s="36">
        <v>9.6970019999999995</v>
      </c>
      <c r="T60" s="36">
        <v>9.6518739999999994</v>
      </c>
      <c r="U60" s="36">
        <v>9.6181190000000001</v>
      </c>
      <c r="V60" s="36">
        <v>9.5818849999999998</v>
      </c>
      <c r="W60" s="36">
        <v>9.5463489999999993</v>
      </c>
      <c r="X60" s="36">
        <v>9.5157159999999994</v>
      </c>
      <c r="Y60" s="36">
        <v>9.4790580000000002</v>
      </c>
      <c r="Z60" s="36">
        <v>9.4369940000000003</v>
      </c>
      <c r="AA60" s="36">
        <v>9.4001929999999998</v>
      </c>
      <c r="AB60" s="36">
        <v>9.3700290000000006</v>
      </c>
      <c r="AC60" s="36">
        <v>9.3263639999999999</v>
      </c>
      <c r="AD60" s="36">
        <v>9.2805619999999998</v>
      </c>
      <c r="AE60" s="36">
        <v>9.2207550000000005</v>
      </c>
      <c r="AF60" s="36">
        <v>9.1432640000000003</v>
      </c>
      <c r="AG60" s="36">
        <v>9.0791649999999997</v>
      </c>
      <c r="AH60" s="32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48" t="s">
        <v>68</v>
      </c>
    </row>
    <row r="64" spans="1:34" ht="15" customHeight="1" x14ac:dyDescent="0.2">
      <c r="A64" s="29" t="s">
        <v>394</v>
      </c>
      <c r="B64" s="49" t="s">
        <v>65</v>
      </c>
      <c r="C64" s="35">
        <v>41.186000999999997</v>
      </c>
      <c r="D64" s="35">
        <v>47.067000999999998</v>
      </c>
      <c r="E64" s="35">
        <v>50.364151</v>
      </c>
      <c r="F64" s="35">
        <v>54.412823000000003</v>
      </c>
      <c r="G64" s="35">
        <v>56.986545999999997</v>
      </c>
      <c r="H64" s="35">
        <v>59.538330000000002</v>
      </c>
      <c r="I64" s="35">
        <v>59.797539</v>
      </c>
      <c r="J64" s="35">
        <v>61.904857999999997</v>
      </c>
      <c r="K64" s="35">
        <v>66.905272999999994</v>
      </c>
      <c r="L64" s="35">
        <v>71.574653999999995</v>
      </c>
      <c r="M64" s="35">
        <v>77.957924000000006</v>
      </c>
      <c r="N64" s="35">
        <v>81.892487000000003</v>
      </c>
      <c r="O64" s="35">
        <v>85.91198</v>
      </c>
      <c r="P64" s="35">
        <v>90.345389999999995</v>
      </c>
      <c r="Q64" s="35">
        <v>95.627167</v>
      </c>
      <c r="R64" s="35">
        <v>97.511596999999995</v>
      </c>
      <c r="S64" s="35">
        <v>101.511421</v>
      </c>
      <c r="T64" s="35">
        <v>108.210007</v>
      </c>
      <c r="U64" s="35">
        <v>112.413521</v>
      </c>
      <c r="V64" s="35">
        <v>115.73339799999999</v>
      </c>
      <c r="W64" s="35">
        <v>120.129982</v>
      </c>
      <c r="X64" s="35">
        <v>124.210182</v>
      </c>
      <c r="Y64" s="35">
        <v>128.42146299999999</v>
      </c>
      <c r="Z64" s="35">
        <v>131.61726400000001</v>
      </c>
      <c r="AA64" s="35">
        <v>137.86990399999999</v>
      </c>
      <c r="AB64" s="35">
        <v>143.18104600000001</v>
      </c>
      <c r="AC64" s="35">
        <v>149.32028199999999</v>
      </c>
      <c r="AD64" s="35">
        <v>154.58282500000001</v>
      </c>
      <c r="AE64" s="35">
        <v>159.966644</v>
      </c>
      <c r="AF64" s="35">
        <v>166.39326500000001</v>
      </c>
      <c r="AG64" s="35">
        <v>172.808685</v>
      </c>
      <c r="AH64" s="32">
        <v>4.8964000000000001E-2</v>
      </c>
    </row>
    <row r="65" spans="1:34" ht="15" customHeight="1" x14ac:dyDescent="0.2">
      <c r="A65" s="29" t="s">
        <v>395</v>
      </c>
      <c r="B65" s="49" t="s">
        <v>66</v>
      </c>
      <c r="C65" s="35">
        <v>38.757998999999998</v>
      </c>
      <c r="D65" s="35">
        <v>44.720001000000003</v>
      </c>
      <c r="E65" s="35">
        <v>48.350223999999997</v>
      </c>
      <c r="F65" s="35">
        <v>51.983401999999998</v>
      </c>
      <c r="G65" s="35">
        <v>54.026440000000001</v>
      </c>
      <c r="H65" s="35">
        <v>56.4758</v>
      </c>
      <c r="I65" s="35">
        <v>56.593013999999997</v>
      </c>
      <c r="J65" s="35">
        <v>58.950890000000001</v>
      </c>
      <c r="K65" s="35">
        <v>62.007697999999998</v>
      </c>
      <c r="L65" s="35">
        <v>66.293212999999994</v>
      </c>
      <c r="M65" s="35">
        <v>69.546875</v>
      </c>
      <c r="N65" s="35">
        <v>73.747078000000002</v>
      </c>
      <c r="O65" s="35">
        <v>76.776984999999996</v>
      </c>
      <c r="P65" s="35">
        <v>81.035895999999994</v>
      </c>
      <c r="Q65" s="35">
        <v>84.811684</v>
      </c>
      <c r="R65" s="35">
        <v>87.793739000000002</v>
      </c>
      <c r="S65" s="35">
        <v>91.565871999999999</v>
      </c>
      <c r="T65" s="35">
        <v>95.245728</v>
      </c>
      <c r="U65" s="35">
        <v>100.080513</v>
      </c>
      <c r="V65" s="35">
        <v>101.39733099999999</v>
      </c>
      <c r="W65" s="35">
        <v>107.577614</v>
      </c>
      <c r="X65" s="35">
        <v>111.88146999999999</v>
      </c>
      <c r="Y65" s="35">
        <v>115.787064</v>
      </c>
      <c r="Z65" s="35">
        <v>119.855186</v>
      </c>
      <c r="AA65" s="35">
        <v>125.591736</v>
      </c>
      <c r="AB65" s="35">
        <v>131.02922100000001</v>
      </c>
      <c r="AC65" s="35">
        <v>137.32209800000001</v>
      </c>
      <c r="AD65" s="35">
        <v>142.68751499999999</v>
      </c>
      <c r="AE65" s="35">
        <v>146.128784</v>
      </c>
      <c r="AF65" s="35">
        <v>152.070663</v>
      </c>
      <c r="AG65" s="35">
        <v>158.210938</v>
      </c>
      <c r="AH65" s="32">
        <v>4.8002999999999997E-2</v>
      </c>
    </row>
    <row r="66" spans="1:34" ht="32" x14ac:dyDescent="0.2">
      <c r="A66" s="29" t="s">
        <v>396</v>
      </c>
      <c r="B66" s="49" t="s">
        <v>386</v>
      </c>
      <c r="C66" s="31">
        <v>2.0650300000000001</v>
      </c>
      <c r="D66" s="31">
        <v>3.1594099999999998</v>
      </c>
      <c r="E66" s="31">
        <v>3.1079349999999999</v>
      </c>
      <c r="F66" s="31">
        <v>2.7042259999999998</v>
      </c>
      <c r="G66" s="31">
        <v>2.411572</v>
      </c>
      <c r="H66" s="31">
        <v>2.4197489999999999</v>
      </c>
      <c r="I66" s="31">
        <v>2.5245039999999999</v>
      </c>
      <c r="J66" s="31">
        <v>2.7286160000000002</v>
      </c>
      <c r="K66" s="31">
        <v>2.896255</v>
      </c>
      <c r="L66" s="31">
        <v>3.1169340000000001</v>
      </c>
      <c r="M66" s="31">
        <v>3.3302610000000001</v>
      </c>
      <c r="N66" s="31">
        <v>3.4730449999999999</v>
      </c>
      <c r="O66" s="31">
        <v>3.612879</v>
      </c>
      <c r="P66" s="31">
        <v>3.777514</v>
      </c>
      <c r="Q66" s="31">
        <v>3.876951</v>
      </c>
      <c r="R66" s="31">
        <v>3.9477910000000001</v>
      </c>
      <c r="S66" s="31">
        <v>4.0346909999999996</v>
      </c>
      <c r="T66" s="31">
        <v>4.1165960000000004</v>
      </c>
      <c r="U66" s="31">
        <v>4.1949579999999997</v>
      </c>
      <c r="V66" s="31">
        <v>4.2606950000000001</v>
      </c>
      <c r="W66" s="31">
        <v>4.3290240000000004</v>
      </c>
      <c r="X66" s="31">
        <v>4.4273160000000003</v>
      </c>
      <c r="Y66" s="31">
        <v>4.525874</v>
      </c>
      <c r="Z66" s="31">
        <v>4.6183839999999998</v>
      </c>
      <c r="AA66" s="31">
        <v>4.7687280000000003</v>
      </c>
      <c r="AB66" s="31">
        <v>4.8493399999999998</v>
      </c>
      <c r="AC66" s="31">
        <v>4.9618229999999999</v>
      </c>
      <c r="AD66" s="31">
        <v>5.141305</v>
      </c>
      <c r="AE66" s="31">
        <v>5.2113649999999998</v>
      </c>
      <c r="AF66" s="31">
        <v>5.3000809999999996</v>
      </c>
      <c r="AG66" s="31">
        <v>5.477589</v>
      </c>
      <c r="AH66" s="32">
        <v>3.3051999999999998E-2</v>
      </c>
    </row>
    <row r="67" spans="1:34" ht="15" customHeight="1" x14ac:dyDescent="0.2">
      <c r="A67" s="29" t="s">
        <v>397</v>
      </c>
      <c r="B67" s="49" t="s">
        <v>388</v>
      </c>
      <c r="C67" s="36">
        <v>33.390239999999999</v>
      </c>
      <c r="D67" s="36">
        <v>31.962978</v>
      </c>
      <c r="E67" s="36">
        <v>33.123832999999998</v>
      </c>
      <c r="F67" s="36">
        <v>33.405731000000003</v>
      </c>
      <c r="G67" s="36">
        <v>33.607360999999997</v>
      </c>
      <c r="H67" s="36">
        <v>34.322310999999999</v>
      </c>
      <c r="I67" s="36">
        <v>34.841816000000001</v>
      </c>
      <c r="J67" s="36">
        <v>35.843941000000001</v>
      </c>
      <c r="K67" s="36">
        <v>35.862704999999998</v>
      </c>
      <c r="L67" s="36">
        <v>36.434432999999999</v>
      </c>
      <c r="M67" s="36">
        <v>37.106681999999999</v>
      </c>
      <c r="N67" s="36">
        <v>38.625430999999999</v>
      </c>
      <c r="O67" s="36">
        <v>39.784233</v>
      </c>
      <c r="P67" s="36">
        <v>40.762852000000002</v>
      </c>
      <c r="Q67" s="36">
        <v>42.231456999999999</v>
      </c>
      <c r="R67" s="36">
        <v>43.545273000000002</v>
      </c>
      <c r="S67" s="36">
        <v>44.829127999999997</v>
      </c>
      <c r="T67" s="36">
        <v>46.386223000000001</v>
      </c>
      <c r="U67" s="36">
        <v>48.717609000000003</v>
      </c>
      <c r="V67" s="36">
        <v>50.017887000000002</v>
      </c>
      <c r="W67" s="36">
        <v>51.611679000000002</v>
      </c>
      <c r="X67" s="36">
        <v>53.103355000000001</v>
      </c>
      <c r="Y67" s="36">
        <v>54.826321</v>
      </c>
      <c r="Z67" s="36">
        <v>56.899974999999998</v>
      </c>
      <c r="AA67" s="36">
        <v>60.626621</v>
      </c>
      <c r="AB67" s="36">
        <v>63.101990000000001</v>
      </c>
      <c r="AC67" s="36">
        <v>65.437659999999994</v>
      </c>
      <c r="AD67" s="36">
        <v>67.667664000000002</v>
      </c>
      <c r="AE67" s="36">
        <v>70.032805999999994</v>
      </c>
      <c r="AF67" s="36">
        <v>72.528830999999997</v>
      </c>
      <c r="AG67" s="36">
        <v>75.079246999999995</v>
      </c>
      <c r="AH67" s="32">
        <v>2.7376999999999999E-2</v>
      </c>
    </row>
    <row r="68" spans="1:34" ht="15" customHeight="1" x14ac:dyDescent="0.2">
      <c r="A68" s="29" t="s">
        <v>398</v>
      </c>
      <c r="B68" s="49" t="s">
        <v>390</v>
      </c>
      <c r="C68" s="31">
        <v>1.6312279999999999</v>
      </c>
      <c r="D68" s="31">
        <v>1.5674490000000001</v>
      </c>
      <c r="E68" s="31">
        <v>1.6100749999999999</v>
      </c>
      <c r="F68" s="31">
        <v>1.603413</v>
      </c>
      <c r="G68" s="31">
        <v>1.6085389999999999</v>
      </c>
      <c r="H68" s="31">
        <v>1.6384270000000001</v>
      </c>
      <c r="I68" s="31">
        <v>1.6666030000000001</v>
      </c>
      <c r="J68" s="31">
        <v>1.717222</v>
      </c>
      <c r="K68" s="31">
        <v>1.7286140000000001</v>
      </c>
      <c r="L68" s="31">
        <v>1.7628410000000001</v>
      </c>
      <c r="M68" s="31">
        <v>1.803612</v>
      </c>
      <c r="N68" s="31">
        <v>1.8764879999999999</v>
      </c>
      <c r="O68" s="31">
        <v>1.9308129999999999</v>
      </c>
      <c r="P68" s="31">
        <v>1.975654</v>
      </c>
      <c r="Q68" s="31">
        <v>2.0450119999999998</v>
      </c>
      <c r="R68" s="31">
        <v>2.1082450000000001</v>
      </c>
      <c r="S68" s="31">
        <v>2.1690999999999998</v>
      </c>
      <c r="T68" s="31">
        <v>2.2401970000000002</v>
      </c>
      <c r="U68" s="31">
        <v>2.339518</v>
      </c>
      <c r="V68" s="31">
        <v>2.4021539999999999</v>
      </c>
      <c r="W68" s="31">
        <v>2.474799</v>
      </c>
      <c r="X68" s="31">
        <v>2.5445139999999999</v>
      </c>
      <c r="Y68" s="31">
        <v>2.6214149999999998</v>
      </c>
      <c r="Z68" s="31">
        <v>2.7125490000000001</v>
      </c>
      <c r="AA68" s="31">
        <v>2.854743</v>
      </c>
      <c r="AB68" s="31">
        <v>2.9609679999999998</v>
      </c>
      <c r="AC68" s="31">
        <v>3.0666549999999999</v>
      </c>
      <c r="AD68" s="31">
        <v>3.1701969999999999</v>
      </c>
      <c r="AE68" s="31">
        <v>3.2797260000000001</v>
      </c>
      <c r="AF68" s="31">
        <v>3.3964970000000001</v>
      </c>
      <c r="AG68" s="31">
        <v>3.5160779999999998</v>
      </c>
      <c r="AH68" s="32">
        <v>2.5930999999999999E-2</v>
      </c>
    </row>
    <row r="69" spans="1:34" ht="15" customHeight="1" x14ac:dyDescent="0.2">
      <c r="A69" s="29" t="s">
        <v>399</v>
      </c>
      <c r="B69" s="49" t="s">
        <v>392</v>
      </c>
      <c r="C69" s="31">
        <v>2.0793460000000001</v>
      </c>
      <c r="D69" s="31">
        <v>2.117003</v>
      </c>
      <c r="E69" s="31">
        <v>2.140857</v>
      </c>
      <c r="F69" s="31">
        <v>2.1276830000000002</v>
      </c>
      <c r="G69" s="31">
        <v>2.1514099999999998</v>
      </c>
      <c r="H69" s="31">
        <v>2.1602250000000001</v>
      </c>
      <c r="I69" s="31">
        <v>2.1876060000000002</v>
      </c>
      <c r="J69" s="31">
        <v>2.23434</v>
      </c>
      <c r="K69" s="31">
        <v>2.2546499999999998</v>
      </c>
      <c r="L69" s="31">
        <v>2.3124359999999999</v>
      </c>
      <c r="M69" s="31">
        <v>2.378803</v>
      </c>
      <c r="N69" s="31">
        <v>2.460448</v>
      </c>
      <c r="O69" s="31">
        <v>2.5107710000000001</v>
      </c>
      <c r="P69" s="31">
        <v>2.56399</v>
      </c>
      <c r="Q69" s="31">
        <v>2.6341929999999998</v>
      </c>
      <c r="R69" s="31">
        <v>2.6968809999999999</v>
      </c>
      <c r="S69" s="31">
        <v>2.7590499999999998</v>
      </c>
      <c r="T69" s="31">
        <v>2.832665</v>
      </c>
      <c r="U69" s="31">
        <v>2.9302090000000001</v>
      </c>
      <c r="V69" s="31">
        <v>3.001185</v>
      </c>
      <c r="W69" s="31">
        <v>3.076209</v>
      </c>
      <c r="X69" s="31">
        <v>3.1544460000000001</v>
      </c>
      <c r="Y69" s="31">
        <v>3.2353390000000002</v>
      </c>
      <c r="Z69" s="31">
        <v>3.3265769999999999</v>
      </c>
      <c r="AA69" s="31">
        <v>3.4168029999999998</v>
      </c>
      <c r="AB69" s="31">
        <v>3.5223439999999999</v>
      </c>
      <c r="AC69" s="31">
        <v>3.6267879999999999</v>
      </c>
      <c r="AD69" s="31">
        <v>3.732227</v>
      </c>
      <c r="AE69" s="31">
        <v>3.8398569999999999</v>
      </c>
      <c r="AF69" s="31">
        <v>3.9645199999999998</v>
      </c>
      <c r="AG69" s="31">
        <v>4.0943209999999999</v>
      </c>
      <c r="AH69" s="32">
        <v>2.2842000000000001E-2</v>
      </c>
    </row>
    <row r="70" spans="1:34" ht="15" customHeight="1" x14ac:dyDescent="0.2">
      <c r="A70" s="29" t="s">
        <v>400</v>
      </c>
      <c r="B70" s="49" t="s">
        <v>67</v>
      </c>
      <c r="C70" s="36">
        <v>10.414752</v>
      </c>
      <c r="D70" s="36">
        <v>10.714221999999999</v>
      </c>
      <c r="E70" s="36">
        <v>10.68824</v>
      </c>
      <c r="F70" s="36">
        <v>10.624535</v>
      </c>
      <c r="G70" s="36">
        <v>10.647601999999999</v>
      </c>
      <c r="H70" s="36">
        <v>10.778623</v>
      </c>
      <c r="I70" s="36">
        <v>10.985946</v>
      </c>
      <c r="J70" s="36">
        <v>11.265234</v>
      </c>
      <c r="K70" s="36">
        <v>11.560972</v>
      </c>
      <c r="L70" s="36">
        <v>11.885151</v>
      </c>
      <c r="M70" s="36">
        <v>12.22411</v>
      </c>
      <c r="N70" s="36">
        <v>12.626067000000001</v>
      </c>
      <c r="O70" s="36">
        <v>12.966575000000001</v>
      </c>
      <c r="P70" s="36">
        <v>13.308745</v>
      </c>
      <c r="Q70" s="36">
        <v>13.609082000000001</v>
      </c>
      <c r="R70" s="36">
        <v>13.878695</v>
      </c>
      <c r="S70" s="36">
        <v>14.142355</v>
      </c>
      <c r="T70" s="36">
        <v>14.407144000000001</v>
      </c>
      <c r="U70" s="36">
        <v>14.689014999999999</v>
      </c>
      <c r="V70" s="36">
        <v>14.960144</v>
      </c>
      <c r="W70" s="36">
        <v>15.244526</v>
      </c>
      <c r="X70" s="36">
        <v>15.543718999999999</v>
      </c>
      <c r="Y70" s="36">
        <v>15.844213999999999</v>
      </c>
      <c r="Z70" s="36">
        <v>16.151508</v>
      </c>
      <c r="AA70" s="36">
        <v>16.488087</v>
      </c>
      <c r="AB70" s="36">
        <v>16.847066999999999</v>
      </c>
      <c r="AC70" s="36">
        <v>17.210785000000001</v>
      </c>
      <c r="AD70" s="36">
        <v>17.583776</v>
      </c>
      <c r="AE70" s="36">
        <v>17.941210000000002</v>
      </c>
      <c r="AF70" s="36">
        <v>18.282284000000001</v>
      </c>
      <c r="AG70" s="36">
        <v>18.666349</v>
      </c>
      <c r="AH70" s="32">
        <v>1.9640000000000001E-2</v>
      </c>
    </row>
    <row r="71" spans="1:34" ht="15" customHeight="1" thickBot="1" x14ac:dyDescent="0.25"/>
    <row r="72" spans="1:34" ht="15" customHeight="1" x14ac:dyDescent="0.2">
      <c r="B72" s="134" t="s">
        <v>601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54"/>
    </row>
    <row r="73" spans="1:34" x14ac:dyDescent="0.2">
      <c r="B73" s="30" t="s">
        <v>573</v>
      </c>
    </row>
    <row r="74" spans="1:34" ht="15" customHeight="1" x14ac:dyDescent="0.2">
      <c r="B74" s="30" t="s">
        <v>69</v>
      </c>
    </row>
    <row r="75" spans="1:34" ht="15" customHeight="1" x14ac:dyDescent="0.2">
      <c r="B75" s="30" t="s">
        <v>574</v>
      </c>
    </row>
    <row r="76" spans="1:34" ht="15" customHeight="1" x14ac:dyDescent="0.2">
      <c r="B76" s="30" t="s">
        <v>70</v>
      </c>
    </row>
    <row r="77" spans="1:34" ht="15" customHeight="1" x14ac:dyDescent="0.2">
      <c r="B77" s="30" t="s">
        <v>575</v>
      </c>
    </row>
    <row r="78" spans="1:34" ht="15" customHeight="1" x14ac:dyDescent="0.2">
      <c r="B78" s="30" t="s">
        <v>71</v>
      </c>
    </row>
    <row r="79" spans="1:34" x14ac:dyDescent="0.2">
      <c r="B79" s="30" t="s">
        <v>72</v>
      </c>
    </row>
    <row r="80" spans="1:34" ht="15" customHeight="1" x14ac:dyDescent="0.2">
      <c r="B80" s="30" t="s">
        <v>576</v>
      </c>
    </row>
    <row r="81" spans="2:2" x14ac:dyDescent="0.2">
      <c r="B81" s="30" t="s">
        <v>577</v>
      </c>
    </row>
    <row r="82" spans="2:2" ht="15" customHeight="1" x14ac:dyDescent="0.2">
      <c r="B82" s="30" t="s">
        <v>578</v>
      </c>
    </row>
    <row r="83" spans="2:2" ht="15" customHeight="1" x14ac:dyDescent="0.2">
      <c r="B83" s="30" t="s">
        <v>579</v>
      </c>
    </row>
    <row r="84" spans="2:2" ht="15" customHeight="1" x14ac:dyDescent="0.2">
      <c r="B84" s="30" t="s">
        <v>580</v>
      </c>
    </row>
    <row r="85" spans="2:2" ht="15" customHeight="1" x14ac:dyDescent="0.2">
      <c r="B85" s="30" t="s">
        <v>581</v>
      </c>
    </row>
    <row r="86" spans="2:2" ht="15" customHeight="1" x14ac:dyDescent="0.2">
      <c r="B86" s="30" t="s">
        <v>197</v>
      </c>
    </row>
    <row r="87" spans="2:2" ht="15" customHeight="1" x14ac:dyDescent="0.2">
      <c r="B87" s="30" t="s">
        <v>73</v>
      </c>
    </row>
    <row r="88" spans="2:2" ht="15" customHeight="1" x14ac:dyDescent="0.2">
      <c r="B88" s="30" t="s">
        <v>582</v>
      </c>
    </row>
    <row r="89" spans="2:2" ht="15" customHeight="1" x14ac:dyDescent="0.2">
      <c r="B89" s="30" t="s">
        <v>583</v>
      </c>
    </row>
    <row r="90" spans="2:2" ht="15" customHeight="1" x14ac:dyDescent="0.2">
      <c r="B90" s="30" t="s">
        <v>74</v>
      </c>
    </row>
    <row r="91" spans="2:2" ht="15" customHeight="1" x14ac:dyDescent="0.2">
      <c r="B91" s="30" t="s">
        <v>584</v>
      </c>
    </row>
    <row r="92" spans="2:2" x14ac:dyDescent="0.2">
      <c r="B92" s="30" t="s">
        <v>585</v>
      </c>
    </row>
    <row r="93" spans="2:2" ht="15" customHeight="1" x14ac:dyDescent="0.2">
      <c r="B93" s="30" t="s">
        <v>75</v>
      </c>
    </row>
    <row r="94" spans="2:2" ht="15" customHeight="1" x14ac:dyDescent="0.2">
      <c r="B94" s="30" t="s">
        <v>586</v>
      </c>
    </row>
    <row r="95" spans="2:2" ht="15" customHeight="1" x14ac:dyDescent="0.2">
      <c r="B95" s="30" t="s">
        <v>587</v>
      </c>
    </row>
    <row r="96" spans="2:2" ht="15" customHeight="1" x14ac:dyDescent="0.2">
      <c r="B96" s="30" t="s">
        <v>588</v>
      </c>
    </row>
    <row r="97" spans="2:34" ht="15" customHeight="1" x14ac:dyDescent="0.2">
      <c r="B97" s="30" t="s">
        <v>589</v>
      </c>
    </row>
    <row r="98" spans="2:34" ht="15" customHeight="1" x14ac:dyDescent="0.2">
      <c r="B98" s="30" t="s">
        <v>590</v>
      </c>
    </row>
    <row r="99" spans="2:34" ht="15" customHeight="1" x14ac:dyDescent="0.2">
      <c r="B99" s="30" t="s">
        <v>591</v>
      </c>
    </row>
    <row r="100" spans="2:34" ht="15" customHeight="1" x14ac:dyDescent="0.2">
      <c r="B100" s="30" t="s">
        <v>592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136"/>
      <c r="C1100" s="136"/>
      <c r="D1100" s="136"/>
      <c r="E1100" s="136"/>
      <c r="F1100" s="136"/>
      <c r="G1100" s="136"/>
      <c r="H1100" s="136"/>
      <c r="I1100" s="136"/>
      <c r="J1100" s="136"/>
      <c r="K1100" s="136"/>
      <c r="L1100" s="136"/>
      <c r="M1100" s="136"/>
      <c r="N1100" s="136"/>
      <c r="O1100" s="136"/>
      <c r="P1100" s="136"/>
      <c r="Q1100" s="136"/>
      <c r="R1100" s="136"/>
      <c r="S1100" s="136"/>
      <c r="T1100" s="136"/>
      <c r="U1100" s="136"/>
      <c r="V1100" s="136"/>
      <c r="W1100" s="136"/>
      <c r="X1100" s="136"/>
      <c r="Y1100" s="136"/>
      <c r="Z1100" s="136"/>
      <c r="AA1100" s="136"/>
      <c r="AB1100" s="136"/>
      <c r="AC1100" s="136"/>
      <c r="AD1100" s="136"/>
      <c r="AE1100" s="136"/>
      <c r="AF1100" s="136"/>
      <c r="AG1100" s="136"/>
      <c r="AH1100" s="13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136"/>
      <c r="C1227" s="136"/>
      <c r="D1227" s="136"/>
      <c r="E1227" s="136"/>
      <c r="F1227" s="136"/>
      <c r="G1227" s="136"/>
      <c r="H1227" s="136"/>
      <c r="I1227" s="136"/>
      <c r="J1227" s="136"/>
      <c r="K1227" s="136"/>
      <c r="L1227" s="136"/>
      <c r="M1227" s="136"/>
      <c r="N1227" s="136"/>
      <c r="O1227" s="136"/>
      <c r="P1227" s="136"/>
      <c r="Q1227" s="136"/>
      <c r="R1227" s="136"/>
      <c r="S1227" s="136"/>
      <c r="T1227" s="136"/>
      <c r="U1227" s="136"/>
      <c r="V1227" s="136"/>
      <c r="W1227" s="136"/>
      <c r="X1227" s="136"/>
      <c r="Y1227" s="136"/>
      <c r="Z1227" s="136"/>
      <c r="AA1227" s="136"/>
      <c r="AB1227" s="136"/>
      <c r="AC1227" s="136"/>
      <c r="AD1227" s="136"/>
      <c r="AE1227" s="136"/>
      <c r="AF1227" s="136"/>
      <c r="AG1227" s="136"/>
      <c r="AH1227" s="13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136"/>
      <c r="C1390" s="136"/>
      <c r="D1390" s="136"/>
      <c r="E1390" s="136"/>
      <c r="F1390" s="136"/>
      <c r="G1390" s="136"/>
      <c r="H1390" s="136"/>
      <c r="I1390" s="136"/>
      <c r="J1390" s="136"/>
      <c r="K1390" s="136"/>
      <c r="L1390" s="136"/>
      <c r="M1390" s="136"/>
      <c r="N1390" s="136"/>
      <c r="O1390" s="136"/>
      <c r="P1390" s="136"/>
      <c r="Q1390" s="136"/>
      <c r="R1390" s="136"/>
      <c r="S1390" s="136"/>
      <c r="T1390" s="136"/>
      <c r="U1390" s="136"/>
      <c r="V1390" s="136"/>
      <c r="W1390" s="136"/>
      <c r="X1390" s="136"/>
      <c r="Y1390" s="136"/>
      <c r="Z1390" s="136"/>
      <c r="AA1390" s="136"/>
      <c r="AB1390" s="136"/>
      <c r="AC1390" s="136"/>
      <c r="AD1390" s="136"/>
      <c r="AE1390" s="136"/>
      <c r="AF1390" s="136"/>
      <c r="AG1390" s="136"/>
      <c r="AH1390" s="13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136"/>
      <c r="C1502" s="136"/>
      <c r="D1502" s="136"/>
      <c r="E1502" s="136"/>
      <c r="F1502" s="136"/>
      <c r="G1502" s="136"/>
      <c r="H1502" s="136"/>
      <c r="I1502" s="136"/>
      <c r="J1502" s="136"/>
      <c r="K1502" s="136"/>
      <c r="L1502" s="136"/>
      <c r="M1502" s="136"/>
      <c r="N1502" s="136"/>
      <c r="O1502" s="136"/>
      <c r="P1502" s="136"/>
      <c r="Q1502" s="136"/>
      <c r="R1502" s="136"/>
      <c r="S1502" s="136"/>
      <c r="T1502" s="136"/>
      <c r="U1502" s="136"/>
      <c r="V1502" s="136"/>
      <c r="W1502" s="136"/>
      <c r="X1502" s="136"/>
      <c r="Y1502" s="136"/>
      <c r="Z1502" s="136"/>
      <c r="AA1502" s="136"/>
      <c r="AB1502" s="136"/>
      <c r="AC1502" s="136"/>
      <c r="AD1502" s="136"/>
      <c r="AE1502" s="136"/>
      <c r="AF1502" s="136"/>
      <c r="AG1502" s="136"/>
      <c r="AH1502" s="13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136"/>
      <c r="C1604" s="136"/>
      <c r="D1604" s="136"/>
      <c r="E1604" s="136"/>
      <c r="F1604" s="136"/>
      <c r="G1604" s="136"/>
      <c r="H1604" s="136"/>
      <c r="I1604" s="136"/>
      <c r="J1604" s="136"/>
      <c r="K1604" s="136"/>
      <c r="L1604" s="136"/>
      <c r="M1604" s="136"/>
      <c r="N1604" s="136"/>
      <c r="O1604" s="136"/>
      <c r="P1604" s="136"/>
      <c r="Q1604" s="136"/>
      <c r="R1604" s="136"/>
      <c r="S1604" s="136"/>
      <c r="T1604" s="136"/>
      <c r="U1604" s="136"/>
      <c r="V1604" s="136"/>
      <c r="W1604" s="136"/>
      <c r="X1604" s="136"/>
      <c r="Y1604" s="136"/>
      <c r="Z1604" s="136"/>
      <c r="AA1604" s="136"/>
      <c r="AB1604" s="136"/>
      <c r="AC1604" s="136"/>
      <c r="AD1604" s="136"/>
      <c r="AE1604" s="136"/>
      <c r="AF1604" s="136"/>
      <c r="AG1604" s="136"/>
      <c r="AH1604" s="13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136"/>
      <c r="C1698" s="136"/>
      <c r="D1698" s="136"/>
      <c r="E1698" s="136"/>
      <c r="F1698" s="136"/>
      <c r="G1698" s="136"/>
      <c r="H1698" s="136"/>
      <c r="I1698" s="136"/>
      <c r="J1698" s="136"/>
      <c r="K1698" s="136"/>
      <c r="L1698" s="136"/>
      <c r="M1698" s="136"/>
      <c r="N1698" s="136"/>
      <c r="O1698" s="136"/>
      <c r="P1698" s="136"/>
      <c r="Q1698" s="136"/>
      <c r="R1698" s="136"/>
      <c r="S1698" s="136"/>
      <c r="T1698" s="136"/>
      <c r="U1698" s="136"/>
      <c r="V1698" s="136"/>
      <c r="W1698" s="136"/>
      <c r="X1698" s="136"/>
      <c r="Y1698" s="136"/>
      <c r="Z1698" s="136"/>
      <c r="AA1698" s="136"/>
      <c r="AB1698" s="136"/>
      <c r="AC1698" s="136"/>
      <c r="AD1698" s="136"/>
      <c r="AE1698" s="136"/>
      <c r="AF1698" s="136"/>
      <c r="AG1698" s="136"/>
      <c r="AH1698" s="13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136"/>
      <c r="C1945" s="136"/>
      <c r="D1945" s="136"/>
      <c r="E1945" s="136"/>
      <c r="F1945" s="136"/>
      <c r="G1945" s="136"/>
      <c r="H1945" s="136"/>
      <c r="I1945" s="136"/>
      <c r="J1945" s="136"/>
      <c r="K1945" s="136"/>
      <c r="L1945" s="136"/>
      <c r="M1945" s="136"/>
      <c r="N1945" s="136"/>
      <c r="O1945" s="136"/>
      <c r="P1945" s="136"/>
      <c r="Q1945" s="136"/>
      <c r="R1945" s="136"/>
      <c r="S1945" s="136"/>
      <c r="T1945" s="136"/>
      <c r="U1945" s="136"/>
      <c r="V1945" s="136"/>
      <c r="W1945" s="136"/>
      <c r="X1945" s="136"/>
      <c r="Y1945" s="136"/>
      <c r="Z1945" s="136"/>
      <c r="AA1945" s="136"/>
      <c r="AB1945" s="136"/>
      <c r="AC1945" s="136"/>
      <c r="AD1945" s="136"/>
      <c r="AE1945" s="136"/>
      <c r="AF1945" s="136"/>
      <c r="AG1945" s="136"/>
      <c r="AH1945" s="13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136"/>
      <c r="C2031" s="136"/>
      <c r="D2031" s="136"/>
      <c r="E2031" s="136"/>
      <c r="F2031" s="136"/>
      <c r="G2031" s="136"/>
      <c r="H2031" s="136"/>
      <c r="I2031" s="136"/>
      <c r="J2031" s="136"/>
      <c r="K2031" s="136"/>
      <c r="L2031" s="136"/>
      <c r="M2031" s="136"/>
      <c r="N2031" s="136"/>
      <c r="O2031" s="136"/>
      <c r="P2031" s="136"/>
      <c r="Q2031" s="136"/>
      <c r="R2031" s="136"/>
      <c r="S2031" s="136"/>
      <c r="T2031" s="136"/>
      <c r="U2031" s="136"/>
      <c r="V2031" s="136"/>
      <c r="W2031" s="136"/>
      <c r="X2031" s="136"/>
      <c r="Y2031" s="136"/>
      <c r="Z2031" s="136"/>
      <c r="AA2031" s="136"/>
      <c r="AB2031" s="136"/>
      <c r="AC2031" s="136"/>
      <c r="AD2031" s="136"/>
      <c r="AE2031" s="136"/>
      <c r="AF2031" s="136"/>
      <c r="AG2031" s="136"/>
      <c r="AH2031" s="13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136"/>
      <c r="C2153" s="136"/>
      <c r="D2153" s="136"/>
      <c r="E2153" s="136"/>
      <c r="F2153" s="136"/>
      <c r="G2153" s="136"/>
      <c r="H2153" s="136"/>
      <c r="I2153" s="136"/>
      <c r="J2153" s="136"/>
      <c r="K2153" s="136"/>
      <c r="L2153" s="136"/>
      <c r="M2153" s="136"/>
      <c r="N2153" s="136"/>
      <c r="O2153" s="136"/>
      <c r="P2153" s="136"/>
      <c r="Q2153" s="136"/>
      <c r="R2153" s="136"/>
      <c r="S2153" s="136"/>
      <c r="T2153" s="136"/>
      <c r="U2153" s="136"/>
      <c r="V2153" s="136"/>
      <c r="W2153" s="136"/>
      <c r="X2153" s="136"/>
      <c r="Y2153" s="136"/>
      <c r="Z2153" s="136"/>
      <c r="AA2153" s="136"/>
      <c r="AB2153" s="136"/>
      <c r="AC2153" s="136"/>
      <c r="AD2153" s="136"/>
      <c r="AE2153" s="136"/>
      <c r="AF2153" s="136"/>
      <c r="AG2153" s="136"/>
      <c r="AH2153" s="13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136"/>
      <c r="C2317" s="136"/>
      <c r="D2317" s="136"/>
      <c r="E2317" s="136"/>
      <c r="F2317" s="136"/>
      <c r="G2317" s="136"/>
      <c r="H2317" s="136"/>
      <c r="I2317" s="136"/>
      <c r="J2317" s="136"/>
      <c r="K2317" s="136"/>
      <c r="L2317" s="136"/>
      <c r="M2317" s="136"/>
      <c r="N2317" s="136"/>
      <c r="O2317" s="136"/>
      <c r="P2317" s="136"/>
      <c r="Q2317" s="136"/>
      <c r="R2317" s="136"/>
      <c r="S2317" s="136"/>
      <c r="T2317" s="136"/>
      <c r="U2317" s="136"/>
      <c r="V2317" s="136"/>
      <c r="W2317" s="136"/>
      <c r="X2317" s="136"/>
      <c r="Y2317" s="136"/>
      <c r="Z2317" s="136"/>
      <c r="AA2317" s="136"/>
      <c r="AB2317" s="136"/>
      <c r="AC2317" s="136"/>
      <c r="AD2317" s="136"/>
      <c r="AE2317" s="136"/>
      <c r="AF2317" s="136"/>
      <c r="AG2317" s="136"/>
      <c r="AH2317" s="13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136"/>
      <c r="C2419" s="136"/>
      <c r="D2419" s="136"/>
      <c r="E2419" s="136"/>
      <c r="F2419" s="136"/>
      <c r="G2419" s="136"/>
      <c r="H2419" s="136"/>
      <c r="I2419" s="136"/>
      <c r="J2419" s="136"/>
      <c r="K2419" s="136"/>
      <c r="L2419" s="136"/>
      <c r="M2419" s="136"/>
      <c r="N2419" s="136"/>
      <c r="O2419" s="136"/>
      <c r="P2419" s="136"/>
      <c r="Q2419" s="136"/>
      <c r="R2419" s="136"/>
      <c r="S2419" s="136"/>
      <c r="T2419" s="136"/>
      <c r="U2419" s="136"/>
      <c r="V2419" s="136"/>
      <c r="W2419" s="136"/>
      <c r="X2419" s="136"/>
      <c r="Y2419" s="136"/>
      <c r="Z2419" s="136"/>
      <c r="AA2419" s="136"/>
      <c r="AB2419" s="136"/>
      <c r="AC2419" s="136"/>
      <c r="AD2419" s="136"/>
      <c r="AE2419" s="136"/>
      <c r="AF2419" s="136"/>
      <c r="AG2419" s="136"/>
      <c r="AH2419" s="13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136"/>
      <c r="C2509" s="136"/>
      <c r="D2509" s="136"/>
      <c r="E2509" s="136"/>
      <c r="F2509" s="136"/>
      <c r="G2509" s="136"/>
      <c r="H2509" s="136"/>
      <c r="I2509" s="136"/>
      <c r="J2509" s="136"/>
      <c r="K2509" s="136"/>
      <c r="L2509" s="136"/>
      <c r="M2509" s="136"/>
      <c r="N2509" s="136"/>
      <c r="O2509" s="136"/>
      <c r="P2509" s="136"/>
      <c r="Q2509" s="136"/>
      <c r="R2509" s="136"/>
      <c r="S2509" s="136"/>
      <c r="T2509" s="136"/>
      <c r="U2509" s="136"/>
      <c r="V2509" s="136"/>
      <c r="W2509" s="136"/>
      <c r="X2509" s="136"/>
      <c r="Y2509" s="136"/>
      <c r="Z2509" s="136"/>
      <c r="AA2509" s="136"/>
      <c r="AB2509" s="136"/>
      <c r="AC2509" s="136"/>
      <c r="AD2509" s="136"/>
      <c r="AE2509" s="136"/>
      <c r="AF2509" s="136"/>
      <c r="AG2509" s="136"/>
      <c r="AH2509" s="13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136"/>
      <c r="C2598" s="136"/>
      <c r="D2598" s="136"/>
      <c r="E2598" s="136"/>
      <c r="F2598" s="136"/>
      <c r="G2598" s="136"/>
      <c r="H2598" s="136"/>
      <c r="I2598" s="136"/>
      <c r="J2598" s="136"/>
      <c r="K2598" s="136"/>
      <c r="L2598" s="136"/>
      <c r="M2598" s="136"/>
      <c r="N2598" s="136"/>
      <c r="O2598" s="136"/>
      <c r="P2598" s="136"/>
      <c r="Q2598" s="136"/>
      <c r="R2598" s="136"/>
      <c r="S2598" s="136"/>
      <c r="T2598" s="136"/>
      <c r="U2598" s="136"/>
      <c r="V2598" s="136"/>
      <c r="W2598" s="136"/>
      <c r="X2598" s="136"/>
      <c r="Y2598" s="136"/>
      <c r="Z2598" s="136"/>
      <c r="AA2598" s="136"/>
      <c r="AB2598" s="136"/>
      <c r="AC2598" s="136"/>
      <c r="AD2598" s="136"/>
      <c r="AE2598" s="136"/>
      <c r="AF2598" s="136"/>
      <c r="AG2598" s="136"/>
      <c r="AH2598" s="13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136"/>
      <c r="C2719" s="136"/>
      <c r="D2719" s="136"/>
      <c r="E2719" s="136"/>
      <c r="F2719" s="136"/>
      <c r="G2719" s="136"/>
      <c r="H2719" s="136"/>
      <c r="I2719" s="136"/>
      <c r="J2719" s="136"/>
      <c r="K2719" s="136"/>
      <c r="L2719" s="136"/>
      <c r="M2719" s="136"/>
      <c r="N2719" s="136"/>
      <c r="O2719" s="136"/>
      <c r="P2719" s="136"/>
      <c r="Q2719" s="136"/>
      <c r="R2719" s="136"/>
      <c r="S2719" s="136"/>
      <c r="T2719" s="136"/>
      <c r="U2719" s="136"/>
      <c r="V2719" s="136"/>
      <c r="W2719" s="136"/>
      <c r="X2719" s="136"/>
      <c r="Y2719" s="136"/>
      <c r="Z2719" s="136"/>
      <c r="AA2719" s="136"/>
      <c r="AB2719" s="136"/>
      <c r="AC2719" s="136"/>
      <c r="AD2719" s="136"/>
      <c r="AE2719" s="136"/>
      <c r="AF2719" s="136"/>
      <c r="AG2719" s="136"/>
      <c r="AH2719" s="13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136"/>
      <c r="C2837" s="136"/>
      <c r="D2837" s="136"/>
      <c r="E2837" s="136"/>
      <c r="F2837" s="136"/>
      <c r="G2837" s="136"/>
      <c r="H2837" s="136"/>
      <c r="I2837" s="136"/>
      <c r="J2837" s="136"/>
      <c r="K2837" s="136"/>
      <c r="L2837" s="136"/>
      <c r="M2837" s="136"/>
      <c r="N2837" s="136"/>
      <c r="O2837" s="136"/>
      <c r="P2837" s="136"/>
      <c r="Q2837" s="136"/>
      <c r="R2837" s="136"/>
      <c r="S2837" s="136"/>
      <c r="T2837" s="136"/>
      <c r="U2837" s="136"/>
      <c r="V2837" s="136"/>
      <c r="W2837" s="136"/>
      <c r="X2837" s="136"/>
      <c r="Y2837" s="136"/>
      <c r="Z2837" s="136"/>
      <c r="AA2837" s="136"/>
      <c r="AB2837" s="136"/>
      <c r="AC2837" s="136"/>
      <c r="AD2837" s="136"/>
      <c r="AE2837" s="136"/>
      <c r="AF2837" s="136"/>
      <c r="AG2837" s="136"/>
      <c r="AH2837" s="136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G2837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B15" sqref="B15:AG70"/>
    </sheetView>
  </sheetViews>
  <sheetFormatPr baseColWidth="10" defaultColWidth="8.6640625" defaultRowHeight="15" customHeight="1" x14ac:dyDescent="0.15"/>
  <cols>
    <col min="1" max="1" width="21.33203125" style="57" bestFit="1" customWidth="1"/>
    <col min="2" max="2" width="46.6640625" style="57" customWidth="1"/>
    <col min="3" max="16384" width="8.6640625" style="57"/>
  </cols>
  <sheetData>
    <row r="1" spans="1:33" ht="15" customHeight="1" thickBot="1" x14ac:dyDescent="0.2">
      <c r="B1" s="73" t="s">
        <v>676</v>
      </c>
      <c r="C1" s="70">
        <v>2021</v>
      </c>
      <c r="D1" s="70">
        <v>2022</v>
      </c>
      <c r="E1" s="70">
        <v>2023</v>
      </c>
      <c r="F1" s="70">
        <v>2024</v>
      </c>
      <c r="G1" s="70">
        <v>2025</v>
      </c>
      <c r="H1" s="70">
        <v>2026</v>
      </c>
      <c r="I1" s="70">
        <v>2027</v>
      </c>
      <c r="J1" s="70">
        <v>2028</v>
      </c>
      <c r="K1" s="70">
        <v>2029</v>
      </c>
      <c r="L1" s="70">
        <v>2030</v>
      </c>
      <c r="M1" s="70">
        <v>2031</v>
      </c>
      <c r="N1" s="70">
        <v>2032</v>
      </c>
      <c r="O1" s="70">
        <v>2033</v>
      </c>
      <c r="P1" s="70">
        <v>2034</v>
      </c>
      <c r="Q1" s="70">
        <v>2035</v>
      </c>
      <c r="R1" s="70">
        <v>2036</v>
      </c>
      <c r="S1" s="70">
        <v>2037</v>
      </c>
      <c r="T1" s="70">
        <v>2038</v>
      </c>
      <c r="U1" s="70">
        <v>2039</v>
      </c>
      <c r="V1" s="70">
        <v>2040</v>
      </c>
      <c r="W1" s="70">
        <v>2041</v>
      </c>
      <c r="X1" s="70">
        <v>2042</v>
      </c>
      <c r="Y1" s="70">
        <v>2043</v>
      </c>
      <c r="Z1" s="70">
        <v>2044</v>
      </c>
      <c r="AA1" s="70">
        <v>2045</v>
      </c>
      <c r="AB1" s="70">
        <v>2046</v>
      </c>
      <c r="AC1" s="70">
        <v>2047</v>
      </c>
      <c r="AD1" s="70">
        <v>2048</v>
      </c>
      <c r="AE1" s="70">
        <v>2049</v>
      </c>
      <c r="AF1" s="70">
        <v>2050</v>
      </c>
    </row>
    <row r="2" spans="1:33" ht="15" customHeight="1" thickTop="1" x14ac:dyDescent="0.15"/>
    <row r="3" spans="1:33" ht="15" customHeight="1" x14ac:dyDescent="0.15">
      <c r="C3" s="75" t="s">
        <v>522</v>
      </c>
      <c r="D3" s="75" t="s">
        <v>675</v>
      </c>
      <c r="E3" s="75"/>
      <c r="F3" s="75"/>
      <c r="G3" s="75"/>
    </row>
    <row r="4" spans="1:33" ht="15" customHeight="1" x14ac:dyDescent="0.15">
      <c r="C4" s="75" t="s">
        <v>523</v>
      </c>
      <c r="D4" s="75" t="s">
        <v>674</v>
      </c>
      <c r="E4" s="75"/>
      <c r="F4" s="75"/>
      <c r="G4" s="75" t="s">
        <v>673</v>
      </c>
    </row>
    <row r="5" spans="1:33" ht="15" customHeight="1" x14ac:dyDescent="0.15">
      <c r="C5" s="75" t="s">
        <v>525</v>
      </c>
      <c r="D5" s="75" t="s">
        <v>672</v>
      </c>
      <c r="E5" s="75"/>
      <c r="F5" s="75"/>
      <c r="G5" s="75"/>
    </row>
    <row r="6" spans="1:33" ht="15" customHeight="1" x14ac:dyDescent="0.15">
      <c r="C6" s="75" t="s">
        <v>526</v>
      </c>
      <c r="D6" s="75"/>
      <c r="E6" s="75" t="s">
        <v>671</v>
      </c>
      <c r="F6" s="75"/>
      <c r="G6" s="75"/>
    </row>
    <row r="7" spans="1:33" ht="12" x14ac:dyDescent="0.15"/>
    <row r="8" spans="1:33" ht="12" x14ac:dyDescent="0.15"/>
    <row r="9" spans="1:33" ht="12" x14ac:dyDescent="0.15"/>
    <row r="10" spans="1:33" ht="15" customHeight="1" x14ac:dyDescent="0.2">
      <c r="A10" s="63" t="s">
        <v>346</v>
      </c>
      <c r="B10" s="74" t="s">
        <v>43</v>
      </c>
      <c r="AG10" s="71" t="s">
        <v>670</v>
      </c>
    </row>
    <row r="11" spans="1:33" ht="15" customHeight="1" x14ac:dyDescent="0.15">
      <c r="B11" s="73" t="s">
        <v>44</v>
      </c>
      <c r="AG11" s="71" t="s">
        <v>669</v>
      </c>
    </row>
    <row r="12" spans="1:33" ht="15" customHeight="1" x14ac:dyDescent="0.15"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1" t="s">
        <v>668</v>
      </c>
    </row>
    <row r="13" spans="1:33" ht="15" customHeight="1" thickBot="1" x14ac:dyDescent="0.2">
      <c r="B13" s="70" t="s">
        <v>45</v>
      </c>
      <c r="C13" s="70">
        <v>2021</v>
      </c>
      <c r="D13" s="70">
        <v>2022</v>
      </c>
      <c r="E13" s="70">
        <v>2023</v>
      </c>
      <c r="F13" s="70">
        <v>2024</v>
      </c>
      <c r="G13" s="70">
        <v>2025</v>
      </c>
      <c r="H13" s="70">
        <v>2026</v>
      </c>
      <c r="I13" s="70">
        <v>2027</v>
      </c>
      <c r="J13" s="70">
        <v>2028</v>
      </c>
      <c r="K13" s="70">
        <v>2029</v>
      </c>
      <c r="L13" s="70">
        <v>2030</v>
      </c>
      <c r="M13" s="70">
        <v>2031</v>
      </c>
      <c r="N13" s="70">
        <v>2032</v>
      </c>
      <c r="O13" s="70">
        <v>2033</v>
      </c>
      <c r="P13" s="70">
        <v>2034</v>
      </c>
      <c r="Q13" s="70">
        <v>2035</v>
      </c>
      <c r="R13" s="70">
        <v>2036</v>
      </c>
      <c r="S13" s="70">
        <v>2037</v>
      </c>
      <c r="T13" s="70">
        <v>2038</v>
      </c>
      <c r="U13" s="70">
        <v>2039</v>
      </c>
      <c r="V13" s="70">
        <v>2040</v>
      </c>
      <c r="W13" s="70">
        <v>2041</v>
      </c>
      <c r="X13" s="70">
        <v>2042</v>
      </c>
      <c r="Y13" s="70">
        <v>2043</v>
      </c>
      <c r="Z13" s="70">
        <v>2044</v>
      </c>
      <c r="AA13" s="70">
        <v>2045</v>
      </c>
      <c r="AB13" s="70">
        <v>2046</v>
      </c>
      <c r="AC13" s="70">
        <v>2047</v>
      </c>
      <c r="AD13" s="70">
        <v>2048</v>
      </c>
      <c r="AE13" s="70">
        <v>2049</v>
      </c>
      <c r="AF13" s="70">
        <v>2050</v>
      </c>
      <c r="AG13" s="69" t="s">
        <v>667</v>
      </c>
    </row>
    <row r="14" spans="1:33" ht="15" customHeight="1" thickTop="1" x14ac:dyDescent="0.15"/>
    <row r="15" spans="1:33" ht="15" customHeight="1" x14ac:dyDescent="0.2">
      <c r="B15" s="66" t="s">
        <v>46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2">
      <c r="A16" s="63" t="s">
        <v>347</v>
      </c>
      <c r="B16" s="62" t="s">
        <v>47</v>
      </c>
      <c r="C16" s="64">
        <v>23.173487000000002</v>
      </c>
      <c r="D16" s="64">
        <v>24.717472000000001</v>
      </c>
      <c r="E16" s="64">
        <v>25.494104</v>
      </c>
      <c r="F16" s="64">
        <v>26.154641999999999</v>
      </c>
      <c r="G16" s="64">
        <v>27.054276999999999</v>
      </c>
      <c r="H16" s="64">
        <v>27.435596</v>
      </c>
      <c r="I16" s="64">
        <v>27.342155000000002</v>
      </c>
      <c r="J16" s="64">
        <v>27.686851999999998</v>
      </c>
      <c r="K16" s="64">
        <v>27.633852000000001</v>
      </c>
      <c r="L16" s="64">
        <v>27.555264999999999</v>
      </c>
      <c r="M16" s="64">
        <v>27.280258</v>
      </c>
      <c r="N16" s="64">
        <v>27.009712</v>
      </c>
      <c r="O16" s="64">
        <v>27.003247999999999</v>
      </c>
      <c r="P16" s="64">
        <v>26.646474999999999</v>
      </c>
      <c r="Q16" s="64">
        <v>26.477429999999998</v>
      </c>
      <c r="R16" s="64">
        <v>26.305444999999999</v>
      </c>
      <c r="S16" s="64">
        <v>26.016472</v>
      </c>
      <c r="T16" s="64">
        <v>25.819599</v>
      </c>
      <c r="U16" s="64">
        <v>25.821352000000001</v>
      </c>
      <c r="V16" s="64">
        <v>25.902487000000001</v>
      </c>
      <c r="W16" s="64">
        <v>25.722721</v>
      </c>
      <c r="X16" s="64">
        <v>25.635947999999999</v>
      </c>
      <c r="Y16" s="64">
        <v>25.636410000000001</v>
      </c>
      <c r="Z16" s="64">
        <v>25.47831</v>
      </c>
      <c r="AA16" s="64">
        <v>25.779816</v>
      </c>
      <c r="AB16" s="64">
        <v>25.951447999999999</v>
      </c>
      <c r="AC16" s="64">
        <v>25.981897</v>
      </c>
      <c r="AD16" s="64">
        <v>25.859144000000001</v>
      </c>
      <c r="AE16" s="64">
        <v>25.553583</v>
      </c>
      <c r="AF16" s="64">
        <v>26.234584999999999</v>
      </c>
      <c r="AG16" s="60">
        <v>4.287E-3</v>
      </c>
    </row>
    <row r="17" spans="1:33" ht="15" customHeight="1" x14ac:dyDescent="0.2">
      <c r="A17" s="63" t="s">
        <v>348</v>
      </c>
      <c r="B17" s="62" t="s">
        <v>48</v>
      </c>
      <c r="C17" s="64">
        <v>7.0062150000000001</v>
      </c>
      <c r="D17" s="64">
        <v>7.5528149999999998</v>
      </c>
      <c r="E17" s="64">
        <v>7.8837830000000002</v>
      </c>
      <c r="F17" s="64">
        <v>8.023396</v>
      </c>
      <c r="G17" s="64">
        <v>8.1639909999999993</v>
      </c>
      <c r="H17" s="64">
        <v>8.1082020000000004</v>
      </c>
      <c r="I17" s="64">
        <v>8.0414820000000002</v>
      </c>
      <c r="J17" s="64">
        <v>8.0296179999999993</v>
      </c>
      <c r="K17" s="64">
        <v>8.0821810000000003</v>
      </c>
      <c r="L17" s="64">
        <v>8.1559480000000004</v>
      </c>
      <c r="M17" s="64">
        <v>8.1848320000000001</v>
      </c>
      <c r="N17" s="64">
        <v>8.2599870000000006</v>
      </c>
      <c r="O17" s="64">
        <v>8.235239</v>
      </c>
      <c r="P17" s="64">
        <v>8.2500719999999994</v>
      </c>
      <c r="Q17" s="64">
        <v>8.2784399999999998</v>
      </c>
      <c r="R17" s="64">
        <v>8.2101170000000003</v>
      </c>
      <c r="S17" s="64">
        <v>8.1747200000000007</v>
      </c>
      <c r="T17" s="64">
        <v>8.1722750000000008</v>
      </c>
      <c r="U17" s="64">
        <v>8.2225110000000008</v>
      </c>
      <c r="V17" s="64">
        <v>8.2677019999999999</v>
      </c>
      <c r="W17" s="64">
        <v>8.2817030000000003</v>
      </c>
      <c r="X17" s="64">
        <v>8.384741</v>
      </c>
      <c r="Y17" s="64">
        <v>8.4902529999999992</v>
      </c>
      <c r="Z17" s="64">
        <v>8.4762629999999994</v>
      </c>
      <c r="AA17" s="64">
        <v>8.5796620000000008</v>
      </c>
      <c r="AB17" s="64">
        <v>8.6128929999999997</v>
      </c>
      <c r="AC17" s="64">
        <v>8.6344580000000004</v>
      </c>
      <c r="AD17" s="64">
        <v>8.6448269999999994</v>
      </c>
      <c r="AE17" s="64">
        <v>8.6502510000000008</v>
      </c>
      <c r="AF17" s="64">
        <v>8.7012350000000005</v>
      </c>
      <c r="AG17" s="60">
        <v>7.4989999999999996E-3</v>
      </c>
    </row>
    <row r="18" spans="1:33" ht="15" customHeight="1" x14ac:dyDescent="0.2">
      <c r="A18" s="63" t="s">
        <v>349</v>
      </c>
      <c r="B18" s="62" t="s">
        <v>49</v>
      </c>
      <c r="C18" s="64">
        <v>35.682777000000002</v>
      </c>
      <c r="D18" s="64">
        <v>36.629646000000001</v>
      </c>
      <c r="E18" s="64">
        <v>36.922058</v>
      </c>
      <c r="F18" s="64">
        <v>37.131554000000001</v>
      </c>
      <c r="G18" s="64">
        <v>37.233967</v>
      </c>
      <c r="H18" s="64">
        <v>37.210548000000003</v>
      </c>
      <c r="I18" s="64">
        <v>37.134987000000002</v>
      </c>
      <c r="J18" s="64">
        <v>37.74691</v>
      </c>
      <c r="K18" s="64">
        <v>38.012238000000004</v>
      </c>
      <c r="L18" s="64">
        <v>38.079895</v>
      </c>
      <c r="M18" s="64">
        <v>38.334229000000001</v>
      </c>
      <c r="N18" s="64">
        <v>38.609394000000002</v>
      </c>
      <c r="O18" s="64">
        <v>38.861305000000002</v>
      </c>
      <c r="P18" s="64">
        <v>38.688675000000003</v>
      </c>
      <c r="Q18" s="64">
        <v>38.547446999999998</v>
      </c>
      <c r="R18" s="64">
        <v>38.495739</v>
      </c>
      <c r="S18" s="64">
        <v>38.611136999999999</v>
      </c>
      <c r="T18" s="64">
        <v>38.832619000000001</v>
      </c>
      <c r="U18" s="64">
        <v>39.095233999999998</v>
      </c>
      <c r="V18" s="64">
        <v>39.377578999999997</v>
      </c>
      <c r="W18" s="64">
        <v>39.502231999999999</v>
      </c>
      <c r="X18" s="64">
        <v>39.694870000000002</v>
      </c>
      <c r="Y18" s="64">
        <v>40.037334000000001</v>
      </c>
      <c r="Z18" s="64">
        <v>40.361305000000002</v>
      </c>
      <c r="AA18" s="64">
        <v>40.596077000000001</v>
      </c>
      <c r="AB18" s="64">
        <v>40.848937999999997</v>
      </c>
      <c r="AC18" s="64">
        <v>41.134644000000002</v>
      </c>
      <c r="AD18" s="64">
        <v>41.335979000000002</v>
      </c>
      <c r="AE18" s="64">
        <v>41.513866</v>
      </c>
      <c r="AF18" s="64">
        <v>41.894924000000003</v>
      </c>
      <c r="AG18" s="60">
        <v>5.5500000000000002E-3</v>
      </c>
    </row>
    <row r="19" spans="1:33" ht="15" customHeight="1" x14ac:dyDescent="0.2">
      <c r="A19" s="63" t="s">
        <v>350</v>
      </c>
      <c r="B19" s="62" t="s">
        <v>50</v>
      </c>
      <c r="C19" s="64">
        <v>13.089978</v>
      </c>
      <c r="D19" s="64">
        <v>12.741251999999999</v>
      </c>
      <c r="E19" s="64">
        <v>12.812080999999999</v>
      </c>
      <c r="F19" s="64">
        <v>11.346849000000001</v>
      </c>
      <c r="G19" s="64">
        <v>10.919338</v>
      </c>
      <c r="H19" s="64">
        <v>10.890395</v>
      </c>
      <c r="I19" s="64">
        <v>10.594276000000001</v>
      </c>
      <c r="J19" s="64">
        <v>10.517385000000001</v>
      </c>
      <c r="K19" s="64">
        <v>10.477952</v>
      </c>
      <c r="L19" s="64">
        <v>10.320335</v>
      </c>
      <c r="M19" s="64">
        <v>10.278053999999999</v>
      </c>
      <c r="N19" s="64">
        <v>10.186623000000001</v>
      </c>
      <c r="O19" s="64">
        <v>10.161192</v>
      </c>
      <c r="P19" s="64">
        <v>9.8407079999999993</v>
      </c>
      <c r="Q19" s="64">
        <v>9.5687519999999999</v>
      </c>
      <c r="R19" s="64">
        <v>9.414873</v>
      </c>
      <c r="S19" s="64">
        <v>9.2873289999999997</v>
      </c>
      <c r="T19" s="64">
        <v>9.3013359999999992</v>
      </c>
      <c r="U19" s="64">
        <v>9.2276330000000009</v>
      </c>
      <c r="V19" s="64">
        <v>9.1459650000000003</v>
      </c>
      <c r="W19" s="64">
        <v>9.1226819999999993</v>
      </c>
      <c r="X19" s="64">
        <v>9.0860120000000002</v>
      </c>
      <c r="Y19" s="64">
        <v>8.961373</v>
      </c>
      <c r="Z19" s="64">
        <v>8.89466</v>
      </c>
      <c r="AA19" s="64">
        <v>8.785145</v>
      </c>
      <c r="AB19" s="64">
        <v>8.7206039999999998</v>
      </c>
      <c r="AC19" s="64">
        <v>8.6230239999999991</v>
      </c>
      <c r="AD19" s="64">
        <v>8.5444119999999995</v>
      </c>
      <c r="AE19" s="64">
        <v>8.5071809999999992</v>
      </c>
      <c r="AF19" s="64">
        <v>8.5720969999999994</v>
      </c>
      <c r="AG19" s="60">
        <v>-1.4492E-2</v>
      </c>
    </row>
    <row r="20" spans="1:33" ht="15" customHeight="1" x14ac:dyDescent="0.2">
      <c r="A20" s="63" t="s">
        <v>351</v>
      </c>
      <c r="B20" s="62" t="s">
        <v>51</v>
      </c>
      <c r="C20" s="64">
        <v>8.1211500000000001</v>
      </c>
      <c r="D20" s="64">
        <v>8.1831110000000002</v>
      </c>
      <c r="E20" s="64">
        <v>8.2025790000000001</v>
      </c>
      <c r="F20" s="64">
        <v>8.239058</v>
      </c>
      <c r="G20" s="64">
        <v>8.1638990000000007</v>
      </c>
      <c r="H20" s="64">
        <v>8.0757549999999991</v>
      </c>
      <c r="I20" s="64">
        <v>7.9302669999999997</v>
      </c>
      <c r="J20" s="64">
        <v>7.3689460000000002</v>
      </c>
      <c r="K20" s="64">
        <v>7.2995039999999998</v>
      </c>
      <c r="L20" s="64">
        <v>7.3070060000000003</v>
      </c>
      <c r="M20" s="64">
        <v>7.3184230000000001</v>
      </c>
      <c r="N20" s="64">
        <v>7.3263429999999996</v>
      </c>
      <c r="O20" s="64">
        <v>6.8084160000000002</v>
      </c>
      <c r="P20" s="64">
        <v>6.8156670000000004</v>
      </c>
      <c r="Q20" s="64">
        <v>6.7474470000000002</v>
      </c>
      <c r="R20" s="64">
        <v>6.7583539999999998</v>
      </c>
      <c r="S20" s="64">
        <v>6.760554</v>
      </c>
      <c r="T20" s="64">
        <v>6.7626590000000002</v>
      </c>
      <c r="U20" s="64">
        <v>6.762759</v>
      </c>
      <c r="V20" s="64">
        <v>6.766273</v>
      </c>
      <c r="W20" s="64">
        <v>6.7793599999999996</v>
      </c>
      <c r="X20" s="64">
        <v>6.788805</v>
      </c>
      <c r="Y20" s="64">
        <v>6.797936</v>
      </c>
      <c r="Z20" s="64">
        <v>6.8059019999999997</v>
      </c>
      <c r="AA20" s="64">
        <v>6.8144450000000001</v>
      </c>
      <c r="AB20" s="64">
        <v>6.8189029999999997</v>
      </c>
      <c r="AC20" s="64">
        <v>6.8233490000000003</v>
      </c>
      <c r="AD20" s="64">
        <v>6.8261190000000003</v>
      </c>
      <c r="AE20" s="64">
        <v>6.829472</v>
      </c>
      <c r="AF20" s="64">
        <v>6.8343129999999999</v>
      </c>
      <c r="AG20" s="60">
        <v>-5.9309999999999996E-3</v>
      </c>
    </row>
    <row r="21" spans="1:33" ht="15" customHeight="1" x14ac:dyDescent="0.2">
      <c r="A21" s="63" t="s">
        <v>352</v>
      </c>
      <c r="B21" s="62" t="s">
        <v>196</v>
      </c>
      <c r="C21" s="64">
        <v>2.288529</v>
      </c>
      <c r="D21" s="64">
        <v>2.3965299999999998</v>
      </c>
      <c r="E21" s="64">
        <v>2.5203760000000002</v>
      </c>
      <c r="F21" s="64">
        <v>2.6075819999999998</v>
      </c>
      <c r="G21" s="64">
        <v>2.562303</v>
      </c>
      <c r="H21" s="64">
        <v>2.533515</v>
      </c>
      <c r="I21" s="64">
        <v>2.5148000000000001</v>
      </c>
      <c r="J21" s="64">
        <v>2.4944809999999999</v>
      </c>
      <c r="K21" s="64">
        <v>2.4826299999999999</v>
      </c>
      <c r="L21" s="64">
        <v>2.4713959999999999</v>
      </c>
      <c r="M21" s="64">
        <v>2.4567709999999998</v>
      </c>
      <c r="N21" s="64">
        <v>2.4500829999999998</v>
      </c>
      <c r="O21" s="64">
        <v>2.436512</v>
      </c>
      <c r="P21" s="64">
        <v>2.4270999999999998</v>
      </c>
      <c r="Q21" s="64">
        <v>2.4106049999999999</v>
      </c>
      <c r="R21" s="64">
        <v>2.3970229999999999</v>
      </c>
      <c r="S21" s="64">
        <v>2.3926630000000002</v>
      </c>
      <c r="T21" s="64">
        <v>2.3816570000000001</v>
      </c>
      <c r="U21" s="64">
        <v>2.3768020000000001</v>
      </c>
      <c r="V21" s="64">
        <v>2.3701400000000001</v>
      </c>
      <c r="W21" s="64">
        <v>2.3620960000000002</v>
      </c>
      <c r="X21" s="64">
        <v>2.3541889999999999</v>
      </c>
      <c r="Y21" s="64">
        <v>2.3426999999999998</v>
      </c>
      <c r="Z21" s="64">
        <v>2.3369900000000001</v>
      </c>
      <c r="AA21" s="64">
        <v>2.3251300000000001</v>
      </c>
      <c r="AB21" s="64">
        <v>2.3184429999999998</v>
      </c>
      <c r="AC21" s="64">
        <v>2.3090259999999998</v>
      </c>
      <c r="AD21" s="64">
        <v>2.304834</v>
      </c>
      <c r="AE21" s="64">
        <v>2.2952330000000001</v>
      </c>
      <c r="AF21" s="64">
        <v>2.2746879999999998</v>
      </c>
      <c r="AG21" s="60">
        <v>-2.0900000000000001E-4</v>
      </c>
    </row>
    <row r="22" spans="1:33" ht="15" customHeight="1" x14ac:dyDescent="0.2">
      <c r="A22" s="63" t="s">
        <v>353</v>
      </c>
      <c r="B22" s="62" t="s">
        <v>52</v>
      </c>
      <c r="C22" s="64">
        <v>4.7011900000000004</v>
      </c>
      <c r="D22" s="64">
        <v>4.8336649999999999</v>
      </c>
      <c r="E22" s="64">
        <v>4.7369510000000004</v>
      </c>
      <c r="F22" s="64">
        <v>4.7318429999999996</v>
      </c>
      <c r="G22" s="64">
        <v>4.7514820000000002</v>
      </c>
      <c r="H22" s="64">
        <v>4.7400380000000002</v>
      </c>
      <c r="I22" s="64">
        <v>4.7281459999999997</v>
      </c>
      <c r="J22" s="64">
        <v>4.7067750000000004</v>
      </c>
      <c r="K22" s="64">
        <v>4.7082629999999996</v>
      </c>
      <c r="L22" s="64">
        <v>4.6997</v>
      </c>
      <c r="M22" s="64">
        <v>4.6885269999999997</v>
      </c>
      <c r="N22" s="64">
        <v>4.6818270000000002</v>
      </c>
      <c r="O22" s="64">
        <v>4.6667490000000003</v>
      </c>
      <c r="P22" s="64">
        <v>4.6540860000000004</v>
      </c>
      <c r="Q22" s="64">
        <v>4.6489719999999997</v>
      </c>
      <c r="R22" s="64">
        <v>4.641438</v>
      </c>
      <c r="S22" s="64">
        <v>4.6341799999999997</v>
      </c>
      <c r="T22" s="64">
        <v>4.6383159999999997</v>
      </c>
      <c r="U22" s="64">
        <v>4.6474570000000002</v>
      </c>
      <c r="V22" s="64">
        <v>4.6834860000000003</v>
      </c>
      <c r="W22" s="64">
        <v>4.7054450000000001</v>
      </c>
      <c r="X22" s="64">
        <v>4.7221570000000002</v>
      </c>
      <c r="Y22" s="64">
        <v>4.7483430000000002</v>
      </c>
      <c r="Z22" s="64">
        <v>4.7919939999999999</v>
      </c>
      <c r="AA22" s="64">
        <v>4.8140039999999997</v>
      </c>
      <c r="AB22" s="64">
        <v>4.8435649999999999</v>
      </c>
      <c r="AC22" s="64">
        <v>4.8766879999999997</v>
      </c>
      <c r="AD22" s="64">
        <v>4.909999</v>
      </c>
      <c r="AE22" s="64">
        <v>4.942437</v>
      </c>
      <c r="AF22" s="64">
        <v>4.9846370000000002</v>
      </c>
      <c r="AG22" s="60">
        <v>2.0209999999999998E-3</v>
      </c>
    </row>
    <row r="23" spans="1:33" ht="15" customHeight="1" x14ac:dyDescent="0.2">
      <c r="A23" s="63" t="s">
        <v>354</v>
      </c>
      <c r="B23" s="62" t="s">
        <v>53</v>
      </c>
      <c r="C23" s="64">
        <v>4.8390050000000002</v>
      </c>
      <c r="D23" s="64">
        <v>5.5444839999999997</v>
      </c>
      <c r="E23" s="64">
        <v>6.0855569999999997</v>
      </c>
      <c r="F23" s="64">
        <v>6.9892269999999996</v>
      </c>
      <c r="G23" s="64">
        <v>7.5613590000000004</v>
      </c>
      <c r="H23" s="64">
        <v>7.8463159999999998</v>
      </c>
      <c r="I23" s="64">
        <v>8.3474660000000007</v>
      </c>
      <c r="J23" s="64">
        <v>8.5777000000000001</v>
      </c>
      <c r="K23" s="64">
        <v>8.7871590000000008</v>
      </c>
      <c r="L23" s="64">
        <v>9.1559860000000004</v>
      </c>
      <c r="M23" s="64">
        <v>9.4117800000000003</v>
      </c>
      <c r="N23" s="64">
        <v>9.6492149999999999</v>
      </c>
      <c r="O23" s="64">
        <v>9.9103840000000005</v>
      </c>
      <c r="P23" s="64">
        <v>10.464489</v>
      </c>
      <c r="Q23" s="64">
        <v>11.179779999999999</v>
      </c>
      <c r="R23" s="64">
        <v>11.560812</v>
      </c>
      <c r="S23" s="64">
        <v>11.709242</v>
      </c>
      <c r="T23" s="64">
        <v>11.735645</v>
      </c>
      <c r="U23" s="64">
        <v>11.787336</v>
      </c>
      <c r="V23" s="64">
        <v>11.864063</v>
      </c>
      <c r="W23" s="64">
        <v>11.965892999999999</v>
      </c>
      <c r="X23" s="64">
        <v>12.084974000000001</v>
      </c>
      <c r="Y23" s="64">
        <v>12.202391</v>
      </c>
      <c r="Z23" s="64">
        <v>12.369851000000001</v>
      </c>
      <c r="AA23" s="64">
        <v>12.586577</v>
      </c>
      <c r="AB23" s="64">
        <v>12.70438</v>
      </c>
      <c r="AC23" s="64">
        <v>12.871214</v>
      </c>
      <c r="AD23" s="64">
        <v>13.03612</v>
      </c>
      <c r="AE23" s="64">
        <v>13.182046</v>
      </c>
      <c r="AF23" s="64">
        <v>13.273847</v>
      </c>
      <c r="AG23" s="60">
        <v>3.5408000000000002E-2</v>
      </c>
    </row>
    <row r="24" spans="1:33" ht="15" customHeight="1" x14ac:dyDescent="0.2">
      <c r="A24" s="63" t="s">
        <v>355</v>
      </c>
      <c r="B24" s="62" t="s">
        <v>54</v>
      </c>
      <c r="C24" s="64">
        <v>2.1335760000000001</v>
      </c>
      <c r="D24" s="64">
        <v>1.0129729999999999</v>
      </c>
      <c r="E24" s="64">
        <v>0.87985500000000005</v>
      </c>
      <c r="F24" s="64">
        <v>0.89494600000000002</v>
      </c>
      <c r="G24" s="64">
        <v>0.77427100000000004</v>
      </c>
      <c r="H24" s="64">
        <v>0.88321000000000005</v>
      </c>
      <c r="I24" s="64">
        <v>0.86990000000000001</v>
      </c>
      <c r="J24" s="64">
        <v>0.79612899999999998</v>
      </c>
      <c r="K24" s="64">
        <v>0.77055099999999999</v>
      </c>
      <c r="L24" s="64">
        <v>0.770231</v>
      </c>
      <c r="M24" s="64">
        <v>0.76856500000000005</v>
      </c>
      <c r="N24" s="64">
        <v>0.63267300000000004</v>
      </c>
      <c r="O24" s="64">
        <v>0.63193500000000002</v>
      </c>
      <c r="P24" s="64">
        <v>0.64056500000000005</v>
      </c>
      <c r="Q24" s="64">
        <v>0.63755099999999998</v>
      </c>
      <c r="R24" s="64">
        <v>0.64736700000000003</v>
      </c>
      <c r="S24" s="64">
        <v>0.651814</v>
      </c>
      <c r="T24" s="64">
        <v>0.65363300000000002</v>
      </c>
      <c r="U24" s="64">
        <v>0.65149100000000004</v>
      </c>
      <c r="V24" s="64">
        <v>0.64203699999999997</v>
      </c>
      <c r="W24" s="64">
        <v>0.639621</v>
      </c>
      <c r="X24" s="64">
        <v>0.63405599999999995</v>
      </c>
      <c r="Y24" s="64">
        <v>0.62779700000000005</v>
      </c>
      <c r="Z24" s="64">
        <v>0.63269799999999998</v>
      </c>
      <c r="AA24" s="64">
        <v>0.62671699999999997</v>
      </c>
      <c r="AB24" s="64">
        <v>0.61856599999999995</v>
      </c>
      <c r="AC24" s="64">
        <v>0.61455000000000004</v>
      </c>
      <c r="AD24" s="64">
        <v>0.62107800000000002</v>
      </c>
      <c r="AE24" s="64">
        <v>0.62837600000000005</v>
      </c>
      <c r="AF24" s="64">
        <v>0.62333499999999997</v>
      </c>
      <c r="AG24" s="60">
        <v>-4.1542000000000003E-2</v>
      </c>
    </row>
    <row r="25" spans="1:33" ht="15" customHeight="1" x14ac:dyDescent="0.15">
      <c r="A25" s="63" t="s">
        <v>356</v>
      </c>
      <c r="B25" s="66" t="s">
        <v>55</v>
      </c>
      <c r="C25" s="68">
        <v>101.035904</v>
      </c>
      <c r="D25" s="68">
        <v>103.611946</v>
      </c>
      <c r="E25" s="68">
        <v>105.53733099999999</v>
      </c>
      <c r="F25" s="68">
        <v>106.119095</v>
      </c>
      <c r="G25" s="68">
        <v>107.18489099999999</v>
      </c>
      <c r="H25" s="68">
        <v>107.723572</v>
      </c>
      <c r="I25" s="68">
        <v>107.503479</v>
      </c>
      <c r="J25" s="68">
        <v>107.924797</v>
      </c>
      <c r="K25" s="68">
        <v>108.254341</v>
      </c>
      <c r="L25" s="68">
        <v>108.515762</v>
      </c>
      <c r="M25" s="68">
        <v>108.721436</v>
      </c>
      <c r="N25" s="68">
        <v>108.80585499999999</v>
      </c>
      <c r="O25" s="68">
        <v>108.714989</v>
      </c>
      <c r="P25" s="68">
        <v>108.427834</v>
      </c>
      <c r="Q25" s="68">
        <v>108.496422</v>
      </c>
      <c r="R25" s="68">
        <v>108.431175</v>
      </c>
      <c r="S25" s="68">
        <v>108.238113</v>
      </c>
      <c r="T25" s="68">
        <v>108.297737</v>
      </c>
      <c r="U25" s="68">
        <v>108.592575</v>
      </c>
      <c r="V25" s="68">
        <v>109.01973</v>
      </c>
      <c r="W25" s="68">
        <v>109.081749</v>
      </c>
      <c r="X25" s="68">
        <v>109.385757</v>
      </c>
      <c r="Y25" s="68">
        <v>109.844543</v>
      </c>
      <c r="Z25" s="68">
        <v>110.147972</v>
      </c>
      <c r="AA25" s="68">
        <v>110.90757000000001</v>
      </c>
      <c r="AB25" s="68">
        <v>111.437744</v>
      </c>
      <c r="AC25" s="68">
        <v>111.86885100000001</v>
      </c>
      <c r="AD25" s="68">
        <v>112.08251199999999</v>
      </c>
      <c r="AE25" s="68">
        <v>112.10244</v>
      </c>
      <c r="AF25" s="68">
        <v>113.393669</v>
      </c>
      <c r="AG25" s="67">
        <v>3.9870000000000001E-3</v>
      </c>
    </row>
    <row r="26" spans="1:33" ht="15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5" customHeight="1" x14ac:dyDescent="0.2">
      <c r="B27" s="66" t="s">
        <v>56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2">
      <c r="A28" s="63" t="s">
        <v>357</v>
      </c>
      <c r="B28" s="62" t="s">
        <v>57</v>
      </c>
      <c r="C28" s="64">
        <v>13.849983</v>
      </c>
      <c r="D28" s="64">
        <v>16.370850000000001</v>
      </c>
      <c r="E28" s="64">
        <v>16.629141000000001</v>
      </c>
      <c r="F28" s="64">
        <v>15.971055</v>
      </c>
      <c r="G28" s="64">
        <v>15.230758</v>
      </c>
      <c r="H28" s="64">
        <v>14.679036</v>
      </c>
      <c r="I28" s="64">
        <v>14.643375000000001</v>
      </c>
      <c r="J28" s="64">
        <v>14.357627000000001</v>
      </c>
      <c r="K28" s="64">
        <v>14.264915999999999</v>
      </c>
      <c r="L28" s="64">
        <v>14.200820999999999</v>
      </c>
      <c r="M28" s="64">
        <v>14.399286</v>
      </c>
      <c r="N28" s="64">
        <v>14.778255</v>
      </c>
      <c r="O28" s="64">
        <v>14.611300999999999</v>
      </c>
      <c r="P28" s="64">
        <v>14.955673000000001</v>
      </c>
      <c r="Q28" s="64">
        <v>15.036996</v>
      </c>
      <c r="R28" s="64">
        <v>15.363056</v>
      </c>
      <c r="S28" s="64">
        <v>15.527345</v>
      </c>
      <c r="T28" s="64">
        <v>15.740888</v>
      </c>
      <c r="U28" s="64">
        <v>15.813135000000001</v>
      </c>
      <c r="V28" s="64">
        <v>15.458242</v>
      </c>
      <c r="W28" s="64">
        <v>15.443821</v>
      </c>
      <c r="X28" s="64">
        <v>15.243117</v>
      </c>
      <c r="Y28" s="64">
        <v>14.882616000000001</v>
      </c>
      <c r="Z28" s="64">
        <v>15.204732</v>
      </c>
      <c r="AA28" s="64">
        <v>14.507173999999999</v>
      </c>
      <c r="AB28" s="64">
        <v>14.091373000000001</v>
      </c>
      <c r="AC28" s="64">
        <v>13.903983999999999</v>
      </c>
      <c r="AD28" s="64">
        <v>14.131474000000001</v>
      </c>
      <c r="AE28" s="64">
        <v>14.485480000000001</v>
      </c>
      <c r="AF28" s="64">
        <v>13.759513</v>
      </c>
      <c r="AG28" s="60">
        <v>-2.2599999999999999E-4</v>
      </c>
    </row>
    <row r="29" spans="1:33" ht="15" customHeight="1" x14ac:dyDescent="0.2">
      <c r="A29" s="63" t="s">
        <v>358</v>
      </c>
      <c r="B29" s="62" t="s">
        <v>58</v>
      </c>
      <c r="C29" s="64">
        <v>4.7159639999999996</v>
      </c>
      <c r="D29" s="64">
        <v>4.4709909999999997</v>
      </c>
      <c r="E29" s="64">
        <v>3.845002</v>
      </c>
      <c r="F29" s="64">
        <v>3.9238819999999999</v>
      </c>
      <c r="G29" s="64">
        <v>4.01288</v>
      </c>
      <c r="H29" s="64">
        <v>3.9654750000000001</v>
      </c>
      <c r="I29" s="64">
        <v>3.9148239999999999</v>
      </c>
      <c r="J29" s="64">
        <v>3.8320599999999998</v>
      </c>
      <c r="K29" s="64">
        <v>3.7203219999999999</v>
      </c>
      <c r="L29" s="64">
        <v>3.6937340000000001</v>
      </c>
      <c r="M29" s="64">
        <v>3.6342319999999999</v>
      </c>
      <c r="N29" s="64">
        <v>3.635437</v>
      </c>
      <c r="O29" s="64">
        <v>3.5949499999999999</v>
      </c>
      <c r="P29" s="64">
        <v>3.5628989999999998</v>
      </c>
      <c r="Q29" s="64">
        <v>3.5439729999999998</v>
      </c>
      <c r="R29" s="64">
        <v>3.4976250000000002</v>
      </c>
      <c r="S29" s="64">
        <v>3.494834</v>
      </c>
      <c r="T29" s="64">
        <v>3.5053169999999998</v>
      </c>
      <c r="U29" s="64">
        <v>3.5012050000000001</v>
      </c>
      <c r="V29" s="64">
        <v>3.4830779999999999</v>
      </c>
      <c r="W29" s="64">
        <v>3.5034010000000002</v>
      </c>
      <c r="X29" s="64">
        <v>3.5066989999999998</v>
      </c>
      <c r="Y29" s="64">
        <v>3.5148820000000001</v>
      </c>
      <c r="Z29" s="64">
        <v>3.5296599999999998</v>
      </c>
      <c r="AA29" s="64">
        <v>3.55301</v>
      </c>
      <c r="AB29" s="64">
        <v>3.5662569999999998</v>
      </c>
      <c r="AC29" s="64">
        <v>3.5994120000000001</v>
      </c>
      <c r="AD29" s="64">
        <v>3.6864880000000002</v>
      </c>
      <c r="AE29" s="64">
        <v>3.6776529999999998</v>
      </c>
      <c r="AF29" s="64">
        <v>3.6424300000000001</v>
      </c>
      <c r="AG29" s="60">
        <v>-8.8669999999999999E-3</v>
      </c>
    </row>
    <row r="30" spans="1:33" ht="15" customHeight="1" x14ac:dyDescent="0.2">
      <c r="A30" s="63" t="s">
        <v>359</v>
      </c>
      <c r="B30" s="62" t="s">
        <v>63</v>
      </c>
      <c r="C30" s="64">
        <v>2.798295</v>
      </c>
      <c r="D30" s="64">
        <v>2.540921</v>
      </c>
      <c r="E30" s="64">
        <v>2.4598689999999999</v>
      </c>
      <c r="F30" s="64">
        <v>2.3568530000000001</v>
      </c>
      <c r="G30" s="64">
        <v>2.2828909999999998</v>
      </c>
      <c r="H30" s="64">
        <v>2.2567409999999999</v>
      </c>
      <c r="I30" s="64">
        <v>2.221225</v>
      </c>
      <c r="J30" s="64">
        <v>2.1706270000000001</v>
      </c>
      <c r="K30" s="64">
        <v>2.0368050000000002</v>
      </c>
      <c r="L30" s="64">
        <v>1.983411</v>
      </c>
      <c r="M30" s="64">
        <v>1.890747</v>
      </c>
      <c r="N30" s="64">
        <v>1.8788009999999999</v>
      </c>
      <c r="O30" s="64">
        <v>1.924771</v>
      </c>
      <c r="P30" s="64">
        <v>1.886512</v>
      </c>
      <c r="Q30" s="64">
        <v>1.844462</v>
      </c>
      <c r="R30" s="64">
        <v>1.8390280000000001</v>
      </c>
      <c r="S30" s="64">
        <v>1.8733390000000001</v>
      </c>
      <c r="T30" s="64">
        <v>1.870136</v>
      </c>
      <c r="U30" s="64">
        <v>1.8399859999999999</v>
      </c>
      <c r="V30" s="64">
        <v>1.805083</v>
      </c>
      <c r="W30" s="64">
        <v>1.780095</v>
      </c>
      <c r="X30" s="64">
        <v>1.7721610000000001</v>
      </c>
      <c r="Y30" s="64">
        <v>1.7107829999999999</v>
      </c>
      <c r="Z30" s="64">
        <v>1.5873250000000001</v>
      </c>
      <c r="AA30" s="64">
        <v>1.509457</v>
      </c>
      <c r="AB30" s="64">
        <v>1.489166</v>
      </c>
      <c r="AC30" s="64">
        <v>1.4608019999999999</v>
      </c>
      <c r="AD30" s="64">
        <v>1.464388</v>
      </c>
      <c r="AE30" s="64">
        <v>1.431648</v>
      </c>
      <c r="AF30" s="64">
        <v>1.387205</v>
      </c>
      <c r="AG30" s="60">
        <v>-2.3907000000000001E-2</v>
      </c>
    </row>
    <row r="31" spans="1:33" ht="16" x14ac:dyDescent="0.2">
      <c r="A31" s="63" t="s">
        <v>360</v>
      </c>
      <c r="B31" s="62" t="s">
        <v>361</v>
      </c>
      <c r="C31" s="64">
        <v>0.29038799999999998</v>
      </c>
      <c r="D31" s="64">
        <v>0.22012000000000001</v>
      </c>
      <c r="E31" s="64">
        <v>0.11650000000000001</v>
      </c>
      <c r="F31" s="64">
        <v>0.120814</v>
      </c>
      <c r="G31" s="64">
        <v>0.110212</v>
      </c>
      <c r="H31" s="64">
        <v>0.115351</v>
      </c>
      <c r="I31" s="64">
        <v>0.128298</v>
      </c>
      <c r="J31" s="64">
        <v>0.136961</v>
      </c>
      <c r="K31" s="64">
        <v>0.13830899999999999</v>
      </c>
      <c r="L31" s="64">
        <v>0.145788</v>
      </c>
      <c r="M31" s="64">
        <v>0.13736599999999999</v>
      </c>
      <c r="N31" s="64">
        <v>0.14191400000000001</v>
      </c>
      <c r="O31" s="64">
        <v>0.134995</v>
      </c>
      <c r="P31" s="64">
        <v>0.140072</v>
      </c>
      <c r="Q31" s="64">
        <v>0.137182</v>
      </c>
      <c r="R31" s="64">
        <v>0.13678799999999999</v>
      </c>
      <c r="S31" s="64">
        <v>0.13159199999999999</v>
      </c>
      <c r="T31" s="64">
        <v>0.13375000000000001</v>
      </c>
      <c r="U31" s="64">
        <v>0.13447799999999999</v>
      </c>
      <c r="V31" s="64">
        <v>0.13620399999999999</v>
      </c>
      <c r="W31" s="64">
        <v>0.131303</v>
      </c>
      <c r="X31" s="64">
        <v>0.131657</v>
      </c>
      <c r="Y31" s="64">
        <v>0.13910800000000001</v>
      </c>
      <c r="Z31" s="64">
        <v>0.13867099999999999</v>
      </c>
      <c r="AA31" s="64">
        <v>0.13456899999999999</v>
      </c>
      <c r="AB31" s="64">
        <v>0.13466600000000001</v>
      </c>
      <c r="AC31" s="64">
        <v>0.13440299999999999</v>
      </c>
      <c r="AD31" s="64">
        <v>0.13461000000000001</v>
      </c>
      <c r="AE31" s="64">
        <v>0.13483000000000001</v>
      </c>
      <c r="AF31" s="64">
        <v>0.13547200000000001</v>
      </c>
      <c r="AG31" s="60">
        <v>-2.5949E-2</v>
      </c>
    </row>
    <row r="32" spans="1:33" ht="13" x14ac:dyDescent="0.15">
      <c r="A32" s="63" t="s">
        <v>362</v>
      </c>
      <c r="B32" s="66" t="s">
        <v>55</v>
      </c>
      <c r="C32" s="68">
        <v>21.654629</v>
      </c>
      <c r="D32" s="68">
        <v>23.602882000000001</v>
      </c>
      <c r="E32" s="68">
        <v>23.050509999999999</v>
      </c>
      <c r="F32" s="68">
        <v>22.372603999999999</v>
      </c>
      <c r="G32" s="68">
        <v>21.63674</v>
      </c>
      <c r="H32" s="68">
        <v>21.016601999999999</v>
      </c>
      <c r="I32" s="68">
        <v>20.907722</v>
      </c>
      <c r="J32" s="68">
        <v>20.497274000000001</v>
      </c>
      <c r="K32" s="68">
        <v>20.160353000000001</v>
      </c>
      <c r="L32" s="68">
        <v>20.023755999999999</v>
      </c>
      <c r="M32" s="68">
        <v>20.061630000000001</v>
      </c>
      <c r="N32" s="68">
        <v>20.434408000000001</v>
      </c>
      <c r="O32" s="68">
        <v>20.266016</v>
      </c>
      <c r="P32" s="68">
        <v>20.545155999999999</v>
      </c>
      <c r="Q32" s="68">
        <v>20.562612999999999</v>
      </c>
      <c r="R32" s="68">
        <v>20.836497999999999</v>
      </c>
      <c r="S32" s="68">
        <v>21.027108999999999</v>
      </c>
      <c r="T32" s="68">
        <v>21.250091999999999</v>
      </c>
      <c r="U32" s="68">
        <v>21.288803000000001</v>
      </c>
      <c r="V32" s="68">
        <v>20.882607</v>
      </c>
      <c r="W32" s="68">
        <v>20.858619999999998</v>
      </c>
      <c r="X32" s="68">
        <v>20.653632999999999</v>
      </c>
      <c r="Y32" s="68">
        <v>20.247391</v>
      </c>
      <c r="Z32" s="68">
        <v>20.460387999999998</v>
      </c>
      <c r="AA32" s="68">
        <v>19.70421</v>
      </c>
      <c r="AB32" s="68">
        <v>19.281464</v>
      </c>
      <c r="AC32" s="68">
        <v>19.098602</v>
      </c>
      <c r="AD32" s="68">
        <v>19.41696</v>
      </c>
      <c r="AE32" s="68">
        <v>19.729611999999999</v>
      </c>
      <c r="AF32" s="68">
        <v>18.924620000000001</v>
      </c>
      <c r="AG32" s="67">
        <v>-4.6360000000000004E-3</v>
      </c>
    </row>
    <row r="33" spans="1:33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">
      <c r="B34" s="66" t="s">
        <v>59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6" x14ac:dyDescent="0.2">
      <c r="A35" s="63" t="s">
        <v>363</v>
      </c>
      <c r="B35" s="62" t="s">
        <v>364</v>
      </c>
      <c r="C35" s="64">
        <v>16.73385</v>
      </c>
      <c r="D35" s="64">
        <v>18.356297999999999</v>
      </c>
      <c r="E35" s="64">
        <v>19.182388</v>
      </c>
      <c r="F35" s="64">
        <v>19.602926</v>
      </c>
      <c r="G35" s="64">
        <v>19.941938</v>
      </c>
      <c r="H35" s="64">
        <v>19.903314999999999</v>
      </c>
      <c r="I35" s="64">
        <v>19.849981</v>
      </c>
      <c r="J35" s="64">
        <v>19.863662999999999</v>
      </c>
      <c r="K35" s="64">
        <v>19.811287</v>
      </c>
      <c r="L35" s="64">
        <v>19.834377</v>
      </c>
      <c r="M35" s="64">
        <v>19.808157000000001</v>
      </c>
      <c r="N35" s="64">
        <v>19.842936000000002</v>
      </c>
      <c r="O35" s="64">
        <v>19.662490999999999</v>
      </c>
      <c r="P35" s="64">
        <v>19.775711000000001</v>
      </c>
      <c r="Q35" s="64">
        <v>19.814879999999999</v>
      </c>
      <c r="R35" s="64">
        <v>19.950239</v>
      </c>
      <c r="S35" s="64">
        <v>19.816631000000001</v>
      </c>
      <c r="T35" s="64">
        <v>19.884661000000001</v>
      </c>
      <c r="U35" s="64">
        <v>19.983006</v>
      </c>
      <c r="V35" s="64">
        <v>19.831689999999998</v>
      </c>
      <c r="W35" s="64">
        <v>19.682124999999999</v>
      </c>
      <c r="X35" s="64">
        <v>19.486173999999998</v>
      </c>
      <c r="Y35" s="64">
        <v>19.221823000000001</v>
      </c>
      <c r="Z35" s="64">
        <v>19.413260999999999</v>
      </c>
      <c r="AA35" s="64">
        <v>19.138691000000001</v>
      </c>
      <c r="AB35" s="64">
        <v>18.841377000000001</v>
      </c>
      <c r="AC35" s="64">
        <v>18.655954000000001</v>
      </c>
      <c r="AD35" s="64">
        <v>18.810967999999999</v>
      </c>
      <c r="AE35" s="64">
        <v>18.771132999999999</v>
      </c>
      <c r="AF35" s="64">
        <v>18.527114999999998</v>
      </c>
      <c r="AG35" s="60">
        <v>3.5170000000000002E-3</v>
      </c>
    </row>
    <row r="36" spans="1:33" ht="16" x14ac:dyDescent="0.2">
      <c r="A36" s="63" t="s">
        <v>365</v>
      </c>
      <c r="B36" s="62" t="s">
        <v>63</v>
      </c>
      <c r="C36" s="64">
        <v>6.8096719999999999</v>
      </c>
      <c r="D36" s="64">
        <v>7.5794759999999997</v>
      </c>
      <c r="E36" s="64">
        <v>7.7887389999999996</v>
      </c>
      <c r="F36" s="64">
        <v>7.8755379999999997</v>
      </c>
      <c r="G36" s="64">
        <v>8.0950819999999997</v>
      </c>
      <c r="H36" s="64">
        <v>8.1097380000000001</v>
      </c>
      <c r="I36" s="64">
        <v>8.2476500000000001</v>
      </c>
      <c r="J36" s="64">
        <v>8.5402070000000005</v>
      </c>
      <c r="K36" s="64">
        <v>8.7917880000000004</v>
      </c>
      <c r="L36" s="64">
        <v>9.0232550000000007</v>
      </c>
      <c r="M36" s="64">
        <v>9.3001489999999993</v>
      </c>
      <c r="N36" s="64">
        <v>9.5525009999999995</v>
      </c>
      <c r="O36" s="64">
        <v>9.6708750000000006</v>
      </c>
      <c r="P36" s="64">
        <v>9.7149719999999995</v>
      </c>
      <c r="Q36" s="64">
        <v>9.7774830000000001</v>
      </c>
      <c r="R36" s="64">
        <v>9.7998709999999996</v>
      </c>
      <c r="S36" s="64">
        <v>9.7984690000000008</v>
      </c>
      <c r="T36" s="64">
        <v>9.8207819999999995</v>
      </c>
      <c r="U36" s="64">
        <v>9.8456899999999994</v>
      </c>
      <c r="V36" s="64">
        <v>9.8811859999999996</v>
      </c>
      <c r="W36" s="64">
        <v>9.8682149999999993</v>
      </c>
      <c r="X36" s="64">
        <v>9.8854209999999991</v>
      </c>
      <c r="Y36" s="64">
        <v>9.8951910000000005</v>
      </c>
      <c r="Z36" s="64">
        <v>9.9312100000000001</v>
      </c>
      <c r="AA36" s="64">
        <v>9.9280050000000006</v>
      </c>
      <c r="AB36" s="64">
        <v>9.9116309999999999</v>
      </c>
      <c r="AC36" s="64">
        <v>9.8997290000000007</v>
      </c>
      <c r="AD36" s="64">
        <v>9.9049610000000001</v>
      </c>
      <c r="AE36" s="64">
        <v>9.8765959999999993</v>
      </c>
      <c r="AF36" s="64">
        <v>9.8704999999999998</v>
      </c>
      <c r="AG36" s="60">
        <v>1.2881999999999999E-2</v>
      </c>
    </row>
    <row r="37" spans="1:33" ht="16" x14ac:dyDescent="0.2">
      <c r="A37" s="63" t="s">
        <v>366</v>
      </c>
      <c r="B37" s="62" t="s">
        <v>60</v>
      </c>
      <c r="C37" s="64">
        <v>2.2533989999999999</v>
      </c>
      <c r="D37" s="64">
        <v>2.3004180000000001</v>
      </c>
      <c r="E37" s="64">
        <v>2.9242330000000001</v>
      </c>
      <c r="F37" s="64">
        <v>2.8064490000000002</v>
      </c>
      <c r="G37" s="64">
        <v>2.745555</v>
      </c>
      <c r="H37" s="64">
        <v>2.8780790000000001</v>
      </c>
      <c r="I37" s="64">
        <v>2.8222209999999999</v>
      </c>
      <c r="J37" s="64">
        <v>2.8147229999999999</v>
      </c>
      <c r="K37" s="64">
        <v>2.789355</v>
      </c>
      <c r="L37" s="64">
        <v>2.7811759999999999</v>
      </c>
      <c r="M37" s="64">
        <v>2.8095370000000002</v>
      </c>
      <c r="N37" s="64">
        <v>2.8647689999999999</v>
      </c>
      <c r="O37" s="64">
        <v>2.790718</v>
      </c>
      <c r="P37" s="64">
        <v>2.767172</v>
      </c>
      <c r="Q37" s="64">
        <v>2.7934779999999999</v>
      </c>
      <c r="R37" s="64">
        <v>2.759903</v>
      </c>
      <c r="S37" s="64">
        <v>2.751223</v>
      </c>
      <c r="T37" s="64">
        <v>2.7855810000000001</v>
      </c>
      <c r="U37" s="64">
        <v>2.7260239999999998</v>
      </c>
      <c r="V37" s="64">
        <v>2.735147</v>
      </c>
      <c r="W37" s="64">
        <v>2.7193100000000001</v>
      </c>
      <c r="X37" s="64">
        <v>2.7343320000000002</v>
      </c>
      <c r="Y37" s="64">
        <v>2.698877</v>
      </c>
      <c r="Z37" s="64">
        <v>2.6986759999999999</v>
      </c>
      <c r="AA37" s="64">
        <v>2.7121629999999999</v>
      </c>
      <c r="AB37" s="64">
        <v>2.696237</v>
      </c>
      <c r="AC37" s="64">
        <v>2.690248</v>
      </c>
      <c r="AD37" s="64">
        <v>2.7119900000000001</v>
      </c>
      <c r="AE37" s="64">
        <v>2.7228439999999998</v>
      </c>
      <c r="AF37" s="64">
        <v>2.7371850000000002</v>
      </c>
      <c r="AG37" s="60">
        <v>6.7289999999999997E-3</v>
      </c>
    </row>
    <row r="38" spans="1:33" ht="13" x14ac:dyDescent="0.15">
      <c r="A38" s="63" t="s">
        <v>367</v>
      </c>
      <c r="B38" s="66" t="s">
        <v>55</v>
      </c>
      <c r="C38" s="68">
        <v>25.796921000000001</v>
      </c>
      <c r="D38" s="68">
        <v>28.236191000000002</v>
      </c>
      <c r="E38" s="68">
        <v>29.895358999999999</v>
      </c>
      <c r="F38" s="68">
        <v>30.284914000000001</v>
      </c>
      <c r="G38" s="68">
        <v>30.782578000000001</v>
      </c>
      <c r="H38" s="68">
        <v>30.891131999999999</v>
      </c>
      <c r="I38" s="68">
        <v>30.919853</v>
      </c>
      <c r="J38" s="68">
        <v>31.218594</v>
      </c>
      <c r="K38" s="68">
        <v>31.392429</v>
      </c>
      <c r="L38" s="68">
        <v>31.638807</v>
      </c>
      <c r="M38" s="68">
        <v>31.917843000000001</v>
      </c>
      <c r="N38" s="68">
        <v>32.260204000000002</v>
      </c>
      <c r="O38" s="68">
        <v>32.124084000000003</v>
      </c>
      <c r="P38" s="68">
        <v>32.257857999999999</v>
      </c>
      <c r="Q38" s="68">
        <v>32.385840999999999</v>
      </c>
      <c r="R38" s="68">
        <v>32.510013999999998</v>
      </c>
      <c r="S38" s="68">
        <v>32.366325000000003</v>
      </c>
      <c r="T38" s="68">
        <v>32.491024000000003</v>
      </c>
      <c r="U38" s="68">
        <v>32.554718000000001</v>
      </c>
      <c r="V38" s="68">
        <v>32.448020999999997</v>
      </c>
      <c r="W38" s="68">
        <v>32.269649999999999</v>
      </c>
      <c r="X38" s="68">
        <v>32.105927000000001</v>
      </c>
      <c r="Y38" s="68">
        <v>31.815891000000001</v>
      </c>
      <c r="Z38" s="68">
        <v>32.043148000000002</v>
      </c>
      <c r="AA38" s="68">
        <v>31.778858</v>
      </c>
      <c r="AB38" s="68">
        <v>31.449245000000001</v>
      </c>
      <c r="AC38" s="68">
        <v>31.245932</v>
      </c>
      <c r="AD38" s="68">
        <v>31.427918999999999</v>
      </c>
      <c r="AE38" s="68">
        <v>31.370574999999999</v>
      </c>
      <c r="AF38" s="68">
        <v>31.134799999999998</v>
      </c>
      <c r="AG38" s="67">
        <v>6.5059999999999996E-3</v>
      </c>
    </row>
    <row r="39" spans="1:3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3" x14ac:dyDescent="0.15">
      <c r="A40" s="63" t="s">
        <v>368</v>
      </c>
      <c r="B40" s="66" t="s">
        <v>369</v>
      </c>
      <c r="C40" s="68">
        <v>-9.9559999999999996E-2</v>
      </c>
      <c r="D40" s="68">
        <v>1.014343</v>
      </c>
      <c r="E40" s="68">
        <v>0.351906</v>
      </c>
      <c r="F40" s="68">
        <v>0.37148900000000001</v>
      </c>
      <c r="G40" s="68">
        <v>0.34117700000000001</v>
      </c>
      <c r="H40" s="68">
        <v>0.382046</v>
      </c>
      <c r="I40" s="68">
        <v>0.38127899999999998</v>
      </c>
      <c r="J40" s="68">
        <v>0.35733999999999999</v>
      </c>
      <c r="K40" s="68">
        <v>0.38627099999999998</v>
      </c>
      <c r="L40" s="68">
        <v>0.38148700000000002</v>
      </c>
      <c r="M40" s="68">
        <v>0.40063900000000002</v>
      </c>
      <c r="N40" s="68">
        <v>0.43374299999999999</v>
      </c>
      <c r="O40" s="68">
        <v>0.41500900000000002</v>
      </c>
      <c r="P40" s="68">
        <v>0.41313899999999998</v>
      </c>
      <c r="Q40" s="68">
        <v>0.41773199999999999</v>
      </c>
      <c r="R40" s="68">
        <v>0.40796700000000002</v>
      </c>
      <c r="S40" s="68">
        <v>0.411499</v>
      </c>
      <c r="T40" s="68">
        <v>0.40859600000000001</v>
      </c>
      <c r="U40" s="68">
        <v>0.40251199999999998</v>
      </c>
      <c r="V40" s="68">
        <v>0.37765500000000002</v>
      </c>
      <c r="W40" s="68">
        <v>0.373608</v>
      </c>
      <c r="X40" s="68">
        <v>0.35802499999999998</v>
      </c>
      <c r="Y40" s="68">
        <v>0.34440199999999999</v>
      </c>
      <c r="Z40" s="68">
        <v>0.34875899999999999</v>
      </c>
      <c r="AA40" s="68">
        <v>0.32074399999999997</v>
      </c>
      <c r="AB40" s="68">
        <v>0.279781</v>
      </c>
      <c r="AC40" s="68">
        <v>0.300562</v>
      </c>
      <c r="AD40" s="68">
        <v>0.30450100000000002</v>
      </c>
      <c r="AE40" s="68">
        <v>0.30743199999999998</v>
      </c>
      <c r="AF40" s="68">
        <v>0.309587</v>
      </c>
      <c r="AG40" s="67" t="s">
        <v>666</v>
      </c>
    </row>
    <row r="41" spans="1:3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">
      <c r="B42" s="66" t="s">
        <v>62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6" x14ac:dyDescent="0.2">
      <c r="A43" s="63" t="s">
        <v>370</v>
      </c>
      <c r="B43" s="62" t="s">
        <v>371</v>
      </c>
      <c r="C43" s="64">
        <v>36.038910000000001</v>
      </c>
      <c r="D43" s="64">
        <v>36.753875999999998</v>
      </c>
      <c r="E43" s="64">
        <v>37.164867000000001</v>
      </c>
      <c r="F43" s="64">
        <v>37.008743000000003</v>
      </c>
      <c r="G43" s="64">
        <v>36.993271</v>
      </c>
      <c r="H43" s="64">
        <v>36.890811999999997</v>
      </c>
      <c r="I43" s="64">
        <v>36.698307</v>
      </c>
      <c r="J43" s="64">
        <v>36.579684999999998</v>
      </c>
      <c r="K43" s="64">
        <v>36.420642999999998</v>
      </c>
      <c r="L43" s="64">
        <v>36.309967</v>
      </c>
      <c r="M43" s="64">
        <v>36.218291999999998</v>
      </c>
      <c r="N43" s="64">
        <v>36.215271000000001</v>
      </c>
      <c r="O43" s="64">
        <v>36.163837000000001</v>
      </c>
      <c r="P43" s="64">
        <v>36.030982999999999</v>
      </c>
      <c r="Q43" s="64">
        <v>35.914290999999999</v>
      </c>
      <c r="R43" s="64">
        <v>35.832382000000003</v>
      </c>
      <c r="S43" s="64">
        <v>35.810935999999998</v>
      </c>
      <c r="T43" s="64">
        <v>35.784923999999997</v>
      </c>
      <c r="U43" s="64">
        <v>35.813648000000001</v>
      </c>
      <c r="V43" s="64">
        <v>35.779423000000001</v>
      </c>
      <c r="W43" s="64">
        <v>35.801689000000003</v>
      </c>
      <c r="X43" s="64">
        <v>35.841453999999999</v>
      </c>
      <c r="Y43" s="64">
        <v>35.887526999999999</v>
      </c>
      <c r="Z43" s="64">
        <v>35.903362000000001</v>
      </c>
      <c r="AA43" s="64">
        <v>35.944035</v>
      </c>
      <c r="AB43" s="64">
        <v>36.088379000000003</v>
      </c>
      <c r="AC43" s="64">
        <v>36.201034999999997</v>
      </c>
      <c r="AD43" s="64">
        <v>36.273766000000002</v>
      </c>
      <c r="AE43" s="64">
        <v>36.392871999999997</v>
      </c>
      <c r="AF43" s="64">
        <v>36.628177999999998</v>
      </c>
      <c r="AG43" s="60">
        <v>5.5900000000000004E-4</v>
      </c>
    </row>
    <row r="44" spans="1:33" ht="16" x14ac:dyDescent="0.2">
      <c r="A44" s="63" t="s">
        <v>372</v>
      </c>
      <c r="B44" s="62" t="s">
        <v>63</v>
      </c>
      <c r="C44" s="64">
        <v>31.361422000000001</v>
      </c>
      <c r="D44" s="64">
        <v>31.199945</v>
      </c>
      <c r="E44" s="64">
        <v>31.177605</v>
      </c>
      <c r="F44" s="64">
        <v>31.16921</v>
      </c>
      <c r="G44" s="64">
        <v>30.965534000000002</v>
      </c>
      <c r="H44" s="64">
        <v>30.880772</v>
      </c>
      <c r="I44" s="64">
        <v>30.613737</v>
      </c>
      <c r="J44" s="64">
        <v>30.871202</v>
      </c>
      <c r="K44" s="64">
        <v>30.754141000000001</v>
      </c>
      <c r="L44" s="64">
        <v>30.537724999999998</v>
      </c>
      <c r="M44" s="64">
        <v>30.416205999999999</v>
      </c>
      <c r="N44" s="64">
        <v>30.414434</v>
      </c>
      <c r="O44" s="64">
        <v>30.607911999999999</v>
      </c>
      <c r="P44" s="64">
        <v>30.353966</v>
      </c>
      <c r="Q44" s="64">
        <v>30.106273999999999</v>
      </c>
      <c r="R44" s="64">
        <v>30.033339999999999</v>
      </c>
      <c r="S44" s="64">
        <v>30.184532000000001</v>
      </c>
      <c r="T44" s="64">
        <v>30.381095999999999</v>
      </c>
      <c r="U44" s="64">
        <v>30.592625000000002</v>
      </c>
      <c r="V44" s="64">
        <v>30.803253000000002</v>
      </c>
      <c r="W44" s="64">
        <v>30.909265999999999</v>
      </c>
      <c r="X44" s="64">
        <v>31.077223</v>
      </c>
      <c r="Y44" s="64">
        <v>31.346886000000001</v>
      </c>
      <c r="Z44" s="64">
        <v>31.509253000000001</v>
      </c>
      <c r="AA44" s="64">
        <v>31.678867</v>
      </c>
      <c r="AB44" s="64">
        <v>31.934574000000001</v>
      </c>
      <c r="AC44" s="64">
        <v>32.173541999999998</v>
      </c>
      <c r="AD44" s="64">
        <v>32.373511999999998</v>
      </c>
      <c r="AE44" s="64">
        <v>32.546021000000003</v>
      </c>
      <c r="AF44" s="64">
        <v>32.886066</v>
      </c>
      <c r="AG44" s="60">
        <v>1.6379999999999999E-3</v>
      </c>
    </row>
    <row r="45" spans="1:33" ht="16" x14ac:dyDescent="0.2">
      <c r="A45" s="63" t="s">
        <v>373</v>
      </c>
      <c r="B45" s="62" t="s">
        <v>374</v>
      </c>
      <c r="C45" s="64">
        <v>10.883374999999999</v>
      </c>
      <c r="D45" s="64">
        <v>10.484755</v>
      </c>
      <c r="E45" s="64">
        <v>9.8739120000000007</v>
      </c>
      <c r="F45" s="64">
        <v>8.5102779999999996</v>
      </c>
      <c r="G45" s="64">
        <v>8.1401909999999997</v>
      </c>
      <c r="H45" s="64">
        <v>7.937951</v>
      </c>
      <c r="I45" s="64">
        <v>7.7050960000000002</v>
      </c>
      <c r="J45" s="64">
        <v>7.669232</v>
      </c>
      <c r="K45" s="64">
        <v>7.6152100000000003</v>
      </c>
      <c r="L45" s="64">
        <v>7.4647059999999996</v>
      </c>
      <c r="M45" s="64">
        <v>7.3934369999999996</v>
      </c>
      <c r="N45" s="64">
        <v>7.2461659999999997</v>
      </c>
      <c r="O45" s="64">
        <v>7.2936759999999996</v>
      </c>
      <c r="P45" s="64">
        <v>6.99925</v>
      </c>
      <c r="Q45" s="64">
        <v>6.7008510000000001</v>
      </c>
      <c r="R45" s="64">
        <v>6.583507</v>
      </c>
      <c r="S45" s="64">
        <v>6.4617940000000003</v>
      </c>
      <c r="T45" s="64">
        <v>6.4417299999999997</v>
      </c>
      <c r="U45" s="64">
        <v>6.426641</v>
      </c>
      <c r="V45" s="64">
        <v>6.3371519999999997</v>
      </c>
      <c r="W45" s="64">
        <v>6.3267569999999997</v>
      </c>
      <c r="X45" s="64">
        <v>6.277361</v>
      </c>
      <c r="Y45" s="64">
        <v>6.194617</v>
      </c>
      <c r="Z45" s="64">
        <v>6.1279820000000003</v>
      </c>
      <c r="AA45" s="64">
        <v>6.0038099999999996</v>
      </c>
      <c r="AB45" s="64">
        <v>5.9578810000000004</v>
      </c>
      <c r="AC45" s="64">
        <v>5.8664969999999999</v>
      </c>
      <c r="AD45" s="64">
        <v>5.765072</v>
      </c>
      <c r="AE45" s="64">
        <v>5.7176580000000001</v>
      </c>
      <c r="AF45" s="64">
        <v>5.7663779999999996</v>
      </c>
      <c r="AG45" s="60">
        <v>-2.1665E-2</v>
      </c>
    </row>
    <row r="46" spans="1:33" ht="16" x14ac:dyDescent="0.2">
      <c r="A46" s="63" t="s">
        <v>375</v>
      </c>
      <c r="B46" s="62" t="s">
        <v>51</v>
      </c>
      <c r="C46" s="64">
        <v>8.1211500000000001</v>
      </c>
      <c r="D46" s="64">
        <v>8.1831110000000002</v>
      </c>
      <c r="E46" s="64">
        <v>8.2025790000000001</v>
      </c>
      <c r="F46" s="64">
        <v>8.239058</v>
      </c>
      <c r="G46" s="64">
        <v>8.1638990000000007</v>
      </c>
      <c r="H46" s="64">
        <v>8.0757549999999991</v>
      </c>
      <c r="I46" s="64">
        <v>7.9302669999999997</v>
      </c>
      <c r="J46" s="64">
        <v>7.3689460000000002</v>
      </c>
      <c r="K46" s="64">
        <v>7.2995039999999998</v>
      </c>
      <c r="L46" s="64">
        <v>7.3070060000000003</v>
      </c>
      <c r="M46" s="64">
        <v>7.3184230000000001</v>
      </c>
      <c r="N46" s="64">
        <v>7.3263429999999996</v>
      </c>
      <c r="O46" s="64">
        <v>6.8084160000000002</v>
      </c>
      <c r="P46" s="64">
        <v>6.8156670000000004</v>
      </c>
      <c r="Q46" s="64">
        <v>6.7474470000000002</v>
      </c>
      <c r="R46" s="64">
        <v>6.7583539999999998</v>
      </c>
      <c r="S46" s="64">
        <v>6.760554</v>
      </c>
      <c r="T46" s="64">
        <v>6.7626590000000002</v>
      </c>
      <c r="U46" s="64">
        <v>6.762759</v>
      </c>
      <c r="V46" s="64">
        <v>6.766273</v>
      </c>
      <c r="W46" s="64">
        <v>6.7793599999999996</v>
      </c>
      <c r="X46" s="64">
        <v>6.788805</v>
      </c>
      <c r="Y46" s="64">
        <v>6.797936</v>
      </c>
      <c r="Z46" s="64">
        <v>6.8059019999999997</v>
      </c>
      <c r="AA46" s="64">
        <v>6.8144450000000001</v>
      </c>
      <c r="AB46" s="64">
        <v>6.8189029999999997</v>
      </c>
      <c r="AC46" s="64">
        <v>6.8233490000000003</v>
      </c>
      <c r="AD46" s="64">
        <v>6.8261190000000003</v>
      </c>
      <c r="AE46" s="64">
        <v>6.829472</v>
      </c>
      <c r="AF46" s="64">
        <v>6.8343129999999999</v>
      </c>
      <c r="AG46" s="60">
        <v>-5.9309999999999996E-3</v>
      </c>
    </row>
    <row r="47" spans="1:33" ht="16" x14ac:dyDescent="0.2">
      <c r="A47" s="63" t="s">
        <v>376</v>
      </c>
      <c r="B47" s="62" t="s">
        <v>196</v>
      </c>
      <c r="C47" s="64">
        <v>2.288529</v>
      </c>
      <c r="D47" s="64">
        <v>2.3965299999999998</v>
      </c>
      <c r="E47" s="64">
        <v>2.5203760000000002</v>
      </c>
      <c r="F47" s="64">
        <v>2.6075819999999998</v>
      </c>
      <c r="G47" s="64">
        <v>2.562303</v>
      </c>
      <c r="H47" s="64">
        <v>2.533515</v>
      </c>
      <c r="I47" s="64">
        <v>2.5148000000000001</v>
      </c>
      <c r="J47" s="64">
        <v>2.4944809999999999</v>
      </c>
      <c r="K47" s="64">
        <v>2.4826299999999999</v>
      </c>
      <c r="L47" s="64">
        <v>2.4713959999999999</v>
      </c>
      <c r="M47" s="64">
        <v>2.4567709999999998</v>
      </c>
      <c r="N47" s="64">
        <v>2.4500829999999998</v>
      </c>
      <c r="O47" s="64">
        <v>2.436512</v>
      </c>
      <c r="P47" s="64">
        <v>2.4270999999999998</v>
      </c>
      <c r="Q47" s="64">
        <v>2.4106049999999999</v>
      </c>
      <c r="R47" s="64">
        <v>2.3970229999999999</v>
      </c>
      <c r="S47" s="64">
        <v>2.3926630000000002</v>
      </c>
      <c r="T47" s="64">
        <v>2.3816570000000001</v>
      </c>
      <c r="U47" s="64">
        <v>2.3768020000000001</v>
      </c>
      <c r="V47" s="64">
        <v>2.3701400000000001</v>
      </c>
      <c r="W47" s="64">
        <v>2.3620960000000002</v>
      </c>
      <c r="X47" s="64">
        <v>2.3541889999999999</v>
      </c>
      <c r="Y47" s="64">
        <v>2.3426999999999998</v>
      </c>
      <c r="Z47" s="64">
        <v>2.3369900000000001</v>
      </c>
      <c r="AA47" s="64">
        <v>2.3251300000000001</v>
      </c>
      <c r="AB47" s="64">
        <v>2.3184429999999998</v>
      </c>
      <c r="AC47" s="64">
        <v>2.3090259999999998</v>
      </c>
      <c r="AD47" s="64">
        <v>2.304834</v>
      </c>
      <c r="AE47" s="64">
        <v>2.2952330000000001</v>
      </c>
      <c r="AF47" s="64">
        <v>2.2746879999999998</v>
      </c>
      <c r="AG47" s="60">
        <v>-2.0900000000000001E-4</v>
      </c>
    </row>
    <row r="48" spans="1:33" ht="16" x14ac:dyDescent="0.2">
      <c r="A48" s="63" t="s">
        <v>377</v>
      </c>
      <c r="B48" s="62" t="s">
        <v>378</v>
      </c>
      <c r="C48" s="64">
        <v>3.124412</v>
      </c>
      <c r="D48" s="64">
        <v>3.1245669999999999</v>
      </c>
      <c r="E48" s="64">
        <v>3.05355</v>
      </c>
      <c r="F48" s="64">
        <v>3.0459540000000001</v>
      </c>
      <c r="G48" s="64">
        <v>3.0558299999999998</v>
      </c>
      <c r="H48" s="64">
        <v>3.0414469999999998</v>
      </c>
      <c r="I48" s="64">
        <v>3.0265740000000001</v>
      </c>
      <c r="J48" s="64">
        <v>3.002259</v>
      </c>
      <c r="K48" s="64">
        <v>2.9924819999999999</v>
      </c>
      <c r="L48" s="64">
        <v>2.9805280000000001</v>
      </c>
      <c r="M48" s="64">
        <v>2.9658829999999998</v>
      </c>
      <c r="N48" s="64">
        <v>2.9562680000000001</v>
      </c>
      <c r="O48" s="64">
        <v>2.9392529999999999</v>
      </c>
      <c r="P48" s="64">
        <v>2.923384</v>
      </c>
      <c r="Q48" s="64">
        <v>2.9118710000000001</v>
      </c>
      <c r="R48" s="64">
        <v>2.9001670000000002</v>
      </c>
      <c r="S48" s="64">
        <v>2.8886090000000002</v>
      </c>
      <c r="T48" s="64">
        <v>2.8791690000000001</v>
      </c>
      <c r="U48" s="64">
        <v>2.8820519999999998</v>
      </c>
      <c r="V48" s="64">
        <v>2.8721390000000002</v>
      </c>
      <c r="W48" s="64">
        <v>2.8727550000000002</v>
      </c>
      <c r="X48" s="64">
        <v>2.8721779999999999</v>
      </c>
      <c r="Y48" s="64">
        <v>2.8794590000000002</v>
      </c>
      <c r="Z48" s="64">
        <v>2.8831980000000001</v>
      </c>
      <c r="AA48" s="64">
        <v>2.8833709999999999</v>
      </c>
      <c r="AB48" s="64">
        <v>2.891699</v>
      </c>
      <c r="AC48" s="64">
        <v>2.9005019999999999</v>
      </c>
      <c r="AD48" s="64">
        <v>2.9111570000000002</v>
      </c>
      <c r="AE48" s="64">
        <v>2.9138310000000001</v>
      </c>
      <c r="AF48" s="64">
        <v>2.9330039999999999</v>
      </c>
      <c r="AG48" s="60">
        <v>-2.1779999999999998E-3</v>
      </c>
    </row>
    <row r="49" spans="1:33" ht="16" x14ac:dyDescent="0.2">
      <c r="A49" s="63" t="s">
        <v>379</v>
      </c>
      <c r="B49" s="62" t="s">
        <v>53</v>
      </c>
      <c r="C49" s="64">
        <v>4.8390050000000002</v>
      </c>
      <c r="D49" s="64">
        <v>5.5444839999999997</v>
      </c>
      <c r="E49" s="64">
        <v>6.0855569999999997</v>
      </c>
      <c r="F49" s="64">
        <v>6.9892269999999996</v>
      </c>
      <c r="G49" s="64">
        <v>7.5613590000000004</v>
      </c>
      <c r="H49" s="64">
        <v>7.8463159999999998</v>
      </c>
      <c r="I49" s="64">
        <v>8.3474660000000007</v>
      </c>
      <c r="J49" s="64">
        <v>8.5777000000000001</v>
      </c>
      <c r="K49" s="64">
        <v>8.7871590000000008</v>
      </c>
      <c r="L49" s="64">
        <v>9.1559860000000004</v>
      </c>
      <c r="M49" s="64">
        <v>9.4117800000000003</v>
      </c>
      <c r="N49" s="64">
        <v>9.6492149999999999</v>
      </c>
      <c r="O49" s="64">
        <v>9.9103840000000005</v>
      </c>
      <c r="P49" s="64">
        <v>10.464489</v>
      </c>
      <c r="Q49" s="64">
        <v>11.179779999999999</v>
      </c>
      <c r="R49" s="64">
        <v>11.560812</v>
      </c>
      <c r="S49" s="64">
        <v>11.709242</v>
      </c>
      <c r="T49" s="64">
        <v>11.735645</v>
      </c>
      <c r="U49" s="64">
        <v>11.787336</v>
      </c>
      <c r="V49" s="64">
        <v>11.864063</v>
      </c>
      <c r="W49" s="64">
        <v>11.965892999999999</v>
      </c>
      <c r="X49" s="64">
        <v>12.084974000000001</v>
      </c>
      <c r="Y49" s="64">
        <v>12.202391</v>
      </c>
      <c r="Z49" s="64">
        <v>12.369851000000001</v>
      </c>
      <c r="AA49" s="64">
        <v>12.586577</v>
      </c>
      <c r="AB49" s="64">
        <v>12.70438</v>
      </c>
      <c r="AC49" s="64">
        <v>12.871214</v>
      </c>
      <c r="AD49" s="64">
        <v>13.03612</v>
      </c>
      <c r="AE49" s="64">
        <v>13.182046</v>
      </c>
      <c r="AF49" s="64">
        <v>13.273847</v>
      </c>
      <c r="AG49" s="60">
        <v>3.5408000000000002E-2</v>
      </c>
    </row>
    <row r="50" spans="1:33" ht="15" customHeight="1" x14ac:dyDescent="0.2">
      <c r="A50" s="63" t="s">
        <v>380</v>
      </c>
      <c r="B50" s="62" t="s">
        <v>381</v>
      </c>
      <c r="C50" s="64">
        <v>0.33637299999999998</v>
      </c>
      <c r="D50" s="64">
        <v>0.27702399999999999</v>
      </c>
      <c r="E50" s="64">
        <v>0.26213999999999998</v>
      </c>
      <c r="F50" s="64">
        <v>0.26524199999999998</v>
      </c>
      <c r="G50" s="64">
        <v>0.255492</v>
      </c>
      <c r="H50" s="64">
        <v>0.26043100000000002</v>
      </c>
      <c r="I50" s="64">
        <v>0.27382699999999999</v>
      </c>
      <c r="J50" s="64">
        <v>0.28262100000000001</v>
      </c>
      <c r="K50" s="64">
        <v>0.284219</v>
      </c>
      <c r="L50" s="64">
        <v>0.29190700000000003</v>
      </c>
      <c r="M50" s="64">
        <v>0.28378999999999999</v>
      </c>
      <c r="N50" s="64">
        <v>0.28854600000000002</v>
      </c>
      <c r="O50" s="64">
        <v>0.28191300000000002</v>
      </c>
      <c r="P50" s="64">
        <v>0.28715800000000002</v>
      </c>
      <c r="Q50" s="64">
        <v>0.28434199999999998</v>
      </c>
      <c r="R50" s="64">
        <v>0.28410600000000003</v>
      </c>
      <c r="S50" s="64">
        <v>0.27906500000000001</v>
      </c>
      <c r="T50" s="64">
        <v>0.281331</v>
      </c>
      <c r="U50" s="64">
        <v>0.28228500000000001</v>
      </c>
      <c r="V50" s="64">
        <v>0.28422199999999997</v>
      </c>
      <c r="W50" s="64">
        <v>0.27929999999999999</v>
      </c>
      <c r="X50" s="64">
        <v>0.27926000000000001</v>
      </c>
      <c r="Y50" s="64">
        <v>0.28012500000000001</v>
      </c>
      <c r="Z50" s="64">
        <v>0.279916</v>
      </c>
      <c r="AA50" s="64">
        <v>0.275945</v>
      </c>
      <c r="AB50" s="64">
        <v>0.27593000000000001</v>
      </c>
      <c r="AC50" s="64">
        <v>0.27579500000000001</v>
      </c>
      <c r="AD50" s="64">
        <v>0.276476</v>
      </c>
      <c r="AE50" s="64">
        <v>0.27690799999999999</v>
      </c>
      <c r="AF50" s="64">
        <v>0.27742</v>
      </c>
      <c r="AG50" s="60">
        <v>-6.6220000000000003E-3</v>
      </c>
    </row>
    <row r="51" spans="1:33" ht="15" customHeight="1" x14ac:dyDescent="0.15">
      <c r="A51" s="63" t="s">
        <v>382</v>
      </c>
      <c r="B51" s="66" t="s">
        <v>64</v>
      </c>
      <c r="C51" s="68">
        <v>96.993172000000001</v>
      </c>
      <c r="D51" s="68">
        <v>97.964293999999995</v>
      </c>
      <c r="E51" s="68">
        <v>98.340575999999999</v>
      </c>
      <c r="F51" s="68">
        <v>97.835296999999997</v>
      </c>
      <c r="G51" s="68">
        <v>97.697875999999994</v>
      </c>
      <c r="H51" s="68">
        <v>97.466994999999997</v>
      </c>
      <c r="I51" s="68">
        <v>97.110068999999996</v>
      </c>
      <c r="J51" s="68">
        <v>96.846137999999996</v>
      </c>
      <c r="K51" s="68">
        <v>96.635993999999997</v>
      </c>
      <c r="L51" s="68">
        <v>96.519226000000003</v>
      </c>
      <c r="M51" s="68">
        <v>96.464584000000002</v>
      </c>
      <c r="N51" s="68">
        <v>96.546317999999999</v>
      </c>
      <c r="O51" s="68">
        <v>96.441909999999993</v>
      </c>
      <c r="P51" s="68">
        <v>96.301993999999993</v>
      </c>
      <c r="Q51" s="68">
        <v>96.255463000000006</v>
      </c>
      <c r="R51" s="68">
        <v>96.349693000000002</v>
      </c>
      <c r="S51" s="68">
        <v>96.487396000000004</v>
      </c>
      <c r="T51" s="68">
        <v>96.648208999999994</v>
      </c>
      <c r="U51" s="68">
        <v>96.924149</v>
      </c>
      <c r="V51" s="68">
        <v>97.076660000000004</v>
      </c>
      <c r="W51" s="68">
        <v>97.297111999999998</v>
      </c>
      <c r="X51" s="68">
        <v>97.575439000000003</v>
      </c>
      <c r="Y51" s="68">
        <v>97.931640999999999</v>
      </c>
      <c r="Z51" s="68">
        <v>98.216453999999999</v>
      </c>
      <c r="AA51" s="68">
        <v>98.512176999999994</v>
      </c>
      <c r="AB51" s="68">
        <v>98.990181000000007</v>
      </c>
      <c r="AC51" s="68">
        <v>99.420958999999996</v>
      </c>
      <c r="AD51" s="68">
        <v>99.767052000000007</v>
      </c>
      <c r="AE51" s="68">
        <v>100.154045</v>
      </c>
      <c r="AF51" s="68">
        <v>100.873901</v>
      </c>
      <c r="AG51" s="67">
        <v>1.354E-3</v>
      </c>
    </row>
    <row r="52" spans="1:33" ht="15" customHeigh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2">
      <c r="B53" s="66" t="s">
        <v>665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2">
      <c r="A54" s="63" t="s">
        <v>383</v>
      </c>
      <c r="B54" s="62" t="s">
        <v>65</v>
      </c>
      <c r="C54" s="65">
        <v>71.587997000000001</v>
      </c>
      <c r="D54" s="65">
        <v>69.665710000000004</v>
      </c>
      <c r="E54" s="65">
        <v>60.115009000000001</v>
      </c>
      <c r="F54" s="65">
        <v>65.487526000000003</v>
      </c>
      <c r="G54" s="65">
        <v>66.944946000000002</v>
      </c>
      <c r="H54" s="65">
        <v>68.336487000000005</v>
      </c>
      <c r="I54" s="65">
        <v>70.188248000000002</v>
      </c>
      <c r="J54" s="65">
        <v>71.247107999999997</v>
      </c>
      <c r="K54" s="65">
        <v>72.276756000000006</v>
      </c>
      <c r="L54" s="65">
        <v>73.089027000000002</v>
      </c>
      <c r="M54" s="65">
        <v>74.201713999999996</v>
      </c>
      <c r="N54" s="65">
        <v>75.693770999999998</v>
      </c>
      <c r="O54" s="65">
        <v>76.516807999999997</v>
      </c>
      <c r="P54" s="65">
        <v>77.011725999999996</v>
      </c>
      <c r="Q54" s="65">
        <v>77.511916999999997</v>
      </c>
      <c r="R54" s="65">
        <v>77.914551000000003</v>
      </c>
      <c r="S54" s="65">
        <v>79.120429999999999</v>
      </c>
      <c r="T54" s="65">
        <v>79.949264999999997</v>
      </c>
      <c r="U54" s="65">
        <v>80.107307000000006</v>
      </c>
      <c r="V54" s="65">
        <v>81.746223000000001</v>
      </c>
      <c r="W54" s="65">
        <v>82.892478999999994</v>
      </c>
      <c r="X54" s="65">
        <v>83.244727999999995</v>
      </c>
      <c r="Y54" s="65">
        <v>84.953598</v>
      </c>
      <c r="Z54" s="65">
        <v>86.823943999999997</v>
      </c>
      <c r="AA54" s="65">
        <v>87.048102999999998</v>
      </c>
      <c r="AB54" s="65">
        <v>88.261673000000002</v>
      </c>
      <c r="AC54" s="65">
        <v>88.154121000000004</v>
      </c>
      <c r="AD54" s="65">
        <v>88.153580000000005</v>
      </c>
      <c r="AE54" s="65">
        <v>88.626503</v>
      </c>
      <c r="AF54" s="65">
        <v>88.049567999999994</v>
      </c>
      <c r="AG54" s="60">
        <v>7.1630000000000001E-3</v>
      </c>
    </row>
    <row r="55" spans="1:33" ht="15" customHeight="1" x14ac:dyDescent="0.2">
      <c r="A55" s="63" t="s">
        <v>384</v>
      </c>
      <c r="B55" s="62" t="s">
        <v>664</v>
      </c>
      <c r="C55" s="65">
        <v>69.023003000000003</v>
      </c>
      <c r="D55" s="65">
        <v>66.150893999999994</v>
      </c>
      <c r="E55" s="65">
        <v>58.565804</v>
      </c>
      <c r="F55" s="65">
        <v>63.481312000000003</v>
      </c>
      <c r="G55" s="65">
        <v>64.713440000000006</v>
      </c>
      <c r="H55" s="65">
        <v>65.889472999999995</v>
      </c>
      <c r="I55" s="65">
        <v>67.339889999999997</v>
      </c>
      <c r="J55" s="65">
        <v>68.794830000000005</v>
      </c>
      <c r="K55" s="65">
        <v>69.806861999999995</v>
      </c>
      <c r="L55" s="65">
        <v>70.716560000000001</v>
      </c>
      <c r="M55" s="65">
        <v>71.664321999999999</v>
      </c>
      <c r="N55" s="65">
        <v>73.149719000000005</v>
      </c>
      <c r="O55" s="65">
        <v>74.028023000000005</v>
      </c>
      <c r="P55" s="65">
        <v>74.299271000000005</v>
      </c>
      <c r="Q55" s="65">
        <v>74.585869000000002</v>
      </c>
      <c r="R55" s="65">
        <v>74.74485</v>
      </c>
      <c r="S55" s="65">
        <v>75.858504999999994</v>
      </c>
      <c r="T55" s="65">
        <v>76.686295000000001</v>
      </c>
      <c r="U55" s="65">
        <v>76.795463999999996</v>
      </c>
      <c r="V55" s="65">
        <v>78.571479999999994</v>
      </c>
      <c r="W55" s="65">
        <v>79.729445999999996</v>
      </c>
      <c r="X55" s="65">
        <v>80.188102999999998</v>
      </c>
      <c r="Y55" s="65">
        <v>81.850860999999995</v>
      </c>
      <c r="Z55" s="65">
        <v>83.591797</v>
      </c>
      <c r="AA55" s="65">
        <v>84.018883000000002</v>
      </c>
      <c r="AB55" s="65">
        <v>85.136870999999999</v>
      </c>
      <c r="AC55" s="65">
        <v>85.346710000000002</v>
      </c>
      <c r="AD55" s="65">
        <v>85.364227</v>
      </c>
      <c r="AE55" s="65">
        <v>85.855141000000003</v>
      </c>
      <c r="AF55" s="65">
        <v>85.234679999999997</v>
      </c>
      <c r="AG55" s="60">
        <v>7.3010000000000002E-3</v>
      </c>
    </row>
    <row r="56" spans="1:33" ht="15" customHeight="1" x14ac:dyDescent="0.2">
      <c r="A56" s="63" t="s">
        <v>385</v>
      </c>
      <c r="B56" s="62" t="s">
        <v>386</v>
      </c>
      <c r="C56" s="64">
        <v>4.115437</v>
      </c>
      <c r="D56" s="64">
        <v>3.8375569999999999</v>
      </c>
      <c r="E56" s="64">
        <v>3.4711470000000002</v>
      </c>
      <c r="F56" s="64">
        <v>3.1265849999999999</v>
      </c>
      <c r="G56" s="64">
        <v>2.9537409999999999</v>
      </c>
      <c r="H56" s="64">
        <v>2.9069660000000002</v>
      </c>
      <c r="I56" s="64">
        <v>2.9545490000000001</v>
      </c>
      <c r="J56" s="64">
        <v>3.1361569999999999</v>
      </c>
      <c r="K56" s="64">
        <v>3.2922310000000001</v>
      </c>
      <c r="L56" s="64">
        <v>3.3889710000000002</v>
      </c>
      <c r="M56" s="64">
        <v>3.4544480000000002</v>
      </c>
      <c r="N56" s="64">
        <v>3.4918580000000001</v>
      </c>
      <c r="O56" s="64">
        <v>3.5932900000000001</v>
      </c>
      <c r="P56" s="64">
        <v>3.5941529999999999</v>
      </c>
      <c r="Q56" s="64">
        <v>3.5243639999999998</v>
      </c>
      <c r="R56" s="64">
        <v>3.4853049999999999</v>
      </c>
      <c r="S56" s="64">
        <v>3.4869300000000001</v>
      </c>
      <c r="T56" s="64">
        <v>3.5182699999999998</v>
      </c>
      <c r="U56" s="64">
        <v>3.5456129999999999</v>
      </c>
      <c r="V56" s="64">
        <v>3.577658</v>
      </c>
      <c r="W56" s="64">
        <v>3.6346500000000002</v>
      </c>
      <c r="X56" s="64">
        <v>3.6520290000000002</v>
      </c>
      <c r="Y56" s="64">
        <v>3.5895619999999999</v>
      </c>
      <c r="Z56" s="64">
        <v>3.5611259999999998</v>
      </c>
      <c r="AA56" s="64">
        <v>3.4696760000000002</v>
      </c>
      <c r="AB56" s="64">
        <v>3.4253659999999999</v>
      </c>
      <c r="AC56" s="64">
        <v>3.400315</v>
      </c>
      <c r="AD56" s="64">
        <v>3.3924319999999999</v>
      </c>
      <c r="AE56" s="64">
        <v>3.4035679999999999</v>
      </c>
      <c r="AF56" s="64">
        <v>3.4095119999999999</v>
      </c>
      <c r="AG56" s="60">
        <v>-6.4679999999999998E-3</v>
      </c>
    </row>
    <row r="57" spans="1:33" ht="15" customHeight="1" x14ac:dyDescent="0.2">
      <c r="A57" s="63" t="s">
        <v>387</v>
      </c>
      <c r="B57" s="62" t="s">
        <v>388</v>
      </c>
      <c r="C57" s="61">
        <v>36.126964999999998</v>
      </c>
      <c r="D57" s="61">
        <v>33.048690999999998</v>
      </c>
      <c r="E57" s="61">
        <v>33.697308</v>
      </c>
      <c r="F57" s="61">
        <v>34.915207000000002</v>
      </c>
      <c r="G57" s="61">
        <v>33.191757000000003</v>
      </c>
      <c r="H57" s="61">
        <v>31.716324</v>
      </c>
      <c r="I57" s="61">
        <v>31.066441000000001</v>
      </c>
      <c r="J57" s="61">
        <v>30.505334999999999</v>
      </c>
      <c r="K57" s="61">
        <v>30.725069000000001</v>
      </c>
      <c r="L57" s="61">
        <v>30.714941</v>
      </c>
      <c r="M57" s="61">
        <v>30.711940999999999</v>
      </c>
      <c r="N57" s="61">
        <v>30.82056</v>
      </c>
      <c r="O57" s="61">
        <v>31.028635000000001</v>
      </c>
      <c r="P57" s="61">
        <v>31.325903</v>
      </c>
      <c r="Q57" s="61">
        <v>31.308147000000002</v>
      </c>
      <c r="R57" s="61">
        <v>31.61187</v>
      </c>
      <c r="S57" s="61">
        <v>32.129680999999998</v>
      </c>
      <c r="T57" s="61">
        <v>32.227969999999999</v>
      </c>
      <c r="U57" s="61">
        <v>32.280780999999998</v>
      </c>
      <c r="V57" s="61">
        <v>32.69191</v>
      </c>
      <c r="W57" s="61">
        <v>32.910851000000001</v>
      </c>
      <c r="X57" s="61">
        <v>32.751488000000002</v>
      </c>
      <c r="Y57" s="61">
        <v>33.197136</v>
      </c>
      <c r="Z57" s="61">
        <v>33.294753999999998</v>
      </c>
      <c r="AA57" s="61">
        <v>33.901966000000002</v>
      </c>
      <c r="AB57" s="61">
        <v>34.154437999999999</v>
      </c>
      <c r="AC57" s="61">
        <v>34.402785999999999</v>
      </c>
      <c r="AD57" s="61">
        <v>34.352524000000003</v>
      </c>
      <c r="AE57" s="61">
        <v>34.457165000000003</v>
      </c>
      <c r="AF57" s="61">
        <v>34.526252999999997</v>
      </c>
      <c r="AG57" s="60">
        <v>-1.562E-3</v>
      </c>
    </row>
    <row r="58" spans="1:33" ht="15" customHeight="1" x14ac:dyDescent="0.2">
      <c r="A58" s="63" t="s">
        <v>389</v>
      </c>
      <c r="B58" s="62" t="s">
        <v>390</v>
      </c>
      <c r="C58" s="64">
        <v>1.753047</v>
      </c>
      <c r="D58" s="64">
        <v>1.605396</v>
      </c>
      <c r="E58" s="64">
        <v>1.612716</v>
      </c>
      <c r="F58" s="64">
        <v>1.644811</v>
      </c>
      <c r="G58" s="64">
        <v>1.5786800000000001</v>
      </c>
      <c r="H58" s="64">
        <v>1.524597</v>
      </c>
      <c r="I58" s="64">
        <v>1.4982040000000001</v>
      </c>
      <c r="J58" s="64">
        <v>1.483403</v>
      </c>
      <c r="K58" s="64">
        <v>1.4923</v>
      </c>
      <c r="L58" s="64">
        <v>1.492875</v>
      </c>
      <c r="M58" s="64">
        <v>1.493347</v>
      </c>
      <c r="N58" s="64">
        <v>1.4936529999999999</v>
      </c>
      <c r="O58" s="64">
        <v>1.4965390000000001</v>
      </c>
      <c r="P58" s="64">
        <v>1.510248</v>
      </c>
      <c r="Q58" s="64">
        <v>1.5111859999999999</v>
      </c>
      <c r="R58" s="64">
        <v>1.522797</v>
      </c>
      <c r="S58" s="64">
        <v>1.5360039999999999</v>
      </c>
      <c r="T58" s="64">
        <v>1.543051</v>
      </c>
      <c r="U58" s="64">
        <v>1.5474950000000001</v>
      </c>
      <c r="V58" s="64">
        <v>1.5640559999999999</v>
      </c>
      <c r="W58" s="64">
        <v>1.574198</v>
      </c>
      <c r="X58" s="64">
        <v>1.5691949999999999</v>
      </c>
      <c r="Y58" s="64">
        <v>1.5863130000000001</v>
      </c>
      <c r="Z58" s="64">
        <v>1.5902780000000001</v>
      </c>
      <c r="AA58" s="64">
        <v>1.607756</v>
      </c>
      <c r="AB58" s="64">
        <v>1.618476</v>
      </c>
      <c r="AC58" s="64">
        <v>1.6294310000000001</v>
      </c>
      <c r="AD58" s="64">
        <v>1.6292679999999999</v>
      </c>
      <c r="AE58" s="64">
        <v>1.6348339999999999</v>
      </c>
      <c r="AF58" s="64">
        <v>1.639391</v>
      </c>
      <c r="AG58" s="60">
        <v>-2.3089999999999999E-3</v>
      </c>
    </row>
    <row r="59" spans="1:33" ht="15" customHeight="1" x14ac:dyDescent="0.2">
      <c r="A59" s="63" t="s">
        <v>391</v>
      </c>
      <c r="B59" s="62" t="s">
        <v>392</v>
      </c>
      <c r="C59" s="64">
        <v>2.2292390000000002</v>
      </c>
      <c r="D59" s="64">
        <v>2.1085590000000001</v>
      </c>
      <c r="E59" s="64">
        <v>2.1093130000000002</v>
      </c>
      <c r="F59" s="64">
        <v>2.1188609999999999</v>
      </c>
      <c r="G59" s="64">
        <v>2.0726010000000001</v>
      </c>
      <c r="H59" s="64">
        <v>2.0520100000000001</v>
      </c>
      <c r="I59" s="64">
        <v>2.0395110000000001</v>
      </c>
      <c r="J59" s="64">
        <v>2.0317379999999998</v>
      </c>
      <c r="K59" s="64">
        <v>2.0420389999999999</v>
      </c>
      <c r="L59" s="64">
        <v>2.041963</v>
      </c>
      <c r="M59" s="64">
        <v>2.0381300000000002</v>
      </c>
      <c r="N59" s="64">
        <v>2.033941</v>
      </c>
      <c r="O59" s="64">
        <v>2.0277940000000001</v>
      </c>
      <c r="P59" s="64">
        <v>2.0314239999999999</v>
      </c>
      <c r="Q59" s="64">
        <v>2.0170699999999999</v>
      </c>
      <c r="R59" s="64">
        <v>2.0104799999999998</v>
      </c>
      <c r="S59" s="64">
        <v>2.012397</v>
      </c>
      <c r="T59" s="64">
        <v>2.0086400000000002</v>
      </c>
      <c r="U59" s="64">
        <v>2.0080589999999998</v>
      </c>
      <c r="V59" s="64">
        <v>2.0107750000000002</v>
      </c>
      <c r="W59" s="64">
        <v>2.0145870000000001</v>
      </c>
      <c r="X59" s="64">
        <v>2.0022630000000001</v>
      </c>
      <c r="Y59" s="64">
        <v>2.0030899999999998</v>
      </c>
      <c r="Z59" s="64">
        <v>2.0003690000000001</v>
      </c>
      <c r="AA59" s="64">
        <v>2.0006309999999998</v>
      </c>
      <c r="AB59" s="64">
        <v>2.0018259999999999</v>
      </c>
      <c r="AC59" s="64">
        <v>1.9972270000000001</v>
      </c>
      <c r="AD59" s="64">
        <v>1.9858020000000001</v>
      </c>
      <c r="AE59" s="64">
        <v>1.98377</v>
      </c>
      <c r="AF59" s="64">
        <v>1.9814369999999999</v>
      </c>
      <c r="AG59" s="60">
        <v>-4.0549999999999996E-3</v>
      </c>
    </row>
    <row r="60" spans="1:33" ht="15" customHeight="1" x14ac:dyDescent="0.2">
      <c r="A60" s="63" t="s">
        <v>393</v>
      </c>
      <c r="B60" s="62" t="s">
        <v>67</v>
      </c>
      <c r="C60" s="61">
        <v>11.09206</v>
      </c>
      <c r="D60" s="61">
        <v>10.975097</v>
      </c>
      <c r="E60" s="61">
        <v>10.752556999999999</v>
      </c>
      <c r="F60" s="61">
        <v>10.540874000000001</v>
      </c>
      <c r="G60" s="61">
        <v>10.475073</v>
      </c>
      <c r="H60" s="61">
        <v>10.501467999999999</v>
      </c>
      <c r="I60" s="61">
        <v>10.507842</v>
      </c>
      <c r="J60" s="61">
        <v>10.523569999999999</v>
      </c>
      <c r="K60" s="61">
        <v>10.553371</v>
      </c>
      <c r="L60" s="61">
        <v>10.551202999999999</v>
      </c>
      <c r="M60" s="61">
        <v>10.580885</v>
      </c>
      <c r="N60" s="61">
        <v>10.611276999999999</v>
      </c>
      <c r="O60" s="61">
        <v>10.653981</v>
      </c>
      <c r="P60" s="61">
        <v>10.673109999999999</v>
      </c>
      <c r="Q60" s="61">
        <v>10.574654000000001</v>
      </c>
      <c r="R60" s="61">
        <v>10.500532</v>
      </c>
      <c r="S60" s="61">
        <v>10.454601</v>
      </c>
      <c r="T60" s="61">
        <v>10.40737</v>
      </c>
      <c r="U60" s="61">
        <v>10.364239</v>
      </c>
      <c r="V60" s="61">
        <v>10.379671</v>
      </c>
      <c r="W60" s="61">
        <v>10.349372000000001</v>
      </c>
      <c r="X60" s="61">
        <v>10.349371</v>
      </c>
      <c r="Y60" s="61">
        <v>10.292790999999999</v>
      </c>
      <c r="Z60" s="61">
        <v>10.252166000000001</v>
      </c>
      <c r="AA60" s="61">
        <v>10.25128</v>
      </c>
      <c r="AB60" s="61">
        <v>10.175208</v>
      </c>
      <c r="AC60" s="61">
        <v>10.157688</v>
      </c>
      <c r="AD60" s="61">
        <v>10.123593</v>
      </c>
      <c r="AE60" s="61">
        <v>10.092719000000001</v>
      </c>
      <c r="AF60" s="61">
        <v>10.021296</v>
      </c>
      <c r="AG60" s="60">
        <v>-3.4940000000000001E-3</v>
      </c>
    </row>
    <row r="61" spans="1:33" ht="15" customHeigh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2">
      <c r="B63" s="66" t="s">
        <v>68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2">
      <c r="A64" s="63" t="s">
        <v>394</v>
      </c>
      <c r="B64" s="62" t="s">
        <v>65</v>
      </c>
      <c r="C64" s="65">
        <v>71.587997000000001</v>
      </c>
      <c r="D64" s="65">
        <v>71.908996999999999</v>
      </c>
      <c r="E64" s="65">
        <v>63.619979999999998</v>
      </c>
      <c r="F64" s="65">
        <v>71.373054999999994</v>
      </c>
      <c r="G64" s="65">
        <v>75.273742999999996</v>
      </c>
      <c r="H64" s="65">
        <v>79.457572999999996</v>
      </c>
      <c r="I64" s="65">
        <v>84.495559999999998</v>
      </c>
      <c r="J64" s="65">
        <v>88.816947999999996</v>
      </c>
      <c r="K64" s="65">
        <v>93.240852000000004</v>
      </c>
      <c r="L64" s="65">
        <v>97.461692999999997</v>
      </c>
      <c r="M64" s="65">
        <v>102.242752</v>
      </c>
      <c r="N64" s="65">
        <v>107.677361</v>
      </c>
      <c r="O64" s="65">
        <v>112.40005499999999</v>
      </c>
      <c r="P64" s="65">
        <v>116.90786</v>
      </c>
      <c r="Q64" s="65">
        <v>121.683891</v>
      </c>
      <c r="R64" s="65">
        <v>126.524063</v>
      </c>
      <c r="S64" s="65">
        <v>132.93751499999999</v>
      </c>
      <c r="T64" s="65">
        <v>138.98382599999999</v>
      </c>
      <c r="U64" s="65">
        <v>144.00289900000001</v>
      </c>
      <c r="V64" s="65">
        <v>152.015152</v>
      </c>
      <c r="W64" s="65">
        <v>159.442139</v>
      </c>
      <c r="X64" s="65">
        <v>165.62905900000001</v>
      </c>
      <c r="Y64" s="65">
        <v>174.78681900000001</v>
      </c>
      <c r="Z64" s="65">
        <v>184.651535</v>
      </c>
      <c r="AA64" s="65">
        <v>191.32926900000001</v>
      </c>
      <c r="AB64" s="65">
        <v>200.49499499999999</v>
      </c>
      <c r="AC64" s="65">
        <v>206.955399</v>
      </c>
      <c r="AD64" s="65">
        <v>213.823441</v>
      </c>
      <c r="AE64" s="65">
        <v>221.992188</v>
      </c>
      <c r="AF64" s="65">
        <v>227.62056000000001</v>
      </c>
      <c r="AG64" s="60">
        <v>4.0694000000000001E-2</v>
      </c>
    </row>
    <row r="65" spans="1:33" ht="15" customHeight="1" x14ac:dyDescent="0.2">
      <c r="A65" s="63" t="s">
        <v>395</v>
      </c>
      <c r="B65" s="62" t="s">
        <v>664</v>
      </c>
      <c r="C65" s="65">
        <v>69.023003000000003</v>
      </c>
      <c r="D65" s="65">
        <v>68.280997999999997</v>
      </c>
      <c r="E65" s="65">
        <v>61.980446000000001</v>
      </c>
      <c r="F65" s="65">
        <v>69.186538999999996</v>
      </c>
      <c r="G65" s="65">
        <v>72.764610000000005</v>
      </c>
      <c r="H65" s="65">
        <v>76.612328000000005</v>
      </c>
      <c r="I65" s="65">
        <v>81.066588999999993</v>
      </c>
      <c r="J65" s="65">
        <v>85.759925999999993</v>
      </c>
      <c r="K65" s="65">
        <v>90.054550000000006</v>
      </c>
      <c r="L65" s="65">
        <v>94.298096000000001</v>
      </c>
      <c r="M65" s="65">
        <v>98.746475000000004</v>
      </c>
      <c r="N65" s="65">
        <v>104.058342</v>
      </c>
      <c r="O65" s="65">
        <v>108.744141</v>
      </c>
      <c r="P65" s="65">
        <v>112.790207</v>
      </c>
      <c r="Q65" s="65">
        <v>117.090363</v>
      </c>
      <c r="R65" s="65">
        <v>121.376839</v>
      </c>
      <c r="S65" s="65">
        <v>127.456856</v>
      </c>
      <c r="T65" s="65">
        <v>133.31147799999999</v>
      </c>
      <c r="U65" s="65">
        <v>138.049454</v>
      </c>
      <c r="V65" s="65">
        <v>146.111389</v>
      </c>
      <c r="W65" s="65">
        <v>153.358124</v>
      </c>
      <c r="X65" s="65">
        <v>159.54740899999999</v>
      </c>
      <c r="Y65" s="65">
        <v>168.40313699999999</v>
      </c>
      <c r="Z65" s="65">
        <v>177.777603</v>
      </c>
      <c r="AA65" s="65">
        <v>184.67111199999999</v>
      </c>
      <c r="AB65" s="65">
        <v>193.39669799999999</v>
      </c>
      <c r="AC65" s="65">
        <v>200.364563</v>
      </c>
      <c r="AD65" s="65">
        <v>207.057648</v>
      </c>
      <c r="AE65" s="65">
        <v>215.05046100000001</v>
      </c>
      <c r="AF65" s="65">
        <v>220.34367399999999</v>
      </c>
      <c r="AG65" s="60">
        <v>4.0837999999999999E-2</v>
      </c>
    </row>
    <row r="66" spans="1:33" ht="16" x14ac:dyDescent="0.2">
      <c r="A66" s="63" t="s">
        <v>396</v>
      </c>
      <c r="B66" s="62" t="s">
        <v>386</v>
      </c>
      <c r="C66" s="64">
        <v>4.115437</v>
      </c>
      <c r="D66" s="64">
        <v>3.9611290000000001</v>
      </c>
      <c r="E66" s="64">
        <v>3.67353</v>
      </c>
      <c r="F66" s="64">
        <v>3.4075790000000001</v>
      </c>
      <c r="G66" s="64">
        <v>3.3212229999999998</v>
      </c>
      <c r="H66" s="64">
        <v>3.3800460000000001</v>
      </c>
      <c r="I66" s="64">
        <v>3.55681</v>
      </c>
      <c r="J66" s="64">
        <v>3.9095469999999999</v>
      </c>
      <c r="K66" s="64">
        <v>4.247153</v>
      </c>
      <c r="L66" s="64">
        <v>4.519075</v>
      </c>
      <c r="M66" s="64">
        <v>4.7598940000000001</v>
      </c>
      <c r="N66" s="64">
        <v>4.9673059999999998</v>
      </c>
      <c r="O66" s="64">
        <v>5.2783959999999999</v>
      </c>
      <c r="P66" s="64">
        <v>5.4561140000000004</v>
      </c>
      <c r="Q66" s="64">
        <v>5.5328049999999998</v>
      </c>
      <c r="R66" s="64">
        <v>5.6597249999999999</v>
      </c>
      <c r="S66" s="64">
        <v>5.8587119999999997</v>
      </c>
      <c r="T66" s="64">
        <v>6.1161620000000001</v>
      </c>
      <c r="U66" s="64">
        <v>6.3736819999999996</v>
      </c>
      <c r="V66" s="64">
        <v>6.6530069999999997</v>
      </c>
      <c r="W66" s="64">
        <v>6.9911810000000001</v>
      </c>
      <c r="X66" s="64">
        <v>7.266311</v>
      </c>
      <c r="Y66" s="64">
        <v>7.3853030000000004</v>
      </c>
      <c r="Z66" s="64">
        <v>7.5735729999999997</v>
      </c>
      <c r="AA66" s="64">
        <v>7.6262499999999998</v>
      </c>
      <c r="AB66" s="64">
        <v>7.7810519999999999</v>
      </c>
      <c r="AC66" s="64">
        <v>7.9827640000000004</v>
      </c>
      <c r="AD66" s="64">
        <v>8.2286110000000008</v>
      </c>
      <c r="AE66" s="64">
        <v>8.5252770000000009</v>
      </c>
      <c r="AF66" s="64">
        <v>8.8140680000000007</v>
      </c>
      <c r="AG66" s="60">
        <v>2.6610000000000002E-2</v>
      </c>
    </row>
    <row r="67" spans="1:33" ht="15" customHeight="1" x14ac:dyDescent="0.2">
      <c r="A67" s="63" t="s">
        <v>397</v>
      </c>
      <c r="B67" s="62" t="s">
        <v>388</v>
      </c>
      <c r="C67" s="61">
        <v>36.126964999999998</v>
      </c>
      <c r="D67" s="61">
        <v>34.112881000000002</v>
      </c>
      <c r="E67" s="61">
        <v>35.662010000000002</v>
      </c>
      <c r="F67" s="61">
        <v>38.053122999999999</v>
      </c>
      <c r="G67" s="61">
        <v>37.321235999999999</v>
      </c>
      <c r="H67" s="61">
        <v>36.877842000000001</v>
      </c>
      <c r="I67" s="61">
        <v>37.399085999999997</v>
      </c>
      <c r="J67" s="61">
        <v>38.028080000000003</v>
      </c>
      <c r="K67" s="61">
        <v>39.636966999999999</v>
      </c>
      <c r="L67" s="61">
        <v>40.957313999999997</v>
      </c>
      <c r="M67" s="61">
        <v>42.318069000000001</v>
      </c>
      <c r="N67" s="61">
        <v>43.843456000000003</v>
      </c>
      <c r="O67" s="61">
        <v>45.579796000000002</v>
      </c>
      <c r="P67" s="61">
        <v>47.554371000000003</v>
      </c>
      <c r="Q67" s="61">
        <v>49.149825999999997</v>
      </c>
      <c r="R67" s="61">
        <v>51.333953999999999</v>
      </c>
      <c r="S67" s="61">
        <v>53.984034999999999</v>
      </c>
      <c r="T67" s="61">
        <v>56.025112</v>
      </c>
      <c r="U67" s="61">
        <v>58.028739999999999</v>
      </c>
      <c r="V67" s="61">
        <v>60.793827</v>
      </c>
      <c r="W67" s="61">
        <v>63.30341</v>
      </c>
      <c r="X67" s="61">
        <v>65.164467000000002</v>
      </c>
      <c r="Y67" s="61">
        <v>68.301070999999993</v>
      </c>
      <c r="Z67" s="61">
        <v>70.809119999999993</v>
      </c>
      <c r="AA67" s="61">
        <v>74.515556000000004</v>
      </c>
      <c r="AB67" s="61">
        <v>77.585136000000006</v>
      </c>
      <c r="AC67" s="61">
        <v>80.765845999999996</v>
      </c>
      <c r="AD67" s="61">
        <v>83.324744999999993</v>
      </c>
      <c r="AE67" s="61">
        <v>86.308509999999998</v>
      </c>
      <c r="AF67" s="61">
        <v>89.255225999999993</v>
      </c>
      <c r="AG67" s="60">
        <v>3.168E-2</v>
      </c>
    </row>
    <row r="68" spans="1:33" ht="15" customHeight="1" x14ac:dyDescent="0.2">
      <c r="A68" s="63" t="s">
        <v>398</v>
      </c>
      <c r="B68" s="62" t="s">
        <v>390</v>
      </c>
      <c r="C68" s="64">
        <v>1.753047</v>
      </c>
      <c r="D68" s="64">
        <v>1.65709</v>
      </c>
      <c r="E68" s="64">
        <v>1.706745</v>
      </c>
      <c r="F68" s="64">
        <v>1.792635</v>
      </c>
      <c r="G68" s="64">
        <v>1.775088</v>
      </c>
      <c r="H68" s="64">
        <v>1.77271</v>
      </c>
      <c r="I68" s="64">
        <v>1.803601</v>
      </c>
      <c r="J68" s="64">
        <v>1.8492170000000001</v>
      </c>
      <c r="K68" s="64">
        <v>1.925146</v>
      </c>
      <c r="L68" s="64">
        <v>1.9906969999999999</v>
      </c>
      <c r="M68" s="64">
        <v>2.057687</v>
      </c>
      <c r="N68" s="64">
        <v>2.1247790000000002</v>
      </c>
      <c r="O68" s="64">
        <v>2.1983540000000001</v>
      </c>
      <c r="P68" s="64">
        <v>2.2926359999999999</v>
      </c>
      <c r="Q68" s="64">
        <v>2.3723700000000001</v>
      </c>
      <c r="R68" s="64">
        <v>2.4728430000000001</v>
      </c>
      <c r="S68" s="64">
        <v>2.580781</v>
      </c>
      <c r="T68" s="64">
        <v>2.6824400000000002</v>
      </c>
      <c r="U68" s="64">
        <v>2.7818160000000001</v>
      </c>
      <c r="V68" s="64">
        <v>2.9085169999999998</v>
      </c>
      <c r="W68" s="64">
        <v>3.0279400000000001</v>
      </c>
      <c r="X68" s="64">
        <v>3.1221709999999998</v>
      </c>
      <c r="Y68" s="64">
        <v>3.263741</v>
      </c>
      <c r="Z68" s="64">
        <v>3.3820999999999999</v>
      </c>
      <c r="AA68" s="64">
        <v>3.5338020000000001</v>
      </c>
      <c r="AB68" s="64">
        <v>3.676526</v>
      </c>
      <c r="AC68" s="64">
        <v>3.8253409999999999</v>
      </c>
      <c r="AD68" s="64">
        <v>3.951918</v>
      </c>
      <c r="AE68" s="64">
        <v>4.0949419999999996</v>
      </c>
      <c r="AF68" s="64">
        <v>4.2380579999999997</v>
      </c>
      <c r="AG68" s="60">
        <v>3.0908000000000001E-2</v>
      </c>
    </row>
    <row r="69" spans="1:33" ht="15" customHeight="1" x14ac:dyDescent="0.2">
      <c r="A69" s="63" t="s">
        <v>399</v>
      </c>
      <c r="B69" s="62" t="s">
        <v>392</v>
      </c>
      <c r="C69" s="64">
        <v>2.2292390000000002</v>
      </c>
      <c r="D69" s="64">
        <v>2.1764559999999999</v>
      </c>
      <c r="E69" s="64">
        <v>2.2322959999999998</v>
      </c>
      <c r="F69" s="64">
        <v>2.309288</v>
      </c>
      <c r="G69" s="64">
        <v>2.3304589999999998</v>
      </c>
      <c r="H69" s="64">
        <v>2.3859539999999999</v>
      </c>
      <c r="I69" s="64">
        <v>2.4552489999999998</v>
      </c>
      <c r="J69" s="64">
        <v>2.5327730000000002</v>
      </c>
      <c r="K69" s="64">
        <v>2.6343390000000002</v>
      </c>
      <c r="L69" s="64">
        <v>2.7228870000000001</v>
      </c>
      <c r="M69" s="64">
        <v>2.808344</v>
      </c>
      <c r="N69" s="64">
        <v>2.8933599999999999</v>
      </c>
      <c r="O69" s="64">
        <v>2.9787469999999998</v>
      </c>
      <c r="P69" s="64">
        <v>3.0838079999999999</v>
      </c>
      <c r="Q69" s="64">
        <v>3.166544</v>
      </c>
      <c r="R69" s="64">
        <v>3.264783</v>
      </c>
      <c r="S69" s="64">
        <v>3.3812139999999999</v>
      </c>
      <c r="T69" s="64">
        <v>3.4918209999999998</v>
      </c>
      <c r="U69" s="64">
        <v>3.609737</v>
      </c>
      <c r="V69" s="64">
        <v>3.7392340000000002</v>
      </c>
      <c r="W69" s="64">
        <v>3.8750209999999998</v>
      </c>
      <c r="X69" s="64">
        <v>3.9838300000000002</v>
      </c>
      <c r="Y69" s="64">
        <v>4.1212350000000004</v>
      </c>
      <c r="Z69" s="64">
        <v>4.2542540000000004</v>
      </c>
      <c r="AA69" s="64">
        <v>4.3973310000000003</v>
      </c>
      <c r="AB69" s="64">
        <v>4.5473439999999998</v>
      </c>
      <c r="AC69" s="64">
        <v>4.6887990000000004</v>
      </c>
      <c r="AD69" s="64">
        <v>4.8167200000000001</v>
      </c>
      <c r="AE69" s="64">
        <v>4.9689589999999999</v>
      </c>
      <c r="AF69" s="64">
        <v>5.1222940000000001</v>
      </c>
      <c r="AG69" s="60">
        <v>2.9103E-2</v>
      </c>
    </row>
    <row r="70" spans="1:33" ht="15" customHeight="1" x14ac:dyDescent="0.2">
      <c r="A70" s="63" t="s">
        <v>400</v>
      </c>
      <c r="B70" s="62" t="s">
        <v>67</v>
      </c>
      <c r="C70" s="61">
        <v>11.09206</v>
      </c>
      <c r="D70" s="61">
        <v>11.328503</v>
      </c>
      <c r="E70" s="61">
        <v>11.379478000000001</v>
      </c>
      <c r="F70" s="61">
        <v>11.48821</v>
      </c>
      <c r="G70" s="61">
        <v>11.778304</v>
      </c>
      <c r="H70" s="61">
        <v>12.210476999999999</v>
      </c>
      <c r="I70" s="61">
        <v>12.649781000000001</v>
      </c>
      <c r="J70" s="61">
        <v>13.118728000000001</v>
      </c>
      <c r="K70" s="61">
        <v>13.614407999999999</v>
      </c>
      <c r="L70" s="61">
        <v>14.069665000000001</v>
      </c>
      <c r="M70" s="61">
        <v>14.579432000000001</v>
      </c>
      <c r="N70" s="61">
        <v>15.094956</v>
      </c>
      <c r="O70" s="61">
        <v>15.650263000000001</v>
      </c>
      <c r="P70" s="61">
        <v>16.202342999999999</v>
      </c>
      <c r="Q70" s="61">
        <v>16.600866</v>
      </c>
      <c r="R70" s="61">
        <v>17.051628000000001</v>
      </c>
      <c r="S70" s="61">
        <v>17.565736999999999</v>
      </c>
      <c r="T70" s="61">
        <v>18.092175000000001</v>
      </c>
      <c r="U70" s="61">
        <v>18.631014</v>
      </c>
      <c r="V70" s="61">
        <v>19.302019000000001</v>
      </c>
      <c r="W70" s="61">
        <v>19.906824</v>
      </c>
      <c r="X70" s="61">
        <v>20.591771999999999</v>
      </c>
      <c r="Y70" s="61">
        <v>21.176786</v>
      </c>
      <c r="Z70" s="61">
        <v>21.803642</v>
      </c>
      <c r="AA70" s="61">
        <v>22.532022000000001</v>
      </c>
      <c r="AB70" s="61">
        <v>23.113976999999998</v>
      </c>
      <c r="AC70" s="61">
        <v>23.846741000000002</v>
      </c>
      <c r="AD70" s="61">
        <v>24.555572999999999</v>
      </c>
      <c r="AE70" s="61">
        <v>25.280301999999999</v>
      </c>
      <c r="AF70" s="61">
        <v>25.906462000000001</v>
      </c>
      <c r="AG70" s="60">
        <v>2.9682E-2</v>
      </c>
    </row>
    <row r="71" spans="1:33" ht="15" customHeight="1" thickBot="1" x14ac:dyDescent="0.2"/>
    <row r="72" spans="1:33" ht="15" customHeight="1" x14ac:dyDescent="0.15">
      <c r="B72" s="59" t="s">
        <v>601</v>
      </c>
    </row>
    <row r="73" spans="1:33" ht="12" x14ac:dyDescent="0.15">
      <c r="B73" s="58" t="s">
        <v>573</v>
      </c>
    </row>
    <row r="74" spans="1:33" ht="15" customHeight="1" x14ac:dyDescent="0.15">
      <c r="B74" s="58" t="s">
        <v>69</v>
      </c>
    </row>
    <row r="75" spans="1:33" ht="15" customHeight="1" x14ac:dyDescent="0.15">
      <c r="B75" s="58" t="s">
        <v>663</v>
      </c>
    </row>
    <row r="76" spans="1:33" ht="15" customHeight="1" x14ac:dyDescent="0.15">
      <c r="B76" s="58" t="s">
        <v>70</v>
      </c>
    </row>
    <row r="77" spans="1:33" ht="15" customHeight="1" x14ac:dyDescent="0.15">
      <c r="B77" s="58" t="s">
        <v>575</v>
      </c>
    </row>
    <row r="78" spans="1:33" ht="15" customHeight="1" x14ac:dyDescent="0.15">
      <c r="B78" s="58" t="s">
        <v>662</v>
      </c>
    </row>
    <row r="79" spans="1:33" ht="12" x14ac:dyDescent="0.15">
      <c r="B79" s="58" t="s">
        <v>72</v>
      </c>
    </row>
    <row r="80" spans="1:33" ht="15" customHeight="1" x14ac:dyDescent="0.15">
      <c r="B80" s="58" t="s">
        <v>576</v>
      </c>
    </row>
    <row r="81" spans="2:2" ht="12" x14ac:dyDescent="0.15">
      <c r="B81" s="58" t="s">
        <v>577</v>
      </c>
    </row>
    <row r="82" spans="2:2" ht="15" customHeight="1" x14ac:dyDescent="0.15">
      <c r="B82" s="58" t="s">
        <v>578</v>
      </c>
    </row>
    <row r="83" spans="2:2" ht="15" customHeight="1" x14ac:dyDescent="0.15">
      <c r="B83" s="58" t="s">
        <v>579</v>
      </c>
    </row>
    <row r="84" spans="2:2" ht="15" customHeight="1" x14ac:dyDescent="0.15">
      <c r="B84" s="58" t="s">
        <v>580</v>
      </c>
    </row>
    <row r="85" spans="2:2" ht="15" customHeight="1" x14ac:dyDescent="0.15">
      <c r="B85" s="58" t="s">
        <v>581</v>
      </c>
    </row>
    <row r="86" spans="2:2" ht="15" customHeight="1" x14ac:dyDescent="0.15">
      <c r="B86" s="58" t="s">
        <v>197</v>
      </c>
    </row>
    <row r="87" spans="2:2" ht="15" customHeight="1" x14ac:dyDescent="0.15">
      <c r="B87" s="58" t="s">
        <v>73</v>
      </c>
    </row>
    <row r="88" spans="2:2" ht="15" customHeight="1" x14ac:dyDescent="0.15">
      <c r="B88" s="58" t="s">
        <v>582</v>
      </c>
    </row>
    <row r="89" spans="2:2" ht="15" customHeight="1" x14ac:dyDescent="0.15">
      <c r="B89" s="58" t="s">
        <v>661</v>
      </c>
    </row>
    <row r="90" spans="2:2" ht="15" customHeight="1" x14ac:dyDescent="0.15">
      <c r="B90" s="58" t="s">
        <v>74</v>
      </c>
    </row>
    <row r="91" spans="2:2" ht="15" customHeight="1" x14ac:dyDescent="0.15">
      <c r="B91" s="58" t="s">
        <v>584</v>
      </c>
    </row>
    <row r="92" spans="2:2" ht="12" x14ac:dyDescent="0.15">
      <c r="B92" s="58" t="s">
        <v>585</v>
      </c>
    </row>
    <row r="93" spans="2:2" ht="15" customHeight="1" x14ac:dyDescent="0.15">
      <c r="B93" s="58" t="s">
        <v>75</v>
      </c>
    </row>
    <row r="94" spans="2:2" ht="15" customHeight="1" x14ac:dyDescent="0.15">
      <c r="B94" s="58" t="s">
        <v>586</v>
      </c>
    </row>
    <row r="95" spans="2:2" ht="15" customHeight="1" x14ac:dyDescent="0.15">
      <c r="B95" s="58" t="s">
        <v>587</v>
      </c>
    </row>
    <row r="96" spans="2:2" ht="15" customHeight="1" x14ac:dyDescent="0.15">
      <c r="B96" s="58" t="s">
        <v>588</v>
      </c>
    </row>
    <row r="97" spans="2:33" ht="15" customHeight="1" x14ac:dyDescent="0.15">
      <c r="B97" s="58" t="s">
        <v>589</v>
      </c>
    </row>
    <row r="98" spans="2:33" ht="15" customHeight="1" x14ac:dyDescent="0.15">
      <c r="B98" s="58" t="s">
        <v>590</v>
      </c>
    </row>
    <row r="99" spans="2:33" ht="15" customHeight="1" x14ac:dyDescent="0.15">
      <c r="B99" s="58" t="s">
        <v>660</v>
      </c>
    </row>
    <row r="100" spans="2:33" ht="15" customHeight="1" x14ac:dyDescent="0.15">
      <c r="B100" s="58" t="s">
        <v>659</v>
      </c>
    </row>
    <row r="101" spans="2:33" ht="12" x14ac:dyDescent="0.15"/>
    <row r="102" spans="2:33" ht="12" x14ac:dyDescent="0.15"/>
    <row r="112" spans="2:33" ht="15" customHeight="1" x14ac:dyDescent="0.15"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</row>
    <row r="308" spans="2:33" ht="15" customHeight="1" x14ac:dyDescent="0.15"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</row>
    <row r="511" spans="2:33" ht="15" customHeight="1" x14ac:dyDescent="0.15"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</row>
    <row r="712" spans="2:33" ht="15" customHeight="1" x14ac:dyDescent="0.15"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</row>
    <row r="887" spans="2:33" ht="15" customHeight="1" x14ac:dyDescent="0.15"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</row>
    <row r="1100" spans="2:33" ht="15" customHeight="1" x14ac:dyDescent="0.15">
      <c r="B1100" s="137"/>
      <c r="C1100" s="137"/>
      <c r="D1100" s="137"/>
      <c r="E1100" s="137"/>
      <c r="F1100" s="137"/>
      <c r="G1100" s="137"/>
      <c r="H1100" s="137"/>
      <c r="I1100" s="137"/>
      <c r="J1100" s="137"/>
      <c r="K1100" s="137"/>
      <c r="L1100" s="137"/>
      <c r="M1100" s="137"/>
      <c r="N1100" s="137"/>
      <c r="O1100" s="137"/>
      <c r="P1100" s="137"/>
      <c r="Q1100" s="137"/>
      <c r="R1100" s="137"/>
      <c r="S1100" s="137"/>
      <c r="T1100" s="137"/>
      <c r="U1100" s="137"/>
      <c r="V1100" s="137"/>
      <c r="W1100" s="137"/>
      <c r="X1100" s="137"/>
      <c r="Y1100" s="137"/>
      <c r="Z1100" s="137"/>
      <c r="AA1100" s="137"/>
      <c r="AB1100" s="137"/>
      <c r="AC1100" s="137"/>
      <c r="AD1100" s="137"/>
      <c r="AE1100" s="137"/>
      <c r="AF1100" s="137"/>
      <c r="AG1100" s="137"/>
    </row>
    <row r="1227" spans="2:33" ht="15" customHeight="1" x14ac:dyDescent="0.15">
      <c r="B1227" s="137"/>
      <c r="C1227" s="137"/>
      <c r="D1227" s="137"/>
      <c r="E1227" s="137"/>
      <c r="F1227" s="137"/>
      <c r="G1227" s="137"/>
      <c r="H1227" s="137"/>
      <c r="I1227" s="137"/>
      <c r="J1227" s="137"/>
      <c r="K1227" s="137"/>
      <c r="L1227" s="137"/>
      <c r="M1227" s="137"/>
      <c r="N1227" s="137"/>
      <c r="O1227" s="137"/>
      <c r="P1227" s="137"/>
      <c r="Q1227" s="137"/>
      <c r="R1227" s="137"/>
      <c r="S1227" s="137"/>
      <c r="T1227" s="137"/>
      <c r="U1227" s="137"/>
      <c r="V1227" s="137"/>
      <c r="W1227" s="137"/>
      <c r="X1227" s="137"/>
      <c r="Y1227" s="137"/>
      <c r="Z1227" s="137"/>
      <c r="AA1227" s="137"/>
      <c r="AB1227" s="137"/>
      <c r="AC1227" s="137"/>
      <c r="AD1227" s="137"/>
      <c r="AE1227" s="137"/>
      <c r="AF1227" s="137"/>
      <c r="AG1227" s="137"/>
    </row>
    <row r="1390" spans="2:33" ht="15" customHeight="1" x14ac:dyDescent="0.15">
      <c r="B1390" s="137"/>
      <c r="C1390" s="137"/>
      <c r="D1390" s="137"/>
      <c r="E1390" s="137"/>
      <c r="F1390" s="137"/>
      <c r="G1390" s="137"/>
      <c r="H1390" s="137"/>
      <c r="I1390" s="137"/>
      <c r="J1390" s="137"/>
      <c r="K1390" s="137"/>
      <c r="L1390" s="137"/>
      <c r="M1390" s="137"/>
      <c r="N1390" s="137"/>
      <c r="O1390" s="137"/>
      <c r="P1390" s="137"/>
      <c r="Q1390" s="137"/>
      <c r="R1390" s="137"/>
      <c r="S1390" s="137"/>
      <c r="T1390" s="137"/>
      <c r="U1390" s="137"/>
      <c r="V1390" s="137"/>
      <c r="W1390" s="137"/>
      <c r="X1390" s="137"/>
      <c r="Y1390" s="137"/>
      <c r="Z1390" s="137"/>
      <c r="AA1390" s="137"/>
      <c r="AB1390" s="137"/>
      <c r="AC1390" s="137"/>
      <c r="AD1390" s="137"/>
      <c r="AE1390" s="137"/>
      <c r="AF1390" s="137"/>
      <c r="AG1390" s="137"/>
    </row>
    <row r="1502" spans="2:33" ht="15" customHeight="1" x14ac:dyDescent="0.15">
      <c r="B1502" s="137"/>
      <c r="C1502" s="137"/>
      <c r="D1502" s="137"/>
      <c r="E1502" s="137"/>
      <c r="F1502" s="137"/>
      <c r="G1502" s="137"/>
      <c r="H1502" s="137"/>
      <c r="I1502" s="137"/>
      <c r="J1502" s="137"/>
      <c r="K1502" s="137"/>
      <c r="L1502" s="137"/>
      <c r="M1502" s="137"/>
      <c r="N1502" s="137"/>
      <c r="O1502" s="137"/>
      <c r="P1502" s="137"/>
      <c r="Q1502" s="137"/>
      <c r="R1502" s="137"/>
      <c r="S1502" s="137"/>
      <c r="T1502" s="137"/>
      <c r="U1502" s="137"/>
      <c r="V1502" s="137"/>
      <c r="W1502" s="137"/>
      <c r="X1502" s="137"/>
      <c r="Y1502" s="137"/>
      <c r="Z1502" s="137"/>
      <c r="AA1502" s="137"/>
      <c r="AB1502" s="137"/>
      <c r="AC1502" s="137"/>
      <c r="AD1502" s="137"/>
      <c r="AE1502" s="137"/>
      <c r="AF1502" s="137"/>
      <c r="AG1502" s="137"/>
    </row>
    <row r="1604" spans="2:33" ht="15" customHeight="1" x14ac:dyDescent="0.15">
      <c r="B1604" s="137"/>
      <c r="C1604" s="137"/>
      <c r="D1604" s="137"/>
      <c r="E1604" s="137"/>
      <c r="F1604" s="137"/>
      <c r="G1604" s="137"/>
      <c r="H1604" s="137"/>
      <c r="I1604" s="137"/>
      <c r="J1604" s="137"/>
      <c r="K1604" s="137"/>
      <c r="L1604" s="137"/>
      <c r="M1604" s="137"/>
      <c r="N1604" s="137"/>
      <c r="O1604" s="137"/>
      <c r="P1604" s="137"/>
      <c r="Q1604" s="137"/>
      <c r="R1604" s="137"/>
      <c r="S1604" s="137"/>
      <c r="T1604" s="137"/>
      <c r="U1604" s="137"/>
      <c r="V1604" s="137"/>
      <c r="W1604" s="137"/>
      <c r="X1604" s="137"/>
      <c r="Y1604" s="137"/>
      <c r="Z1604" s="137"/>
      <c r="AA1604" s="137"/>
      <c r="AB1604" s="137"/>
      <c r="AC1604" s="137"/>
      <c r="AD1604" s="137"/>
      <c r="AE1604" s="137"/>
      <c r="AF1604" s="137"/>
      <c r="AG1604" s="137"/>
    </row>
    <row r="1698" spans="2:33" ht="15" customHeight="1" x14ac:dyDescent="0.15">
      <c r="B1698" s="137"/>
      <c r="C1698" s="137"/>
      <c r="D1698" s="137"/>
      <c r="E1698" s="137"/>
      <c r="F1698" s="137"/>
      <c r="G1698" s="137"/>
      <c r="H1698" s="137"/>
      <c r="I1698" s="137"/>
      <c r="J1698" s="137"/>
      <c r="K1698" s="137"/>
      <c r="L1698" s="137"/>
      <c r="M1698" s="137"/>
      <c r="N1698" s="137"/>
      <c r="O1698" s="137"/>
      <c r="P1698" s="137"/>
      <c r="Q1698" s="137"/>
      <c r="R1698" s="137"/>
      <c r="S1698" s="137"/>
      <c r="T1698" s="137"/>
      <c r="U1698" s="137"/>
      <c r="V1698" s="137"/>
      <c r="W1698" s="137"/>
      <c r="X1698" s="137"/>
      <c r="Y1698" s="137"/>
      <c r="Z1698" s="137"/>
      <c r="AA1698" s="137"/>
      <c r="AB1698" s="137"/>
      <c r="AC1698" s="137"/>
      <c r="AD1698" s="137"/>
      <c r="AE1698" s="137"/>
      <c r="AF1698" s="137"/>
      <c r="AG1698" s="137"/>
    </row>
    <row r="1945" spans="2:33" ht="15" customHeight="1" x14ac:dyDescent="0.15">
      <c r="B1945" s="137"/>
      <c r="C1945" s="137"/>
      <c r="D1945" s="137"/>
      <c r="E1945" s="137"/>
      <c r="F1945" s="137"/>
      <c r="G1945" s="137"/>
      <c r="H1945" s="137"/>
      <c r="I1945" s="137"/>
      <c r="J1945" s="137"/>
      <c r="K1945" s="137"/>
      <c r="L1945" s="137"/>
      <c r="M1945" s="137"/>
      <c r="N1945" s="137"/>
      <c r="O1945" s="137"/>
      <c r="P1945" s="137"/>
      <c r="Q1945" s="137"/>
      <c r="R1945" s="137"/>
      <c r="S1945" s="137"/>
      <c r="T1945" s="137"/>
      <c r="U1945" s="137"/>
      <c r="V1945" s="137"/>
      <c r="W1945" s="137"/>
      <c r="X1945" s="137"/>
      <c r="Y1945" s="137"/>
      <c r="Z1945" s="137"/>
      <c r="AA1945" s="137"/>
      <c r="AB1945" s="137"/>
      <c r="AC1945" s="137"/>
      <c r="AD1945" s="137"/>
      <c r="AE1945" s="137"/>
      <c r="AF1945" s="137"/>
      <c r="AG1945" s="137"/>
    </row>
    <row r="2031" spans="2:33" ht="15" customHeight="1" x14ac:dyDescent="0.15">
      <c r="B2031" s="137"/>
      <c r="C2031" s="137"/>
      <c r="D2031" s="137"/>
      <c r="E2031" s="137"/>
      <c r="F2031" s="137"/>
      <c r="G2031" s="137"/>
      <c r="H2031" s="137"/>
      <c r="I2031" s="137"/>
      <c r="J2031" s="137"/>
      <c r="K2031" s="137"/>
      <c r="L2031" s="137"/>
      <c r="M2031" s="137"/>
      <c r="N2031" s="137"/>
      <c r="O2031" s="137"/>
      <c r="P2031" s="137"/>
      <c r="Q2031" s="137"/>
      <c r="R2031" s="137"/>
      <c r="S2031" s="137"/>
      <c r="T2031" s="137"/>
      <c r="U2031" s="137"/>
      <c r="V2031" s="137"/>
      <c r="W2031" s="137"/>
      <c r="X2031" s="137"/>
      <c r="Y2031" s="137"/>
      <c r="Z2031" s="137"/>
      <c r="AA2031" s="137"/>
      <c r="AB2031" s="137"/>
      <c r="AC2031" s="137"/>
      <c r="AD2031" s="137"/>
      <c r="AE2031" s="137"/>
      <c r="AF2031" s="137"/>
      <c r="AG2031" s="137"/>
    </row>
    <row r="2153" spans="2:33" ht="15" customHeight="1" x14ac:dyDescent="0.15">
      <c r="B2153" s="137"/>
      <c r="C2153" s="137"/>
      <c r="D2153" s="137"/>
      <c r="E2153" s="137"/>
      <c r="F2153" s="137"/>
      <c r="G2153" s="137"/>
      <c r="H2153" s="137"/>
      <c r="I2153" s="137"/>
      <c r="J2153" s="137"/>
      <c r="K2153" s="137"/>
      <c r="L2153" s="137"/>
      <c r="M2153" s="137"/>
      <c r="N2153" s="137"/>
      <c r="O2153" s="137"/>
      <c r="P2153" s="137"/>
      <c r="Q2153" s="137"/>
      <c r="R2153" s="137"/>
      <c r="S2153" s="137"/>
      <c r="T2153" s="137"/>
      <c r="U2153" s="137"/>
      <c r="V2153" s="137"/>
      <c r="W2153" s="137"/>
      <c r="X2153" s="137"/>
      <c r="Y2153" s="137"/>
      <c r="Z2153" s="137"/>
      <c r="AA2153" s="137"/>
      <c r="AB2153" s="137"/>
      <c r="AC2153" s="137"/>
      <c r="AD2153" s="137"/>
      <c r="AE2153" s="137"/>
      <c r="AF2153" s="137"/>
      <c r="AG2153" s="137"/>
    </row>
    <row r="2317" spans="2:33" ht="15" customHeight="1" x14ac:dyDescent="0.15">
      <c r="B2317" s="137"/>
      <c r="C2317" s="137"/>
      <c r="D2317" s="137"/>
      <c r="E2317" s="137"/>
      <c r="F2317" s="137"/>
      <c r="G2317" s="137"/>
      <c r="H2317" s="137"/>
      <c r="I2317" s="137"/>
      <c r="J2317" s="137"/>
      <c r="K2317" s="137"/>
      <c r="L2317" s="137"/>
      <c r="M2317" s="137"/>
      <c r="N2317" s="137"/>
      <c r="O2317" s="137"/>
      <c r="P2317" s="137"/>
      <c r="Q2317" s="137"/>
      <c r="R2317" s="137"/>
      <c r="S2317" s="137"/>
      <c r="T2317" s="137"/>
      <c r="U2317" s="137"/>
      <c r="V2317" s="137"/>
      <c r="W2317" s="137"/>
      <c r="X2317" s="137"/>
      <c r="Y2317" s="137"/>
      <c r="Z2317" s="137"/>
      <c r="AA2317" s="137"/>
      <c r="AB2317" s="137"/>
      <c r="AC2317" s="137"/>
      <c r="AD2317" s="137"/>
      <c r="AE2317" s="137"/>
      <c r="AF2317" s="137"/>
      <c r="AG2317" s="137"/>
    </row>
    <row r="2419" spans="2:33" ht="15" customHeight="1" x14ac:dyDescent="0.15">
      <c r="B2419" s="137"/>
      <c r="C2419" s="137"/>
      <c r="D2419" s="137"/>
      <c r="E2419" s="137"/>
      <c r="F2419" s="137"/>
      <c r="G2419" s="137"/>
      <c r="H2419" s="137"/>
      <c r="I2419" s="137"/>
      <c r="J2419" s="137"/>
      <c r="K2419" s="137"/>
      <c r="L2419" s="137"/>
      <c r="M2419" s="137"/>
      <c r="N2419" s="137"/>
      <c r="O2419" s="137"/>
      <c r="P2419" s="137"/>
      <c r="Q2419" s="137"/>
      <c r="R2419" s="137"/>
      <c r="S2419" s="137"/>
      <c r="T2419" s="137"/>
      <c r="U2419" s="137"/>
      <c r="V2419" s="137"/>
      <c r="W2419" s="137"/>
      <c r="X2419" s="137"/>
      <c r="Y2419" s="137"/>
      <c r="Z2419" s="137"/>
      <c r="AA2419" s="137"/>
      <c r="AB2419" s="137"/>
      <c r="AC2419" s="137"/>
      <c r="AD2419" s="137"/>
      <c r="AE2419" s="137"/>
      <c r="AF2419" s="137"/>
      <c r="AG2419" s="137"/>
    </row>
    <row r="2509" spans="2:33" ht="15" customHeight="1" x14ac:dyDescent="0.15">
      <c r="B2509" s="137"/>
      <c r="C2509" s="137"/>
      <c r="D2509" s="137"/>
      <c r="E2509" s="137"/>
      <c r="F2509" s="137"/>
      <c r="G2509" s="137"/>
      <c r="H2509" s="137"/>
      <c r="I2509" s="137"/>
      <c r="J2509" s="137"/>
      <c r="K2509" s="137"/>
      <c r="L2509" s="137"/>
      <c r="M2509" s="137"/>
      <c r="N2509" s="137"/>
      <c r="O2509" s="137"/>
      <c r="P2509" s="137"/>
      <c r="Q2509" s="137"/>
      <c r="R2509" s="137"/>
      <c r="S2509" s="137"/>
      <c r="T2509" s="137"/>
      <c r="U2509" s="137"/>
      <c r="V2509" s="137"/>
      <c r="W2509" s="137"/>
      <c r="X2509" s="137"/>
      <c r="Y2509" s="137"/>
      <c r="Z2509" s="137"/>
      <c r="AA2509" s="137"/>
      <c r="AB2509" s="137"/>
      <c r="AC2509" s="137"/>
      <c r="AD2509" s="137"/>
      <c r="AE2509" s="137"/>
      <c r="AF2509" s="137"/>
      <c r="AG2509" s="137"/>
    </row>
    <row r="2598" spans="2:33" ht="15" customHeight="1" x14ac:dyDescent="0.15">
      <c r="B2598" s="137"/>
      <c r="C2598" s="137"/>
      <c r="D2598" s="137"/>
      <c r="E2598" s="137"/>
      <c r="F2598" s="137"/>
      <c r="G2598" s="137"/>
      <c r="H2598" s="137"/>
      <c r="I2598" s="137"/>
      <c r="J2598" s="137"/>
      <c r="K2598" s="137"/>
      <c r="L2598" s="137"/>
      <c r="M2598" s="137"/>
      <c r="N2598" s="137"/>
      <c r="O2598" s="137"/>
      <c r="P2598" s="137"/>
      <c r="Q2598" s="137"/>
      <c r="R2598" s="137"/>
      <c r="S2598" s="137"/>
      <c r="T2598" s="137"/>
      <c r="U2598" s="137"/>
      <c r="V2598" s="137"/>
      <c r="W2598" s="137"/>
      <c r="X2598" s="137"/>
      <c r="Y2598" s="137"/>
      <c r="Z2598" s="137"/>
      <c r="AA2598" s="137"/>
      <c r="AB2598" s="137"/>
      <c r="AC2598" s="137"/>
      <c r="AD2598" s="137"/>
      <c r="AE2598" s="137"/>
      <c r="AF2598" s="137"/>
      <c r="AG2598" s="137"/>
    </row>
    <row r="2719" spans="2:33" ht="15" customHeight="1" x14ac:dyDescent="0.15">
      <c r="B2719" s="137"/>
      <c r="C2719" s="137"/>
      <c r="D2719" s="137"/>
      <c r="E2719" s="137"/>
      <c r="F2719" s="137"/>
      <c r="G2719" s="137"/>
      <c r="H2719" s="137"/>
      <c r="I2719" s="137"/>
      <c r="J2719" s="137"/>
      <c r="K2719" s="137"/>
      <c r="L2719" s="137"/>
      <c r="M2719" s="137"/>
      <c r="N2719" s="137"/>
      <c r="O2719" s="137"/>
      <c r="P2719" s="137"/>
      <c r="Q2719" s="137"/>
      <c r="R2719" s="137"/>
      <c r="S2719" s="137"/>
      <c r="T2719" s="137"/>
      <c r="U2719" s="137"/>
      <c r="V2719" s="137"/>
      <c r="W2719" s="137"/>
      <c r="X2719" s="137"/>
      <c r="Y2719" s="137"/>
      <c r="Z2719" s="137"/>
      <c r="AA2719" s="137"/>
      <c r="AB2719" s="137"/>
      <c r="AC2719" s="137"/>
      <c r="AD2719" s="137"/>
      <c r="AE2719" s="137"/>
      <c r="AF2719" s="137"/>
      <c r="AG2719" s="137"/>
    </row>
    <row r="2837" spans="2:33" ht="15" customHeight="1" x14ac:dyDescent="0.15">
      <c r="B2837" s="137"/>
      <c r="C2837" s="137"/>
      <c r="D2837" s="137"/>
      <c r="E2837" s="137"/>
      <c r="F2837" s="137"/>
      <c r="G2837" s="137"/>
      <c r="H2837" s="137"/>
      <c r="I2837" s="137"/>
      <c r="J2837" s="137"/>
      <c r="K2837" s="137"/>
      <c r="L2837" s="137"/>
      <c r="M2837" s="137"/>
      <c r="N2837" s="137"/>
      <c r="O2837" s="137"/>
      <c r="P2837" s="137"/>
      <c r="Q2837" s="137"/>
      <c r="R2837" s="137"/>
      <c r="S2837" s="137"/>
      <c r="T2837" s="137"/>
      <c r="U2837" s="137"/>
      <c r="V2837" s="137"/>
      <c r="W2837" s="137"/>
      <c r="X2837" s="137"/>
      <c r="Y2837" s="137"/>
      <c r="Z2837" s="137"/>
      <c r="AA2837" s="137"/>
      <c r="AB2837" s="137"/>
      <c r="AC2837" s="137"/>
      <c r="AD2837" s="137"/>
      <c r="AE2837" s="137"/>
      <c r="AF2837" s="137"/>
      <c r="AG2837" s="137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activeCell="A22" sqref="A22:XFD22"/>
    </sheetView>
  </sheetViews>
  <sheetFormatPr baseColWidth="10" defaultColWidth="9.1640625" defaultRowHeight="15" x14ac:dyDescent="0.2"/>
  <cols>
    <col min="1" max="1" width="24.33203125" customWidth="1"/>
    <col min="2" max="2" width="49" customWidth="1"/>
  </cols>
  <sheetData>
    <row r="1" spans="1:34" ht="15" customHeight="1" thickBot="1" x14ac:dyDescent="0.25">
      <c r="B1" s="45" t="s">
        <v>571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"/>
    <row r="3" spans="1:34" ht="15" customHeight="1" x14ac:dyDescent="0.2">
      <c r="C3" s="50" t="s">
        <v>522</v>
      </c>
      <c r="D3" s="50" t="s">
        <v>593</v>
      </c>
      <c r="E3" s="51"/>
      <c r="F3" s="51"/>
      <c r="G3" s="51"/>
      <c r="H3" s="51"/>
    </row>
    <row r="4" spans="1:34" ht="15" customHeight="1" x14ac:dyDescent="0.2">
      <c r="C4" s="50" t="s">
        <v>523</v>
      </c>
      <c r="D4" s="50" t="s">
        <v>594</v>
      </c>
      <c r="E4" s="51"/>
      <c r="F4" s="51"/>
      <c r="G4" s="50" t="s">
        <v>524</v>
      </c>
      <c r="H4" s="51"/>
    </row>
    <row r="5" spans="1:34" ht="15" customHeight="1" x14ac:dyDescent="0.2">
      <c r="C5" s="50" t="s">
        <v>525</v>
      </c>
      <c r="D5" s="50" t="s">
        <v>595</v>
      </c>
      <c r="E5" s="51"/>
      <c r="F5" s="51"/>
      <c r="G5" s="51"/>
      <c r="H5" s="51"/>
    </row>
    <row r="6" spans="1:34" ht="15" customHeight="1" x14ac:dyDescent="0.2">
      <c r="C6" s="50" t="s">
        <v>526</v>
      </c>
      <c r="D6" s="51"/>
      <c r="E6" s="50" t="s">
        <v>596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10" spans="1:34" ht="15" customHeight="1" x14ac:dyDescent="0.2">
      <c r="A10" s="29" t="s">
        <v>401</v>
      </c>
      <c r="B10" s="46" t="s">
        <v>118</v>
      </c>
      <c r="AH10" s="52" t="s">
        <v>597</v>
      </c>
    </row>
    <row r="11" spans="1:34" ht="15" customHeight="1" x14ac:dyDescent="0.2">
      <c r="B11" s="45" t="s">
        <v>119</v>
      </c>
      <c r="AH11" s="52" t="s">
        <v>598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599</v>
      </c>
    </row>
    <row r="13" spans="1:34" ht="15" customHeight="1" thickBot="1" x14ac:dyDescent="0.25">
      <c r="B13" s="47" t="s">
        <v>120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600</v>
      </c>
    </row>
    <row r="14" spans="1:34" ht="15" customHeight="1" thickTop="1" x14ac:dyDescent="0.2"/>
    <row r="15" spans="1:34" ht="15" customHeight="1" x14ac:dyDescent="0.2">
      <c r="B15" s="48" t="s">
        <v>121</v>
      </c>
    </row>
    <row r="16" spans="1:34" ht="15" customHeight="1" x14ac:dyDescent="0.2"/>
    <row r="17" spans="1:34" ht="15" customHeight="1" x14ac:dyDescent="0.2">
      <c r="B17" s="48" t="s">
        <v>76</v>
      </c>
    </row>
    <row r="18" spans="1:34" ht="15" customHeight="1" x14ac:dyDescent="0.2">
      <c r="B18" s="48" t="s">
        <v>122</v>
      </c>
    </row>
    <row r="19" spans="1:34" ht="15" customHeight="1" x14ac:dyDescent="0.2">
      <c r="A19" s="29" t="s">
        <v>402</v>
      </c>
      <c r="B19" s="49" t="s">
        <v>123</v>
      </c>
      <c r="C19" s="35">
        <v>764.96051</v>
      </c>
      <c r="D19" s="35">
        <v>934.006348</v>
      </c>
      <c r="E19" s="35">
        <v>934.23425299999997</v>
      </c>
      <c r="F19" s="35">
        <v>762.942139</v>
      </c>
      <c r="G19" s="35">
        <v>635.22589100000005</v>
      </c>
      <c r="H19" s="35">
        <v>492.216431</v>
      </c>
      <c r="I19" s="35">
        <v>499.887024</v>
      </c>
      <c r="J19" s="35">
        <v>482.21868899999998</v>
      </c>
      <c r="K19" s="35">
        <v>485.987122</v>
      </c>
      <c r="L19" s="35">
        <v>487.929169</v>
      </c>
      <c r="M19" s="35">
        <v>493.59573399999999</v>
      </c>
      <c r="N19" s="35">
        <v>486.28021200000001</v>
      </c>
      <c r="O19" s="35">
        <v>474.42709400000001</v>
      </c>
      <c r="P19" s="35">
        <v>472.20871</v>
      </c>
      <c r="Q19" s="35">
        <v>461.41720600000002</v>
      </c>
      <c r="R19" s="35">
        <v>449.094696</v>
      </c>
      <c r="S19" s="35">
        <v>442.45434599999999</v>
      </c>
      <c r="T19" s="35">
        <v>435.75262500000002</v>
      </c>
      <c r="U19" s="35">
        <v>425.23916600000001</v>
      </c>
      <c r="V19" s="35">
        <v>423.41461199999998</v>
      </c>
      <c r="W19" s="35">
        <v>419.805115</v>
      </c>
      <c r="X19" s="35">
        <v>417.840149</v>
      </c>
      <c r="Y19" s="35">
        <v>415.52368200000001</v>
      </c>
      <c r="Z19" s="35">
        <v>416.14117399999998</v>
      </c>
      <c r="AA19" s="35">
        <v>415.630402</v>
      </c>
      <c r="AB19" s="35">
        <v>403.11505099999999</v>
      </c>
      <c r="AC19" s="35">
        <v>397.33785999999998</v>
      </c>
      <c r="AD19" s="35">
        <v>393.57556199999999</v>
      </c>
      <c r="AE19" s="35">
        <v>385.15103099999999</v>
      </c>
      <c r="AF19" s="35">
        <v>378.283997</v>
      </c>
      <c r="AG19" s="35">
        <v>378.79858400000001</v>
      </c>
      <c r="AH19" s="32">
        <v>-2.3154999999999999E-2</v>
      </c>
    </row>
    <row r="20" spans="1:34" ht="15" customHeight="1" x14ac:dyDescent="0.2">
      <c r="A20" s="29" t="s">
        <v>403</v>
      </c>
      <c r="B20" s="49" t="s">
        <v>124</v>
      </c>
      <c r="C20" s="35">
        <v>14.047285</v>
      </c>
      <c r="D20" s="35">
        <v>10.547516</v>
      </c>
      <c r="E20" s="35">
        <v>10.469989</v>
      </c>
      <c r="F20" s="35">
        <v>9.6004400000000008</v>
      </c>
      <c r="G20" s="35">
        <v>9.0093730000000001</v>
      </c>
      <c r="H20" s="35">
        <v>8.3712929999999997</v>
      </c>
      <c r="I20" s="35">
        <v>8.0205249999999992</v>
      </c>
      <c r="J20" s="35">
        <v>7.5989740000000001</v>
      </c>
      <c r="K20" s="35">
        <v>7.3197460000000003</v>
      </c>
      <c r="L20" s="35">
        <v>7.1745049999999999</v>
      </c>
      <c r="M20" s="35">
        <v>7.0263070000000001</v>
      </c>
      <c r="N20" s="35">
        <v>6.7639250000000004</v>
      </c>
      <c r="O20" s="35">
        <v>6.6673879999999999</v>
      </c>
      <c r="P20" s="35">
        <v>6.6129369999999996</v>
      </c>
      <c r="Q20" s="35">
        <v>6.5421620000000003</v>
      </c>
      <c r="R20" s="35">
        <v>6.4680669999999996</v>
      </c>
      <c r="S20" s="35">
        <v>6.3606930000000004</v>
      </c>
      <c r="T20" s="35">
        <v>6.2079620000000002</v>
      </c>
      <c r="U20" s="35">
        <v>5.933446</v>
      </c>
      <c r="V20" s="35">
        <v>5.8384650000000002</v>
      </c>
      <c r="W20" s="35">
        <v>5.7377260000000003</v>
      </c>
      <c r="X20" s="35">
        <v>5.4405320000000001</v>
      </c>
      <c r="Y20" s="35">
        <v>5.1286899999999997</v>
      </c>
      <c r="Z20" s="35">
        <v>4.8131089999999999</v>
      </c>
      <c r="AA20" s="35">
        <v>4.5000720000000003</v>
      </c>
      <c r="AB20" s="35">
        <v>4.1323340000000002</v>
      </c>
      <c r="AC20" s="35">
        <v>4.1261650000000003</v>
      </c>
      <c r="AD20" s="35">
        <v>4.1260320000000004</v>
      </c>
      <c r="AE20" s="35">
        <v>4.1124049999999999</v>
      </c>
      <c r="AF20" s="35">
        <v>4.112323</v>
      </c>
      <c r="AG20" s="35">
        <v>4.1510030000000002</v>
      </c>
      <c r="AH20" s="32">
        <v>-3.9821000000000002E-2</v>
      </c>
    </row>
    <row r="21" spans="1:34" ht="15" customHeight="1" x14ac:dyDescent="0.2">
      <c r="A21" s="29" t="s">
        <v>404</v>
      </c>
      <c r="B21" s="49" t="s">
        <v>125</v>
      </c>
      <c r="C21" s="35">
        <v>1381.326538</v>
      </c>
      <c r="D21" s="35">
        <v>1188.4415280000001</v>
      </c>
      <c r="E21" s="35">
        <v>1216.4113769999999</v>
      </c>
      <c r="F21" s="35">
        <v>1341.1521</v>
      </c>
      <c r="G21" s="35">
        <v>1405.5974120000001</v>
      </c>
      <c r="H21" s="35">
        <v>1550.0836179999999</v>
      </c>
      <c r="I21" s="35">
        <v>1641.5982670000001</v>
      </c>
      <c r="J21" s="35">
        <v>1729.8522949999999</v>
      </c>
      <c r="K21" s="35">
        <v>1753.2954099999999</v>
      </c>
      <c r="L21" s="35">
        <v>1799.5432129999999</v>
      </c>
      <c r="M21" s="35">
        <v>1778.9277340000001</v>
      </c>
      <c r="N21" s="35">
        <v>1812.2270510000001</v>
      </c>
      <c r="O21" s="35">
        <v>1844.256226</v>
      </c>
      <c r="P21" s="35">
        <v>1861.396851</v>
      </c>
      <c r="Q21" s="35">
        <v>1885.9646</v>
      </c>
      <c r="R21" s="35">
        <v>1892.4772949999999</v>
      </c>
      <c r="S21" s="35">
        <v>1910.0794679999999</v>
      </c>
      <c r="T21" s="35">
        <v>1950.9765620000001</v>
      </c>
      <c r="U21" s="35">
        <v>1981.9880370000001</v>
      </c>
      <c r="V21" s="35">
        <v>2006.1134030000001</v>
      </c>
      <c r="W21" s="35">
        <v>2029.5323490000001</v>
      </c>
      <c r="X21" s="35">
        <v>2056.607422</v>
      </c>
      <c r="Y21" s="35">
        <v>2088.73999</v>
      </c>
      <c r="Z21" s="35">
        <v>2136.7592770000001</v>
      </c>
      <c r="AA21" s="35">
        <v>2205.7546390000002</v>
      </c>
      <c r="AB21" s="35">
        <v>2240.3415530000002</v>
      </c>
      <c r="AC21" s="35">
        <v>2258.5402829999998</v>
      </c>
      <c r="AD21" s="35">
        <v>2274.5766600000002</v>
      </c>
      <c r="AE21" s="35">
        <v>2293.1821289999998</v>
      </c>
      <c r="AF21" s="35">
        <v>2293.0407709999999</v>
      </c>
      <c r="AG21" s="35">
        <v>2313.0356449999999</v>
      </c>
      <c r="AH21" s="32">
        <v>1.7332E-2</v>
      </c>
    </row>
    <row r="22" spans="1:34" ht="15" customHeight="1" x14ac:dyDescent="0.2">
      <c r="A22" s="29" t="s">
        <v>405</v>
      </c>
      <c r="B22" s="49" t="s">
        <v>126</v>
      </c>
      <c r="C22" s="35">
        <v>784.792236</v>
      </c>
      <c r="D22" s="35">
        <v>760.58019999999999</v>
      </c>
      <c r="E22" s="35">
        <v>736.682861</v>
      </c>
      <c r="F22" s="35">
        <v>749.79754600000001</v>
      </c>
      <c r="G22" s="35">
        <v>752.92675799999995</v>
      </c>
      <c r="H22" s="35">
        <v>744.93896500000005</v>
      </c>
      <c r="I22" s="35">
        <v>641.46691899999996</v>
      </c>
      <c r="J22" s="35">
        <v>576.47943099999998</v>
      </c>
      <c r="K22" s="35">
        <v>556.94921899999997</v>
      </c>
      <c r="L22" s="35">
        <v>505.98269699999997</v>
      </c>
      <c r="M22" s="35">
        <v>506.73165899999998</v>
      </c>
      <c r="N22" s="35">
        <v>490.30969199999998</v>
      </c>
      <c r="O22" s="35">
        <v>480.15368699999999</v>
      </c>
      <c r="P22" s="35">
        <v>472.43350199999998</v>
      </c>
      <c r="Q22" s="35">
        <v>455.69644199999999</v>
      </c>
      <c r="R22" s="35">
        <v>457.101471</v>
      </c>
      <c r="S22" s="35">
        <v>448.75286899999998</v>
      </c>
      <c r="T22" s="35">
        <v>432.32104500000003</v>
      </c>
      <c r="U22" s="35">
        <v>425.24267600000002</v>
      </c>
      <c r="V22" s="35">
        <v>425.24267600000002</v>
      </c>
      <c r="W22" s="35">
        <v>425.58752399999997</v>
      </c>
      <c r="X22" s="35">
        <v>426.83960000000002</v>
      </c>
      <c r="Y22" s="35">
        <v>427.74517800000001</v>
      </c>
      <c r="Z22" s="35">
        <v>409.67730699999998</v>
      </c>
      <c r="AA22" s="35">
        <v>364.57794200000001</v>
      </c>
      <c r="AB22" s="35">
        <v>365.39648399999999</v>
      </c>
      <c r="AC22" s="35">
        <v>365.82254</v>
      </c>
      <c r="AD22" s="35">
        <v>358.45455900000002</v>
      </c>
      <c r="AE22" s="35">
        <v>343.63793900000002</v>
      </c>
      <c r="AF22" s="35">
        <v>343.95855699999998</v>
      </c>
      <c r="AG22" s="35">
        <v>344.421967</v>
      </c>
      <c r="AH22" s="32">
        <v>-2.7078000000000001E-2</v>
      </c>
    </row>
    <row r="23" spans="1:34" ht="15" customHeight="1" x14ac:dyDescent="0.2">
      <c r="A23" s="29" t="s">
        <v>406</v>
      </c>
      <c r="B23" s="49" t="s">
        <v>127</v>
      </c>
      <c r="C23" s="35">
        <v>1.094292</v>
      </c>
      <c r="D23" s="35">
        <v>0.535636</v>
      </c>
      <c r="E23" s="35">
        <v>0.56630999999999998</v>
      </c>
      <c r="F23" s="35">
        <v>0.36301899999999998</v>
      </c>
      <c r="G23" s="35">
        <v>0.28103699999999998</v>
      </c>
      <c r="H23" s="35">
        <v>0.107282</v>
      </c>
      <c r="I23" s="35">
        <v>-0.16961899999999999</v>
      </c>
      <c r="J23" s="35">
        <v>-0.167018</v>
      </c>
      <c r="K23" s="35">
        <v>-0.40199299999999999</v>
      </c>
      <c r="L23" s="35">
        <v>-0.54439199999999999</v>
      </c>
      <c r="M23" s="35">
        <v>-0.56448399999999999</v>
      </c>
      <c r="N23" s="35">
        <v>-0.43289699999999998</v>
      </c>
      <c r="O23" s="35">
        <v>-0.507158</v>
      </c>
      <c r="P23" s="35">
        <v>-0.61338700000000002</v>
      </c>
      <c r="Q23" s="35">
        <v>-0.68526500000000001</v>
      </c>
      <c r="R23" s="35">
        <v>-0.954565</v>
      </c>
      <c r="S23" s="35">
        <v>-0.92784599999999995</v>
      </c>
      <c r="T23" s="35">
        <v>-0.88346199999999997</v>
      </c>
      <c r="U23" s="35">
        <v>-1.0208759999999999</v>
      </c>
      <c r="V23" s="35">
        <v>-0.94103599999999998</v>
      </c>
      <c r="W23" s="35">
        <v>-1.0240670000000001</v>
      </c>
      <c r="X23" s="35">
        <v>-1.0464230000000001</v>
      </c>
      <c r="Y23" s="35">
        <v>-1.1478619999999999</v>
      </c>
      <c r="Z23" s="35">
        <v>-1.09887</v>
      </c>
      <c r="AA23" s="35">
        <v>-1.233881</v>
      </c>
      <c r="AB23" s="35">
        <v>-1.3313539999999999</v>
      </c>
      <c r="AC23" s="35">
        <v>-1.444404</v>
      </c>
      <c r="AD23" s="35">
        <v>-1.5998289999999999</v>
      </c>
      <c r="AE23" s="35">
        <v>-1.541371</v>
      </c>
      <c r="AF23" s="35">
        <v>-1.8571660000000001</v>
      </c>
      <c r="AG23" s="35">
        <v>-2.082481</v>
      </c>
      <c r="AH23" s="32" t="s">
        <v>61</v>
      </c>
    </row>
    <row r="24" spans="1:34" ht="15" customHeight="1" x14ac:dyDescent="0.2">
      <c r="A24" s="29" t="s">
        <v>407</v>
      </c>
      <c r="B24" s="49" t="s">
        <v>128</v>
      </c>
      <c r="C24" s="35">
        <v>751.00531000000001</v>
      </c>
      <c r="D24" s="35">
        <v>837.412598</v>
      </c>
      <c r="E24" s="35">
        <v>888.15741000000003</v>
      </c>
      <c r="F24" s="35">
        <v>981.40521200000001</v>
      </c>
      <c r="G24" s="35">
        <v>1106.130737</v>
      </c>
      <c r="H24" s="35">
        <v>1175.8393550000001</v>
      </c>
      <c r="I24" s="35">
        <v>1215.529297</v>
      </c>
      <c r="J24" s="35">
        <v>1236.810303</v>
      </c>
      <c r="K24" s="35">
        <v>1257.793823</v>
      </c>
      <c r="L24" s="35">
        <v>1284.9255370000001</v>
      </c>
      <c r="M24" s="35">
        <v>1319.2524410000001</v>
      </c>
      <c r="N24" s="35">
        <v>1334.6704099999999</v>
      </c>
      <c r="O24" s="35">
        <v>1349.9350589999999</v>
      </c>
      <c r="P24" s="35">
        <v>1368.190063</v>
      </c>
      <c r="Q24" s="35">
        <v>1401.1225589999999</v>
      </c>
      <c r="R24" s="35">
        <v>1442.130005</v>
      </c>
      <c r="S24" s="35">
        <v>1477.730225</v>
      </c>
      <c r="T24" s="35">
        <v>1498.5219729999999</v>
      </c>
      <c r="U24" s="35">
        <v>1524.3514399999999</v>
      </c>
      <c r="V24" s="35">
        <v>1542.5936280000001</v>
      </c>
      <c r="W24" s="35">
        <v>1560.6210940000001</v>
      </c>
      <c r="X24" s="35">
        <v>1576.715942</v>
      </c>
      <c r="Y24" s="35">
        <v>1590.838501</v>
      </c>
      <c r="Z24" s="35">
        <v>1609.360596</v>
      </c>
      <c r="AA24" s="35">
        <v>1633.356567</v>
      </c>
      <c r="AB24" s="35">
        <v>1660.005615</v>
      </c>
      <c r="AC24" s="35">
        <v>1692.4224850000001</v>
      </c>
      <c r="AD24" s="35">
        <v>1733.5289310000001</v>
      </c>
      <c r="AE24" s="35">
        <v>1787.5527340000001</v>
      </c>
      <c r="AF24" s="35">
        <v>1847.548462</v>
      </c>
      <c r="AG24" s="35">
        <v>1882.331543</v>
      </c>
      <c r="AH24" s="32">
        <v>3.1102000000000001E-2</v>
      </c>
    </row>
    <row r="25" spans="1:34" ht="15" customHeight="1" x14ac:dyDescent="0.2">
      <c r="A25" s="29" t="s">
        <v>408</v>
      </c>
      <c r="B25" s="49" t="s">
        <v>129</v>
      </c>
      <c r="C25" s="35">
        <v>0</v>
      </c>
      <c r="D25" s="35">
        <v>0</v>
      </c>
      <c r="E25" s="35">
        <v>0.68226500000000001</v>
      </c>
      <c r="F25" s="35">
        <v>0.88905900000000004</v>
      </c>
      <c r="G25" s="35">
        <v>1.134217</v>
      </c>
      <c r="H25" s="35">
        <v>1.65933</v>
      </c>
      <c r="I25" s="35">
        <v>1.913878</v>
      </c>
      <c r="J25" s="35">
        <v>2.2129180000000002</v>
      </c>
      <c r="K25" s="35">
        <v>2.6160209999999999</v>
      </c>
      <c r="L25" s="35">
        <v>2.9912000000000001</v>
      </c>
      <c r="M25" s="35">
        <v>3.3077190000000001</v>
      </c>
      <c r="N25" s="35">
        <v>3.6516039999999998</v>
      </c>
      <c r="O25" s="35">
        <v>4.0279629999999997</v>
      </c>
      <c r="P25" s="35">
        <v>4.424747</v>
      </c>
      <c r="Q25" s="35">
        <v>4.8697949999999999</v>
      </c>
      <c r="R25" s="35">
        <v>5.3446369999999996</v>
      </c>
      <c r="S25" s="35">
        <v>5.899267</v>
      </c>
      <c r="T25" s="35">
        <v>6.4947480000000004</v>
      </c>
      <c r="U25" s="35">
        <v>7.035882</v>
      </c>
      <c r="V25" s="35">
        <v>7.5937859999999997</v>
      </c>
      <c r="W25" s="35">
        <v>8.1688290000000006</v>
      </c>
      <c r="X25" s="35">
        <v>8.7582090000000008</v>
      </c>
      <c r="Y25" s="35">
        <v>9.377262</v>
      </c>
      <c r="Z25" s="35">
        <v>10.136305</v>
      </c>
      <c r="AA25" s="35">
        <v>10.908889</v>
      </c>
      <c r="AB25" s="35">
        <v>11.690747999999999</v>
      </c>
      <c r="AC25" s="35">
        <v>12.462370999999999</v>
      </c>
      <c r="AD25" s="35">
        <v>13.270338000000001</v>
      </c>
      <c r="AE25" s="35">
        <v>14.143297</v>
      </c>
      <c r="AF25" s="35">
        <v>15.027227</v>
      </c>
      <c r="AG25" s="35">
        <v>15.989560000000001</v>
      </c>
      <c r="AH25" s="32" t="s">
        <v>61</v>
      </c>
    </row>
    <row r="26" spans="1:34" ht="15" customHeight="1" x14ac:dyDescent="0.2">
      <c r="A26" s="29" t="s">
        <v>409</v>
      </c>
      <c r="B26" s="48" t="s">
        <v>130</v>
      </c>
      <c r="C26" s="37">
        <v>3697.226318</v>
      </c>
      <c r="D26" s="37">
        <v>3731.5239259999998</v>
      </c>
      <c r="E26" s="37">
        <v>3787.2048340000001</v>
      </c>
      <c r="F26" s="37">
        <v>3846.1499020000001</v>
      </c>
      <c r="G26" s="37">
        <v>3910.305664</v>
      </c>
      <c r="H26" s="37">
        <v>3973.2163089999999</v>
      </c>
      <c r="I26" s="37">
        <v>4008.2460940000001</v>
      </c>
      <c r="J26" s="37">
        <v>4035.005615</v>
      </c>
      <c r="K26" s="37">
        <v>4063.5593260000001</v>
      </c>
      <c r="L26" s="37">
        <v>4088.001953</v>
      </c>
      <c r="M26" s="37">
        <v>4108.2773440000001</v>
      </c>
      <c r="N26" s="37">
        <v>4133.4697269999997</v>
      </c>
      <c r="O26" s="37">
        <v>4158.9604490000002</v>
      </c>
      <c r="P26" s="37">
        <v>4184.6538090000004</v>
      </c>
      <c r="Q26" s="37">
        <v>4214.9272460000002</v>
      </c>
      <c r="R26" s="37">
        <v>4251.6616210000002</v>
      </c>
      <c r="S26" s="37">
        <v>4290.3496089999999</v>
      </c>
      <c r="T26" s="37">
        <v>4329.3911129999997</v>
      </c>
      <c r="U26" s="37">
        <v>4368.7695309999999</v>
      </c>
      <c r="V26" s="37">
        <v>4409.8554690000001</v>
      </c>
      <c r="W26" s="37">
        <v>4448.4287109999996</v>
      </c>
      <c r="X26" s="37">
        <v>4491.1557620000003</v>
      </c>
      <c r="Y26" s="37">
        <v>4536.2055659999996</v>
      </c>
      <c r="Z26" s="37">
        <v>4585.7885740000002</v>
      </c>
      <c r="AA26" s="37">
        <v>4633.4941410000001</v>
      </c>
      <c r="AB26" s="37">
        <v>4683.3505859999996</v>
      </c>
      <c r="AC26" s="37">
        <v>4729.267578</v>
      </c>
      <c r="AD26" s="37">
        <v>4775.9326170000004</v>
      </c>
      <c r="AE26" s="37">
        <v>4826.2377930000002</v>
      </c>
      <c r="AF26" s="37">
        <v>4880.1142579999996</v>
      </c>
      <c r="AG26" s="37">
        <v>4936.6459960000002</v>
      </c>
      <c r="AH26" s="34">
        <v>9.6830000000000006E-3</v>
      </c>
    </row>
    <row r="27" spans="1:34" ht="15" customHeight="1" x14ac:dyDescent="0.2">
      <c r="B27" s="48" t="s">
        <v>131</v>
      </c>
    </row>
    <row r="28" spans="1:34" ht="15" customHeight="1" x14ac:dyDescent="0.2">
      <c r="A28" s="29" t="s">
        <v>410</v>
      </c>
      <c r="B28" s="49" t="s">
        <v>123</v>
      </c>
      <c r="C28" s="35">
        <v>10.447755000000001</v>
      </c>
      <c r="D28" s="35">
        <v>10.031848</v>
      </c>
      <c r="E28" s="35">
        <v>9.9128279999999993</v>
      </c>
      <c r="F28" s="35">
        <v>9.9008749999999992</v>
      </c>
      <c r="G28" s="35">
        <v>9.7740200000000002</v>
      </c>
      <c r="H28" s="35">
        <v>9.7740189999999991</v>
      </c>
      <c r="I28" s="35">
        <v>9.7740200000000002</v>
      </c>
      <c r="J28" s="35">
        <v>9.7740189999999991</v>
      </c>
      <c r="K28" s="35">
        <v>9.7740189999999991</v>
      </c>
      <c r="L28" s="35">
        <v>9.9876470000000008</v>
      </c>
      <c r="M28" s="35">
        <v>9.7740189999999991</v>
      </c>
      <c r="N28" s="35">
        <v>9.7740189999999991</v>
      </c>
      <c r="O28" s="35">
        <v>9.7740189999999991</v>
      </c>
      <c r="P28" s="35">
        <v>9.9999660000000006</v>
      </c>
      <c r="Q28" s="35">
        <v>10.010187999999999</v>
      </c>
      <c r="R28" s="35">
        <v>9.9993850000000002</v>
      </c>
      <c r="S28" s="35">
        <v>9.9990109999999994</v>
      </c>
      <c r="T28" s="35">
        <v>9.7740189999999991</v>
      </c>
      <c r="U28" s="35">
        <v>9.7740189999999991</v>
      </c>
      <c r="V28" s="35">
        <v>9.7740179999999999</v>
      </c>
      <c r="W28" s="35">
        <v>9.7740200000000002</v>
      </c>
      <c r="X28" s="35">
        <v>9.7740189999999991</v>
      </c>
      <c r="Y28" s="35">
        <v>9.7740189999999991</v>
      </c>
      <c r="Z28" s="35">
        <v>9.7740189999999991</v>
      </c>
      <c r="AA28" s="35">
        <v>9.7740189999999991</v>
      </c>
      <c r="AB28" s="35">
        <v>9.7740189999999991</v>
      </c>
      <c r="AC28" s="35">
        <v>9.7740189999999991</v>
      </c>
      <c r="AD28" s="35">
        <v>9.7740189999999991</v>
      </c>
      <c r="AE28" s="35">
        <v>9.7740189999999991</v>
      </c>
      <c r="AF28" s="35">
        <v>9.7740189999999991</v>
      </c>
      <c r="AG28" s="35">
        <v>9.7740189999999991</v>
      </c>
      <c r="AH28" s="32">
        <v>-2.2190000000000001E-3</v>
      </c>
    </row>
    <row r="29" spans="1:34" ht="15" customHeight="1" x14ac:dyDescent="0.2">
      <c r="A29" s="29" t="s">
        <v>411</v>
      </c>
      <c r="B29" s="49" t="s">
        <v>124</v>
      </c>
      <c r="C29" s="35">
        <v>0.547149</v>
      </c>
      <c r="D29" s="35">
        <v>0.54559400000000002</v>
      </c>
      <c r="E29" s="35">
        <v>0.54511399999999999</v>
      </c>
      <c r="F29" s="35">
        <v>0.54509799999999997</v>
      </c>
      <c r="G29" s="35">
        <v>0.54458600000000001</v>
      </c>
      <c r="H29" s="35">
        <v>0.54456099999999996</v>
      </c>
      <c r="I29" s="35">
        <v>0.54579599999999995</v>
      </c>
      <c r="J29" s="35">
        <v>0.54579599999999995</v>
      </c>
      <c r="K29" s="35">
        <v>0.54579599999999995</v>
      </c>
      <c r="L29" s="35">
        <v>0.54665399999999997</v>
      </c>
      <c r="M29" s="35">
        <v>0.54579599999999995</v>
      </c>
      <c r="N29" s="35">
        <v>0.54582399999999998</v>
      </c>
      <c r="O29" s="35">
        <v>0.54582399999999998</v>
      </c>
      <c r="P29" s="35">
        <v>0.546732</v>
      </c>
      <c r="Q29" s="35">
        <v>0.54677299999999995</v>
      </c>
      <c r="R29" s="35">
        <v>0.54673499999999997</v>
      </c>
      <c r="S29" s="35">
        <v>0.54672799999999999</v>
      </c>
      <c r="T29" s="35">
        <v>0.54582399999999998</v>
      </c>
      <c r="U29" s="35">
        <v>0.545825</v>
      </c>
      <c r="V29" s="35">
        <v>0.543485</v>
      </c>
      <c r="W29" s="35">
        <v>0.54348600000000002</v>
      </c>
      <c r="X29" s="35">
        <v>0.54348600000000002</v>
      </c>
      <c r="Y29" s="35">
        <v>0.54348600000000002</v>
      </c>
      <c r="Z29" s="35">
        <v>0.54345699999999997</v>
      </c>
      <c r="AA29" s="35">
        <v>0.54345699999999997</v>
      </c>
      <c r="AB29" s="35">
        <v>0.54348600000000002</v>
      </c>
      <c r="AC29" s="35">
        <v>0.54345699999999997</v>
      </c>
      <c r="AD29" s="35">
        <v>0.54345699999999997</v>
      </c>
      <c r="AE29" s="35">
        <v>0.54345699999999997</v>
      </c>
      <c r="AF29" s="35">
        <v>0.54345699999999997</v>
      </c>
      <c r="AG29" s="35">
        <v>0.54345699999999997</v>
      </c>
      <c r="AH29" s="32">
        <v>-2.2599999999999999E-4</v>
      </c>
    </row>
    <row r="30" spans="1:34" ht="15" customHeight="1" x14ac:dyDescent="0.2">
      <c r="A30" s="29" t="s">
        <v>412</v>
      </c>
      <c r="B30" s="49" t="s">
        <v>132</v>
      </c>
      <c r="C30" s="35">
        <v>131.254761</v>
      </c>
      <c r="D30" s="35">
        <v>127.747581</v>
      </c>
      <c r="E30" s="35">
        <v>130.24794</v>
      </c>
      <c r="F30" s="35">
        <v>128.256607</v>
      </c>
      <c r="G30" s="35">
        <v>128.15365600000001</v>
      </c>
      <c r="H30" s="35">
        <v>128.208923</v>
      </c>
      <c r="I30" s="35">
        <v>128.09896900000001</v>
      </c>
      <c r="J30" s="35">
        <v>126.58987399999999</v>
      </c>
      <c r="K30" s="35">
        <v>124.406395</v>
      </c>
      <c r="L30" s="35">
        <v>124.75606500000001</v>
      </c>
      <c r="M30" s="35">
        <v>124.476631</v>
      </c>
      <c r="N30" s="35">
        <v>123.455917</v>
      </c>
      <c r="O30" s="35">
        <v>123.45592499999999</v>
      </c>
      <c r="P30" s="35">
        <v>123.455978</v>
      </c>
      <c r="Q30" s="35">
        <v>123.456924</v>
      </c>
      <c r="R30" s="35">
        <v>123.45806899999999</v>
      </c>
      <c r="S30" s="35">
        <v>123.456039</v>
      </c>
      <c r="T30" s="35">
        <v>123.456062</v>
      </c>
      <c r="U30" s="35">
        <v>123.4562</v>
      </c>
      <c r="V30" s="35">
        <v>123.45856499999999</v>
      </c>
      <c r="W30" s="35">
        <v>123.46843</v>
      </c>
      <c r="X30" s="35">
        <v>123.468468</v>
      </c>
      <c r="Y30" s="35">
        <v>123.466049</v>
      </c>
      <c r="Z30" s="35">
        <v>123.468307</v>
      </c>
      <c r="AA30" s="35">
        <v>123.45777099999999</v>
      </c>
      <c r="AB30" s="35">
        <v>123.453941</v>
      </c>
      <c r="AC30" s="35">
        <v>123.452881</v>
      </c>
      <c r="AD30" s="35">
        <v>123.454391</v>
      </c>
      <c r="AE30" s="35">
        <v>123.45431499999999</v>
      </c>
      <c r="AF30" s="35">
        <v>123.453346</v>
      </c>
      <c r="AG30" s="35">
        <v>123.461761</v>
      </c>
      <c r="AH30" s="32">
        <v>-2.0379999999999999E-3</v>
      </c>
    </row>
    <row r="31" spans="1:34" ht="16" x14ac:dyDescent="0.2">
      <c r="A31" s="29" t="s">
        <v>413</v>
      </c>
      <c r="B31" s="49" t="s">
        <v>133</v>
      </c>
      <c r="C31" s="35">
        <v>4.3100129999999996</v>
      </c>
      <c r="D31" s="35">
        <v>4.3206759999999997</v>
      </c>
      <c r="E31" s="35">
        <v>4.3450550000000003</v>
      </c>
      <c r="F31" s="35">
        <v>4.3579359999999996</v>
      </c>
      <c r="G31" s="35">
        <v>4.3602910000000001</v>
      </c>
      <c r="H31" s="35">
        <v>4.3640720000000002</v>
      </c>
      <c r="I31" s="35">
        <v>4.3674309999999998</v>
      </c>
      <c r="J31" s="35">
        <v>4.3682730000000003</v>
      </c>
      <c r="K31" s="35">
        <v>4.3690499999999997</v>
      </c>
      <c r="L31" s="35">
        <v>4.3726159999999998</v>
      </c>
      <c r="M31" s="35">
        <v>4.3774389999999999</v>
      </c>
      <c r="N31" s="35">
        <v>4.3774160000000002</v>
      </c>
      <c r="O31" s="35">
        <v>4.379257</v>
      </c>
      <c r="P31" s="35">
        <v>4.3811460000000002</v>
      </c>
      <c r="Q31" s="35">
        <v>4.382619</v>
      </c>
      <c r="R31" s="35">
        <v>4.3853340000000003</v>
      </c>
      <c r="S31" s="35">
        <v>4.3896879999999996</v>
      </c>
      <c r="T31" s="35">
        <v>4.389958</v>
      </c>
      <c r="U31" s="35">
        <v>4.3896920000000001</v>
      </c>
      <c r="V31" s="35">
        <v>4.390987</v>
      </c>
      <c r="W31" s="35">
        <v>4.391985</v>
      </c>
      <c r="X31" s="35">
        <v>4.3933780000000002</v>
      </c>
      <c r="Y31" s="35">
        <v>4.3991129999999998</v>
      </c>
      <c r="Z31" s="35">
        <v>4.3993159999999998</v>
      </c>
      <c r="AA31" s="35">
        <v>4.400849</v>
      </c>
      <c r="AB31" s="35">
        <v>4.4026040000000002</v>
      </c>
      <c r="AC31" s="35">
        <v>4.4068269999999998</v>
      </c>
      <c r="AD31" s="35">
        <v>4.4089219999999996</v>
      </c>
      <c r="AE31" s="35">
        <v>4.4049860000000001</v>
      </c>
      <c r="AF31" s="35">
        <v>4.4026719999999999</v>
      </c>
      <c r="AG31" s="35">
        <v>4.4045160000000001</v>
      </c>
      <c r="AH31" s="32">
        <v>7.2300000000000001E-4</v>
      </c>
    </row>
    <row r="32" spans="1:34" ht="16" x14ac:dyDescent="0.2">
      <c r="A32" s="29" t="s">
        <v>537</v>
      </c>
      <c r="B32" s="49" t="s">
        <v>527</v>
      </c>
      <c r="C32" s="35">
        <v>0.25945099999999999</v>
      </c>
      <c r="D32" s="35">
        <v>0.26716800000000002</v>
      </c>
      <c r="E32" s="35">
        <v>0.26833000000000001</v>
      </c>
      <c r="F32" s="35">
        <v>0.267208</v>
      </c>
      <c r="G32" s="35">
        <v>0.26408599999999999</v>
      </c>
      <c r="H32" s="35">
        <v>0.26111200000000001</v>
      </c>
      <c r="I32" s="35">
        <v>0.25898500000000002</v>
      </c>
      <c r="J32" s="35">
        <v>0.25664999999999999</v>
      </c>
      <c r="K32" s="35">
        <v>0.25565700000000002</v>
      </c>
      <c r="L32" s="35">
        <v>0.25264900000000001</v>
      </c>
      <c r="M32" s="35">
        <v>0.251363</v>
      </c>
      <c r="N32" s="35">
        <v>0.24901200000000001</v>
      </c>
      <c r="O32" s="35">
        <v>0.247222</v>
      </c>
      <c r="P32" s="35">
        <v>0.24541499999999999</v>
      </c>
      <c r="Q32" s="35">
        <v>0.243594</v>
      </c>
      <c r="R32" s="35">
        <v>0.24116799999999999</v>
      </c>
      <c r="S32" s="35">
        <v>0.239736</v>
      </c>
      <c r="T32" s="35">
        <v>0.236982</v>
      </c>
      <c r="U32" s="35">
        <v>0.23586799999999999</v>
      </c>
      <c r="V32" s="35">
        <v>0.234489</v>
      </c>
      <c r="W32" s="35">
        <v>0.23297699999999999</v>
      </c>
      <c r="X32" s="35">
        <v>0.231571</v>
      </c>
      <c r="Y32" s="35">
        <v>0.23063</v>
      </c>
      <c r="Z32" s="35">
        <v>0.229377</v>
      </c>
      <c r="AA32" s="35">
        <v>0.228435</v>
      </c>
      <c r="AB32" s="35">
        <v>0.22791400000000001</v>
      </c>
      <c r="AC32" s="35">
        <v>0.22672400000000001</v>
      </c>
      <c r="AD32" s="35">
        <v>0.22645100000000001</v>
      </c>
      <c r="AE32" s="35">
        <v>0.22537699999999999</v>
      </c>
      <c r="AF32" s="35">
        <v>0.223912</v>
      </c>
      <c r="AG32" s="35">
        <v>0.223552</v>
      </c>
      <c r="AH32" s="32">
        <v>-4.9519999999999998E-3</v>
      </c>
    </row>
    <row r="33" spans="1:34" x14ac:dyDescent="0.2">
      <c r="A33" s="29" t="s">
        <v>414</v>
      </c>
      <c r="B33" s="48" t="s">
        <v>130</v>
      </c>
      <c r="C33" s="37">
        <v>146.81912199999999</v>
      </c>
      <c r="D33" s="37">
        <v>142.91287199999999</v>
      </c>
      <c r="E33" s="37">
        <v>145.319275</v>
      </c>
      <c r="F33" s="37">
        <v>143.32772800000001</v>
      </c>
      <c r="G33" s="37">
        <v>143.09663399999999</v>
      </c>
      <c r="H33" s="37">
        <v>143.15267900000001</v>
      </c>
      <c r="I33" s="37">
        <v>143.045197</v>
      </c>
      <c r="J33" s="37">
        <v>141.53460699999999</v>
      </c>
      <c r="K33" s="37">
        <v>139.350922</v>
      </c>
      <c r="L33" s="37">
        <v>139.91563400000001</v>
      </c>
      <c r="M33" s="37">
        <v>139.42524700000001</v>
      </c>
      <c r="N33" s="37">
        <v>138.402176</v>
      </c>
      <c r="O33" s="37">
        <v>138.402252</v>
      </c>
      <c r="P33" s="37">
        <v>138.629242</v>
      </c>
      <c r="Q33" s="37">
        <v>138.64009100000001</v>
      </c>
      <c r="R33" s="37">
        <v>138.63067599999999</v>
      </c>
      <c r="S33" s="37">
        <v>138.63121000000001</v>
      </c>
      <c r="T33" s="37">
        <v>138.40284700000001</v>
      </c>
      <c r="U33" s="37">
        <v>138.401611</v>
      </c>
      <c r="V33" s="37">
        <v>138.401535</v>
      </c>
      <c r="W33" s="37">
        <v>138.410889</v>
      </c>
      <c r="X33" s="37">
        <v>138.41091900000001</v>
      </c>
      <c r="Y33" s="37">
        <v>138.41329999999999</v>
      </c>
      <c r="Z33" s="37">
        <v>138.41447400000001</v>
      </c>
      <c r="AA33" s="37">
        <v>138.40454099999999</v>
      </c>
      <c r="AB33" s="37">
        <v>138.40197800000001</v>
      </c>
      <c r="AC33" s="37">
        <v>138.40391500000001</v>
      </c>
      <c r="AD33" s="37">
        <v>138.407242</v>
      </c>
      <c r="AE33" s="37">
        <v>138.40214499999999</v>
      </c>
      <c r="AF33" s="37">
        <v>138.397415</v>
      </c>
      <c r="AG33" s="37">
        <v>138.40730300000001</v>
      </c>
      <c r="AH33" s="34">
        <v>-1.9650000000000002E-3</v>
      </c>
    </row>
    <row r="34" spans="1:34" x14ac:dyDescent="0.2">
      <c r="A34" s="29" t="s">
        <v>415</v>
      </c>
      <c r="B34" s="48" t="s">
        <v>198</v>
      </c>
      <c r="C34" s="37">
        <v>3844.0454100000002</v>
      </c>
      <c r="D34" s="37">
        <v>3874.436768</v>
      </c>
      <c r="E34" s="37">
        <v>3932.5241700000001</v>
      </c>
      <c r="F34" s="37">
        <v>3989.477539</v>
      </c>
      <c r="G34" s="37">
        <v>4053.4023440000001</v>
      </c>
      <c r="H34" s="37">
        <v>4116.3691410000001</v>
      </c>
      <c r="I34" s="37">
        <v>4151.2915039999998</v>
      </c>
      <c r="J34" s="37">
        <v>4176.5400390000004</v>
      </c>
      <c r="K34" s="37">
        <v>4202.9101559999999</v>
      </c>
      <c r="L34" s="37">
        <v>4227.9174800000001</v>
      </c>
      <c r="M34" s="37">
        <v>4247.7026370000003</v>
      </c>
      <c r="N34" s="37">
        <v>4271.8720700000003</v>
      </c>
      <c r="O34" s="37">
        <v>4297.3627930000002</v>
      </c>
      <c r="P34" s="37">
        <v>4323.283203</v>
      </c>
      <c r="Q34" s="37">
        <v>4353.5673829999996</v>
      </c>
      <c r="R34" s="37">
        <v>4390.2924800000001</v>
      </c>
      <c r="S34" s="37">
        <v>4428.9809569999998</v>
      </c>
      <c r="T34" s="37">
        <v>4467.7939450000003</v>
      </c>
      <c r="U34" s="37">
        <v>4507.1708980000003</v>
      </c>
      <c r="V34" s="37">
        <v>4548.2568359999996</v>
      </c>
      <c r="W34" s="37">
        <v>4586.8398440000001</v>
      </c>
      <c r="X34" s="37">
        <v>4629.5668949999999</v>
      </c>
      <c r="Y34" s="37">
        <v>4674.6186520000001</v>
      </c>
      <c r="Z34" s="37">
        <v>4724.203125</v>
      </c>
      <c r="AA34" s="37">
        <v>4771.8984380000002</v>
      </c>
      <c r="AB34" s="37">
        <v>4821.7524409999996</v>
      </c>
      <c r="AC34" s="37">
        <v>4867.6713870000003</v>
      </c>
      <c r="AD34" s="37">
        <v>4914.3398440000001</v>
      </c>
      <c r="AE34" s="37">
        <v>4964.6401370000003</v>
      </c>
      <c r="AF34" s="37">
        <v>5018.5117190000001</v>
      </c>
      <c r="AG34" s="37">
        <v>5075.0532229999999</v>
      </c>
      <c r="AH34" s="34">
        <v>9.3030000000000005E-3</v>
      </c>
    </row>
    <row r="35" spans="1:34" ht="16" x14ac:dyDescent="0.2">
      <c r="A35" s="29" t="s">
        <v>416</v>
      </c>
      <c r="B35" s="49" t="s">
        <v>134</v>
      </c>
      <c r="C35" s="35">
        <v>14.722818</v>
      </c>
      <c r="D35" s="35">
        <v>14.545529999999999</v>
      </c>
      <c r="E35" s="35">
        <v>14.472785</v>
      </c>
      <c r="F35" s="35">
        <v>14.435326</v>
      </c>
      <c r="G35" s="35">
        <v>14.402542</v>
      </c>
      <c r="H35" s="35">
        <v>14.023334999999999</v>
      </c>
      <c r="I35" s="35">
        <v>14.023166</v>
      </c>
      <c r="J35" s="35">
        <v>14.023166</v>
      </c>
      <c r="K35" s="35">
        <v>14.023166</v>
      </c>
      <c r="L35" s="35">
        <v>14.023166</v>
      </c>
      <c r="M35" s="35">
        <v>14.003759000000001</v>
      </c>
      <c r="N35" s="35">
        <v>13.900382</v>
      </c>
      <c r="O35" s="35">
        <v>13.900382</v>
      </c>
      <c r="P35" s="35">
        <v>13.900382</v>
      </c>
      <c r="Q35" s="35">
        <v>13.900382</v>
      </c>
      <c r="R35" s="35">
        <v>13.900382</v>
      </c>
      <c r="S35" s="35">
        <v>13.900382</v>
      </c>
      <c r="T35" s="35">
        <v>13.900382</v>
      </c>
      <c r="U35" s="35">
        <v>13.900382</v>
      </c>
      <c r="V35" s="35">
        <v>13.900382</v>
      </c>
      <c r="W35" s="35">
        <v>13.900382</v>
      </c>
      <c r="X35" s="35">
        <v>13.900382</v>
      </c>
      <c r="Y35" s="35">
        <v>13.900382</v>
      </c>
      <c r="Z35" s="35">
        <v>13.900382</v>
      </c>
      <c r="AA35" s="35">
        <v>13.900382</v>
      </c>
      <c r="AB35" s="35">
        <v>13.676538000000001</v>
      </c>
      <c r="AC35" s="35">
        <v>13.556858999999999</v>
      </c>
      <c r="AD35" s="35">
        <v>13.556858999999999</v>
      </c>
      <c r="AE35" s="35">
        <v>13.556858999999999</v>
      </c>
      <c r="AF35" s="35">
        <v>13.556858999999999</v>
      </c>
      <c r="AG35" s="35">
        <v>13.556858999999999</v>
      </c>
      <c r="AH35" s="32">
        <v>-2.7460000000000002E-3</v>
      </c>
    </row>
    <row r="37" spans="1:34" x14ac:dyDescent="0.2">
      <c r="A37" s="29" t="s">
        <v>417</v>
      </c>
      <c r="B37" s="48" t="s">
        <v>135</v>
      </c>
      <c r="C37" s="37">
        <v>3829.32251</v>
      </c>
      <c r="D37" s="37">
        <v>3859.891357</v>
      </c>
      <c r="E37" s="37">
        <v>3918.0512699999999</v>
      </c>
      <c r="F37" s="37">
        <v>3975.0422359999998</v>
      </c>
      <c r="G37" s="37">
        <v>4038.9997560000002</v>
      </c>
      <c r="H37" s="37">
        <v>4102.345703</v>
      </c>
      <c r="I37" s="37">
        <v>4137.2685549999997</v>
      </c>
      <c r="J37" s="37">
        <v>4162.5170900000003</v>
      </c>
      <c r="K37" s="37">
        <v>4188.8872069999998</v>
      </c>
      <c r="L37" s="37">
        <v>4213.8945309999999</v>
      </c>
      <c r="M37" s="37">
        <v>4233.6987300000001</v>
      </c>
      <c r="N37" s="37">
        <v>4257.9716799999997</v>
      </c>
      <c r="O37" s="37">
        <v>4283.4624020000001</v>
      </c>
      <c r="P37" s="37">
        <v>4309.3828119999998</v>
      </c>
      <c r="Q37" s="37">
        <v>4339.6669920000004</v>
      </c>
      <c r="R37" s="37">
        <v>4376.3920900000003</v>
      </c>
      <c r="S37" s="37">
        <v>4415.0805659999996</v>
      </c>
      <c r="T37" s="37">
        <v>4453.8935549999997</v>
      </c>
      <c r="U37" s="37">
        <v>4493.2705079999996</v>
      </c>
      <c r="V37" s="37">
        <v>4534.3564450000003</v>
      </c>
      <c r="W37" s="37">
        <v>4572.939453</v>
      </c>
      <c r="X37" s="37">
        <v>4615.6665039999998</v>
      </c>
      <c r="Y37" s="37">
        <v>4660.7182620000003</v>
      </c>
      <c r="Z37" s="37">
        <v>4710.3027339999999</v>
      </c>
      <c r="AA37" s="37">
        <v>4757.998047</v>
      </c>
      <c r="AB37" s="37">
        <v>4808.0756840000004</v>
      </c>
      <c r="AC37" s="37">
        <v>4854.1147460000002</v>
      </c>
      <c r="AD37" s="37">
        <v>4900.783203</v>
      </c>
      <c r="AE37" s="37">
        <v>4951.0834960000002</v>
      </c>
      <c r="AF37" s="37">
        <v>5004.955078</v>
      </c>
      <c r="AG37" s="37">
        <v>5061.4965819999998</v>
      </c>
      <c r="AH37" s="34">
        <v>9.3430000000000006E-3</v>
      </c>
    </row>
    <row r="39" spans="1:34" x14ac:dyDescent="0.2">
      <c r="B39" s="48" t="s">
        <v>136</v>
      </c>
    </row>
    <row r="40" spans="1:34" ht="16" x14ac:dyDescent="0.2">
      <c r="A40" s="29" t="s">
        <v>418</v>
      </c>
      <c r="B40" s="49" t="s">
        <v>123</v>
      </c>
      <c r="C40" s="35">
        <v>6.9719610000000003</v>
      </c>
      <c r="D40" s="35">
        <v>6.8611019999999998</v>
      </c>
      <c r="E40" s="35">
        <v>6.8941929999999996</v>
      </c>
      <c r="F40" s="35">
        <v>6.8850480000000003</v>
      </c>
      <c r="G40" s="35">
        <v>6.901637</v>
      </c>
      <c r="H40" s="35">
        <v>6.8986150000000004</v>
      </c>
      <c r="I40" s="35">
        <v>6.890657</v>
      </c>
      <c r="J40" s="35">
        <v>6.8777030000000003</v>
      </c>
      <c r="K40" s="35">
        <v>6.8621429999999997</v>
      </c>
      <c r="L40" s="35">
        <v>6.83758</v>
      </c>
      <c r="M40" s="35">
        <v>6.8270739999999996</v>
      </c>
      <c r="N40" s="35">
        <v>6.8139989999999999</v>
      </c>
      <c r="O40" s="35">
        <v>6.8016709999999998</v>
      </c>
      <c r="P40" s="35">
        <v>6.7815300000000001</v>
      </c>
      <c r="Q40" s="35">
        <v>6.7682779999999996</v>
      </c>
      <c r="R40" s="35">
        <v>6.7632969999999997</v>
      </c>
      <c r="S40" s="35">
        <v>6.7526099999999998</v>
      </c>
      <c r="T40" s="35">
        <v>6.7441079999999998</v>
      </c>
      <c r="U40" s="35">
        <v>6.7409499999999998</v>
      </c>
      <c r="V40" s="35">
        <v>6.7372569999999996</v>
      </c>
      <c r="W40" s="35">
        <v>6.7232180000000001</v>
      </c>
      <c r="X40" s="35">
        <v>6.7142270000000002</v>
      </c>
      <c r="Y40" s="35">
        <v>6.711417</v>
      </c>
      <c r="Z40" s="35">
        <v>6.7152659999999997</v>
      </c>
      <c r="AA40" s="35">
        <v>6.7059899999999999</v>
      </c>
      <c r="AB40" s="35">
        <v>6.7019529999999996</v>
      </c>
      <c r="AC40" s="35">
        <v>6.6925850000000002</v>
      </c>
      <c r="AD40" s="35">
        <v>6.6804889999999997</v>
      </c>
      <c r="AE40" s="35">
        <v>6.6745479999999997</v>
      </c>
      <c r="AF40" s="35">
        <v>6.6682300000000003</v>
      </c>
      <c r="AG40" s="35">
        <v>6.6679909999999998</v>
      </c>
      <c r="AH40" s="32">
        <v>-1.485E-3</v>
      </c>
    </row>
    <row r="41" spans="1:34" ht="16" x14ac:dyDescent="0.2">
      <c r="A41" s="29" t="s">
        <v>419</v>
      </c>
      <c r="B41" s="49" t="s">
        <v>124</v>
      </c>
      <c r="C41" s="35">
        <v>1.131427</v>
      </c>
      <c r="D41" s="35">
        <v>1.1299429999999999</v>
      </c>
      <c r="E41" s="35">
        <v>0.73227500000000001</v>
      </c>
      <c r="F41" s="35">
        <v>0.732298</v>
      </c>
      <c r="G41" s="35">
        <v>0.73272099999999996</v>
      </c>
      <c r="H41" s="35">
        <v>0.732846</v>
      </c>
      <c r="I41" s="35">
        <v>0.73289700000000002</v>
      </c>
      <c r="J41" s="35">
        <v>0.73286799999999996</v>
      </c>
      <c r="K41" s="35">
        <v>0.732796</v>
      </c>
      <c r="L41" s="35">
        <v>0.73257300000000003</v>
      </c>
      <c r="M41" s="35">
        <v>0.73257899999999998</v>
      </c>
      <c r="N41" s="35">
        <v>0.73254200000000003</v>
      </c>
      <c r="O41" s="35">
        <v>0.73251699999999997</v>
      </c>
      <c r="P41" s="35">
        <v>0.73235399999999995</v>
      </c>
      <c r="Q41" s="35">
        <v>0.73230899999999999</v>
      </c>
      <c r="R41" s="35">
        <v>0.73241199999999995</v>
      </c>
      <c r="S41" s="35">
        <v>0.73241400000000001</v>
      </c>
      <c r="T41" s="35">
        <v>0.732456</v>
      </c>
      <c r="U41" s="35">
        <v>0.73260099999999995</v>
      </c>
      <c r="V41" s="35">
        <v>0.73273999999999995</v>
      </c>
      <c r="W41" s="35">
        <v>0.73268100000000003</v>
      </c>
      <c r="X41" s="35">
        <v>0.73272099999999996</v>
      </c>
      <c r="Y41" s="35">
        <v>0.73288699999999996</v>
      </c>
      <c r="Z41" s="35">
        <v>0.73319500000000004</v>
      </c>
      <c r="AA41" s="35">
        <v>0.73324</v>
      </c>
      <c r="AB41" s="35">
        <v>0.73339699999999997</v>
      </c>
      <c r="AC41" s="35">
        <v>0.73344500000000001</v>
      </c>
      <c r="AD41" s="35">
        <v>0.73343499999999995</v>
      </c>
      <c r="AE41" s="35">
        <v>0.73356299999999997</v>
      </c>
      <c r="AF41" s="35">
        <v>0.73368599999999995</v>
      </c>
      <c r="AG41" s="35">
        <v>0.73395699999999997</v>
      </c>
      <c r="AH41" s="32">
        <v>-1.4323000000000001E-2</v>
      </c>
    </row>
    <row r="42" spans="1:34" ht="16" x14ac:dyDescent="0.2">
      <c r="A42" s="29" t="s">
        <v>420</v>
      </c>
      <c r="B42" s="49" t="s">
        <v>132</v>
      </c>
      <c r="C42" s="35">
        <v>115.32431800000001</v>
      </c>
      <c r="D42" s="35">
        <v>118.51174899999999</v>
      </c>
      <c r="E42" s="35">
        <v>119.800461</v>
      </c>
      <c r="F42" s="35">
        <v>121.59556600000001</v>
      </c>
      <c r="G42" s="35">
        <v>123.494347</v>
      </c>
      <c r="H42" s="35">
        <v>125.474052</v>
      </c>
      <c r="I42" s="35">
        <v>127.531311</v>
      </c>
      <c r="J42" s="35">
        <v>129.619843</v>
      </c>
      <c r="K42" s="35">
        <v>131.691025</v>
      </c>
      <c r="L42" s="35">
        <v>133.73568700000001</v>
      </c>
      <c r="M42" s="35">
        <v>134.800003</v>
      </c>
      <c r="N42" s="35">
        <v>136.581085</v>
      </c>
      <c r="O42" s="35">
        <v>138.66665599999999</v>
      </c>
      <c r="P42" s="35">
        <v>140.88072199999999</v>
      </c>
      <c r="Q42" s="35">
        <v>143.13914500000001</v>
      </c>
      <c r="R42" s="35">
        <v>145.37686199999999</v>
      </c>
      <c r="S42" s="35">
        <v>147.91181900000001</v>
      </c>
      <c r="T42" s="35">
        <v>150.56109599999999</v>
      </c>
      <c r="U42" s="35">
        <v>153.21662900000001</v>
      </c>
      <c r="V42" s="35">
        <v>156.331131</v>
      </c>
      <c r="W42" s="35">
        <v>159.10179099999999</v>
      </c>
      <c r="X42" s="35">
        <v>162.24478099999999</v>
      </c>
      <c r="Y42" s="35">
        <v>165.670197</v>
      </c>
      <c r="Z42" s="35">
        <v>169.45864900000001</v>
      </c>
      <c r="AA42" s="35">
        <v>173.78195199999999</v>
      </c>
      <c r="AB42" s="35">
        <v>178.52864099999999</v>
      </c>
      <c r="AC42" s="35">
        <v>183.44708299999999</v>
      </c>
      <c r="AD42" s="35">
        <v>189.12127699999999</v>
      </c>
      <c r="AE42" s="35">
        <v>195.28002900000001</v>
      </c>
      <c r="AF42" s="35">
        <v>202.11537200000001</v>
      </c>
      <c r="AG42" s="35">
        <v>209.901535</v>
      </c>
      <c r="AH42" s="32">
        <v>2.0164000000000001E-2</v>
      </c>
    </row>
    <row r="43" spans="1:34" ht="16" x14ac:dyDescent="0.2">
      <c r="A43" s="29" t="s">
        <v>421</v>
      </c>
      <c r="B43" s="49" t="s">
        <v>137</v>
      </c>
      <c r="C43" s="35">
        <v>11.828587000000001</v>
      </c>
      <c r="D43" s="35">
        <v>11.963876000000001</v>
      </c>
      <c r="E43" s="35">
        <v>12.727582</v>
      </c>
      <c r="F43" s="35">
        <v>12.777716</v>
      </c>
      <c r="G43" s="35">
        <v>12.777716</v>
      </c>
      <c r="H43" s="35">
        <v>12.777716</v>
      </c>
      <c r="I43" s="35">
        <v>12.777716</v>
      </c>
      <c r="J43" s="35">
        <v>12.777716</v>
      </c>
      <c r="K43" s="35">
        <v>12.777716</v>
      </c>
      <c r="L43" s="35">
        <v>12.777716</v>
      </c>
      <c r="M43" s="35">
        <v>12.536386</v>
      </c>
      <c r="N43" s="35">
        <v>12.464427000000001</v>
      </c>
      <c r="O43" s="35">
        <v>12.468496</v>
      </c>
      <c r="P43" s="35">
        <v>12.498526999999999</v>
      </c>
      <c r="Q43" s="35">
        <v>12.523177</v>
      </c>
      <c r="R43" s="35">
        <v>12.513097</v>
      </c>
      <c r="S43" s="35">
        <v>12.560276999999999</v>
      </c>
      <c r="T43" s="35">
        <v>12.605185000000001</v>
      </c>
      <c r="U43" s="35">
        <v>12.614329</v>
      </c>
      <c r="V43" s="35">
        <v>12.711164</v>
      </c>
      <c r="W43" s="35">
        <v>12.702194</v>
      </c>
      <c r="X43" s="35">
        <v>12.723696</v>
      </c>
      <c r="Y43" s="35">
        <v>12.729532000000001</v>
      </c>
      <c r="Z43" s="35">
        <v>12.711072</v>
      </c>
      <c r="AA43" s="35">
        <v>12.732839999999999</v>
      </c>
      <c r="AB43" s="35">
        <v>12.738818999999999</v>
      </c>
      <c r="AC43" s="35">
        <v>12.672188</v>
      </c>
      <c r="AD43" s="35">
        <v>12.680974000000001</v>
      </c>
      <c r="AE43" s="35">
        <v>12.682884</v>
      </c>
      <c r="AF43" s="35">
        <v>12.673327</v>
      </c>
      <c r="AG43" s="35">
        <v>12.672205</v>
      </c>
      <c r="AH43" s="32">
        <v>2.2989999999999998E-3</v>
      </c>
    </row>
    <row r="44" spans="1:34" ht="16" x14ac:dyDescent="0.2">
      <c r="A44" s="29" t="s">
        <v>422</v>
      </c>
      <c r="B44" s="49" t="s">
        <v>138</v>
      </c>
      <c r="C44" s="35">
        <v>78.756172000000007</v>
      </c>
      <c r="D44" s="35">
        <v>86.772980000000004</v>
      </c>
      <c r="E44" s="35">
        <v>93.154326999999995</v>
      </c>
      <c r="F44" s="35">
        <v>98.007964999999999</v>
      </c>
      <c r="G44" s="35">
        <v>102.74762</v>
      </c>
      <c r="H44" s="35">
        <v>108.349762</v>
      </c>
      <c r="I44" s="35">
        <v>113.26995100000001</v>
      </c>
      <c r="J44" s="35">
        <v>119.067421</v>
      </c>
      <c r="K44" s="35">
        <v>124.152176</v>
      </c>
      <c r="L44" s="35">
        <v>129.22714199999999</v>
      </c>
      <c r="M44" s="35">
        <v>134.29170199999999</v>
      </c>
      <c r="N44" s="35">
        <v>140.01355000000001</v>
      </c>
      <c r="O44" s="35">
        <v>144.894699</v>
      </c>
      <c r="P44" s="35">
        <v>150.24453700000001</v>
      </c>
      <c r="Q44" s="35">
        <v>155.696136</v>
      </c>
      <c r="R44" s="35">
        <v>161.43739299999999</v>
      </c>
      <c r="S44" s="35">
        <v>167.92124899999999</v>
      </c>
      <c r="T44" s="35">
        <v>173.73033100000001</v>
      </c>
      <c r="U44" s="35">
        <v>179.957077</v>
      </c>
      <c r="V44" s="35">
        <v>186.21049500000001</v>
      </c>
      <c r="W44" s="35">
        <v>192.61094700000001</v>
      </c>
      <c r="X44" s="35">
        <v>199.01466400000001</v>
      </c>
      <c r="Y44" s="35">
        <v>205.57214400000001</v>
      </c>
      <c r="Z44" s="35">
        <v>212.33691400000001</v>
      </c>
      <c r="AA44" s="35">
        <v>218.961197</v>
      </c>
      <c r="AB44" s="35">
        <v>226.07058699999999</v>
      </c>
      <c r="AC44" s="35">
        <v>233.91909799999999</v>
      </c>
      <c r="AD44" s="35">
        <v>240.79776000000001</v>
      </c>
      <c r="AE44" s="35">
        <v>247.64917</v>
      </c>
      <c r="AF44" s="35">
        <v>254.327606</v>
      </c>
      <c r="AG44" s="35">
        <v>261.42752100000001</v>
      </c>
      <c r="AH44" s="32">
        <v>4.0804E-2</v>
      </c>
    </row>
    <row r="45" spans="1:34" ht="16" x14ac:dyDescent="0.2">
      <c r="A45" s="29" t="s">
        <v>423</v>
      </c>
      <c r="B45" s="49" t="s">
        <v>139</v>
      </c>
      <c r="C45" s="35">
        <v>3.0856460000000001</v>
      </c>
      <c r="D45" s="35">
        <v>3.0856460000000001</v>
      </c>
      <c r="E45" s="35">
        <v>3.3747259999999999</v>
      </c>
      <c r="F45" s="35">
        <v>3.3747259999999999</v>
      </c>
      <c r="G45" s="35">
        <v>3.3747259999999999</v>
      </c>
      <c r="H45" s="35">
        <v>3.3747259999999999</v>
      </c>
      <c r="I45" s="35">
        <v>3.3747259999999999</v>
      </c>
      <c r="J45" s="35">
        <v>3.3747259999999999</v>
      </c>
      <c r="K45" s="35">
        <v>3.3747259999999999</v>
      </c>
      <c r="L45" s="35">
        <v>3.3747259999999999</v>
      </c>
      <c r="M45" s="35">
        <v>3.3747259999999999</v>
      </c>
      <c r="N45" s="35">
        <v>3.3747259999999999</v>
      </c>
      <c r="O45" s="35">
        <v>3.3747259999999999</v>
      </c>
      <c r="P45" s="35">
        <v>3.3747259999999999</v>
      </c>
      <c r="Q45" s="35">
        <v>3.3747259999999999</v>
      </c>
      <c r="R45" s="35">
        <v>3.3747259999999999</v>
      </c>
      <c r="S45" s="35">
        <v>3.3747259999999999</v>
      </c>
      <c r="T45" s="35">
        <v>3.3747259999999999</v>
      </c>
      <c r="U45" s="35">
        <v>3.3747259999999999</v>
      </c>
      <c r="V45" s="35">
        <v>3.3747259999999999</v>
      </c>
      <c r="W45" s="35">
        <v>3.3747259999999999</v>
      </c>
      <c r="X45" s="35">
        <v>3.3747259999999999</v>
      </c>
      <c r="Y45" s="35">
        <v>3.3747259999999999</v>
      </c>
      <c r="Z45" s="35">
        <v>3.3747259999999999</v>
      </c>
      <c r="AA45" s="35">
        <v>3.3747259999999999</v>
      </c>
      <c r="AB45" s="35">
        <v>3.3747259999999999</v>
      </c>
      <c r="AC45" s="35">
        <v>3.3747259999999999</v>
      </c>
      <c r="AD45" s="35">
        <v>3.3747259999999999</v>
      </c>
      <c r="AE45" s="35">
        <v>3.3747259999999999</v>
      </c>
      <c r="AF45" s="35">
        <v>3.3747259999999999</v>
      </c>
      <c r="AG45" s="35">
        <v>3.3747259999999999</v>
      </c>
      <c r="AH45" s="32">
        <v>2.99E-3</v>
      </c>
    </row>
    <row r="46" spans="1:34" x14ac:dyDescent="0.2">
      <c r="A46" s="29" t="s">
        <v>424</v>
      </c>
      <c r="B46" s="48" t="s">
        <v>199</v>
      </c>
      <c r="C46" s="37">
        <v>217.09809899999999</v>
      </c>
      <c r="D46" s="37">
        <v>228.32530199999999</v>
      </c>
      <c r="E46" s="37">
        <v>236.68356299999999</v>
      </c>
      <c r="F46" s="37">
        <v>243.37329099999999</v>
      </c>
      <c r="G46" s="37">
        <v>250.028763</v>
      </c>
      <c r="H46" s="37">
        <v>257.60769699999997</v>
      </c>
      <c r="I46" s="37">
        <v>264.57724000000002</v>
      </c>
      <c r="J46" s="37">
        <v>272.45025600000002</v>
      </c>
      <c r="K46" s="37">
        <v>279.590576</v>
      </c>
      <c r="L46" s="37">
        <v>286.68542500000001</v>
      </c>
      <c r="M46" s="37">
        <v>292.56246900000002</v>
      </c>
      <c r="N46" s="37">
        <v>299.98034699999999</v>
      </c>
      <c r="O46" s="37">
        <v>306.938782</v>
      </c>
      <c r="P46" s="37">
        <v>314.51238999999998</v>
      </c>
      <c r="Q46" s="37">
        <v>322.23376500000001</v>
      </c>
      <c r="R46" s="37">
        <v>330.19778400000001</v>
      </c>
      <c r="S46" s="37">
        <v>339.25311299999998</v>
      </c>
      <c r="T46" s="37">
        <v>347.74789399999997</v>
      </c>
      <c r="U46" s="37">
        <v>356.63632200000001</v>
      </c>
      <c r="V46" s="37">
        <v>366.097534</v>
      </c>
      <c r="W46" s="37">
        <v>375.245544</v>
      </c>
      <c r="X46" s="37">
        <v>384.80480999999997</v>
      </c>
      <c r="Y46" s="37">
        <v>394.79089399999998</v>
      </c>
      <c r="Z46" s="37">
        <v>405.32983400000001</v>
      </c>
      <c r="AA46" s="37">
        <v>416.289917</v>
      </c>
      <c r="AB46" s="37">
        <v>428.14813199999998</v>
      </c>
      <c r="AC46" s="37">
        <v>440.839111</v>
      </c>
      <c r="AD46" s="37">
        <v>453.38867199999999</v>
      </c>
      <c r="AE46" s="37">
        <v>466.39495799999997</v>
      </c>
      <c r="AF46" s="37">
        <v>479.892944</v>
      </c>
      <c r="AG46" s="37">
        <v>494.77795400000002</v>
      </c>
      <c r="AH46" s="34">
        <v>2.7838999999999999E-2</v>
      </c>
    </row>
    <row r="47" spans="1:34" ht="16" x14ac:dyDescent="0.2">
      <c r="A47" s="29" t="s">
        <v>425</v>
      </c>
      <c r="B47" s="49" t="s">
        <v>140</v>
      </c>
      <c r="C47" s="35">
        <v>162.49844400000001</v>
      </c>
      <c r="D47" s="35">
        <v>172.15110799999999</v>
      </c>
      <c r="E47" s="35">
        <v>188.77301</v>
      </c>
      <c r="F47" s="35">
        <v>194.23594700000001</v>
      </c>
      <c r="G47" s="35">
        <v>199.582596</v>
      </c>
      <c r="H47" s="35">
        <v>205.823914</v>
      </c>
      <c r="I47" s="35">
        <v>211.407364</v>
      </c>
      <c r="J47" s="35">
        <v>217.8965</v>
      </c>
      <c r="K47" s="35">
        <v>223.64025899999999</v>
      </c>
      <c r="L47" s="35">
        <v>229.35051000000001</v>
      </c>
      <c r="M47" s="35">
        <v>233.06672699999999</v>
      </c>
      <c r="N47" s="35">
        <v>238.668396</v>
      </c>
      <c r="O47" s="35">
        <v>244.02673300000001</v>
      </c>
      <c r="P47" s="35">
        <v>250.04827900000001</v>
      </c>
      <c r="Q47" s="35">
        <v>256.25058000000001</v>
      </c>
      <c r="R47" s="35">
        <v>262.536224</v>
      </c>
      <c r="S47" s="35">
        <v>270.25238000000002</v>
      </c>
      <c r="T47" s="35">
        <v>277.08898900000003</v>
      </c>
      <c r="U47" s="35">
        <v>284.37713600000001</v>
      </c>
      <c r="V47" s="35">
        <v>292.18579099999999</v>
      </c>
      <c r="W47" s="35">
        <v>299.403076</v>
      </c>
      <c r="X47" s="35">
        <v>307.101654</v>
      </c>
      <c r="Y47" s="35">
        <v>314.96139499999998</v>
      </c>
      <c r="Z47" s="35">
        <v>323.17025799999999</v>
      </c>
      <c r="AA47" s="35">
        <v>331.592804</v>
      </c>
      <c r="AB47" s="35">
        <v>341.14962800000001</v>
      </c>
      <c r="AC47" s="35">
        <v>351.25701900000001</v>
      </c>
      <c r="AD47" s="35">
        <v>361.00302099999999</v>
      </c>
      <c r="AE47" s="35">
        <v>371.11663800000002</v>
      </c>
      <c r="AF47" s="35">
        <v>381.40002399999997</v>
      </c>
      <c r="AG47" s="35">
        <v>393.11868299999998</v>
      </c>
      <c r="AH47" s="32">
        <v>2.9885999999999999E-2</v>
      </c>
    </row>
    <row r="48" spans="1:34" x14ac:dyDescent="0.2">
      <c r="A48" s="29" t="s">
        <v>426</v>
      </c>
      <c r="B48" s="48" t="s">
        <v>141</v>
      </c>
      <c r="C48" s="37">
        <v>54.599677999999997</v>
      </c>
      <c r="D48" s="37">
        <v>56.174182999999999</v>
      </c>
      <c r="E48" s="37">
        <v>47.910542</v>
      </c>
      <c r="F48" s="37">
        <v>49.137366999999998</v>
      </c>
      <c r="G48" s="37">
        <v>50.446174999999997</v>
      </c>
      <c r="H48" s="37">
        <v>51.783802000000001</v>
      </c>
      <c r="I48" s="37">
        <v>53.169894999999997</v>
      </c>
      <c r="J48" s="37">
        <v>54.553780000000003</v>
      </c>
      <c r="K48" s="37">
        <v>55.950333000000001</v>
      </c>
      <c r="L48" s="37">
        <v>57.334915000000002</v>
      </c>
      <c r="M48" s="37">
        <v>59.495742999999997</v>
      </c>
      <c r="N48" s="37">
        <v>61.311892999999998</v>
      </c>
      <c r="O48" s="37">
        <v>62.912064000000001</v>
      </c>
      <c r="P48" s="37">
        <v>64.464134000000001</v>
      </c>
      <c r="Q48" s="37">
        <v>65.983222999999995</v>
      </c>
      <c r="R48" s="37">
        <v>67.661559999999994</v>
      </c>
      <c r="S48" s="37">
        <v>69.000716999999995</v>
      </c>
      <c r="T48" s="37">
        <v>70.658919999999995</v>
      </c>
      <c r="U48" s="37">
        <v>72.259186</v>
      </c>
      <c r="V48" s="37">
        <v>73.911713000000006</v>
      </c>
      <c r="W48" s="37">
        <v>75.842506</v>
      </c>
      <c r="X48" s="37">
        <v>77.703224000000006</v>
      </c>
      <c r="Y48" s="37">
        <v>79.829475000000002</v>
      </c>
      <c r="Z48" s="37">
        <v>82.159606999999994</v>
      </c>
      <c r="AA48" s="37">
        <v>84.697151000000005</v>
      </c>
      <c r="AB48" s="37">
        <v>86.998512000000005</v>
      </c>
      <c r="AC48" s="37">
        <v>89.582138</v>
      </c>
      <c r="AD48" s="37">
        <v>92.385650999999996</v>
      </c>
      <c r="AE48" s="37">
        <v>95.278357999999997</v>
      </c>
      <c r="AF48" s="37">
        <v>98.492935000000003</v>
      </c>
      <c r="AG48" s="37">
        <v>101.659294</v>
      </c>
      <c r="AH48" s="34">
        <v>2.0936E-2</v>
      </c>
    </row>
    <row r="50" spans="1:34" ht="15" customHeight="1" x14ac:dyDescent="0.2">
      <c r="B50" s="48" t="s">
        <v>200</v>
      </c>
    </row>
    <row r="51" spans="1:34" ht="15" customHeight="1" x14ac:dyDescent="0.2">
      <c r="A51" s="29" t="s">
        <v>427</v>
      </c>
      <c r="B51" s="49" t="s">
        <v>123</v>
      </c>
      <c r="C51" s="35">
        <v>782.38024900000005</v>
      </c>
      <c r="D51" s="35">
        <v>950.89929199999995</v>
      </c>
      <c r="E51" s="35">
        <v>951.04125999999997</v>
      </c>
      <c r="F51" s="35">
        <v>779.72808799999996</v>
      </c>
      <c r="G51" s="35">
        <v>651.90155000000004</v>
      </c>
      <c r="H51" s="35">
        <v>508.88906900000001</v>
      </c>
      <c r="I51" s="35">
        <v>516.55169699999999</v>
      </c>
      <c r="J51" s="35">
        <v>498.87042200000002</v>
      </c>
      <c r="K51" s="35">
        <v>502.62329099999999</v>
      </c>
      <c r="L51" s="35">
        <v>504.75439499999999</v>
      </c>
      <c r="M51" s="35">
        <v>510.19683800000001</v>
      </c>
      <c r="N51" s="35">
        <v>502.868225</v>
      </c>
      <c r="O51" s="35">
        <v>491.00277699999998</v>
      </c>
      <c r="P51" s="35">
        <v>488.99020400000001</v>
      </c>
      <c r="Q51" s="35">
        <v>478.19567899999998</v>
      </c>
      <c r="R51" s="35">
        <v>465.85739100000001</v>
      </c>
      <c r="S51" s="35">
        <v>459.20599399999998</v>
      </c>
      <c r="T51" s="35">
        <v>452.27075200000002</v>
      </c>
      <c r="U51" s="35">
        <v>441.75412</v>
      </c>
      <c r="V51" s="35">
        <v>439.92587300000002</v>
      </c>
      <c r="W51" s="35">
        <v>436.30233800000002</v>
      </c>
      <c r="X51" s="35">
        <v>434.32839999999999</v>
      </c>
      <c r="Y51" s="35">
        <v>432.00912499999998</v>
      </c>
      <c r="Z51" s="35">
        <v>432.63046300000002</v>
      </c>
      <c r="AA51" s="35">
        <v>432.11041299999999</v>
      </c>
      <c r="AB51" s="35">
        <v>419.59103399999998</v>
      </c>
      <c r="AC51" s="35">
        <v>413.80447400000003</v>
      </c>
      <c r="AD51" s="35">
        <v>410.03005999999999</v>
      </c>
      <c r="AE51" s="35">
        <v>401.59960899999999</v>
      </c>
      <c r="AF51" s="35">
        <v>394.72625699999998</v>
      </c>
      <c r="AG51" s="35">
        <v>395.24060100000003</v>
      </c>
      <c r="AH51" s="32">
        <v>-2.2504E-2</v>
      </c>
    </row>
    <row r="52" spans="1:34" ht="15" customHeight="1" x14ac:dyDescent="0.2">
      <c r="A52" s="29" t="s">
        <v>428</v>
      </c>
      <c r="B52" s="49" t="s">
        <v>124</v>
      </c>
      <c r="C52" s="35">
        <v>15.725861999999999</v>
      </c>
      <c r="D52" s="35">
        <v>12.223053</v>
      </c>
      <c r="E52" s="35">
        <v>11.747377</v>
      </c>
      <c r="F52" s="35">
        <v>10.877834999999999</v>
      </c>
      <c r="G52" s="35">
        <v>10.28668</v>
      </c>
      <c r="H52" s="35">
        <v>9.6486999999999998</v>
      </c>
      <c r="I52" s="35">
        <v>9.2992170000000005</v>
      </c>
      <c r="J52" s="35">
        <v>8.8776379999999993</v>
      </c>
      <c r="K52" s="35">
        <v>8.5983370000000008</v>
      </c>
      <c r="L52" s="35">
        <v>8.4537320000000005</v>
      </c>
      <c r="M52" s="35">
        <v>8.3046819999999997</v>
      </c>
      <c r="N52" s="35">
        <v>8.0422919999999998</v>
      </c>
      <c r="O52" s="35">
        <v>7.9457300000000002</v>
      </c>
      <c r="P52" s="35">
        <v>7.892023</v>
      </c>
      <c r="Q52" s="35">
        <v>7.8212440000000001</v>
      </c>
      <c r="R52" s="35">
        <v>7.7472139999999996</v>
      </c>
      <c r="S52" s="35">
        <v>7.6398349999999997</v>
      </c>
      <c r="T52" s="35">
        <v>7.4862419999999998</v>
      </c>
      <c r="U52" s="35">
        <v>7.2118719999999996</v>
      </c>
      <c r="V52" s="35">
        <v>7.1146900000000004</v>
      </c>
      <c r="W52" s="35">
        <v>7.0138930000000004</v>
      </c>
      <c r="X52" s="35">
        <v>6.7167380000000003</v>
      </c>
      <c r="Y52" s="35">
        <v>6.405062</v>
      </c>
      <c r="Z52" s="35">
        <v>6.0897610000000002</v>
      </c>
      <c r="AA52" s="35">
        <v>5.7767689999999998</v>
      </c>
      <c r="AB52" s="35">
        <v>5.4092169999999999</v>
      </c>
      <c r="AC52" s="35">
        <v>5.4030680000000002</v>
      </c>
      <c r="AD52" s="35">
        <v>5.4029239999999996</v>
      </c>
      <c r="AE52" s="35">
        <v>5.389424</v>
      </c>
      <c r="AF52" s="35">
        <v>5.3894659999999996</v>
      </c>
      <c r="AG52" s="35">
        <v>5.4284160000000004</v>
      </c>
      <c r="AH52" s="32">
        <v>-3.4833999999999997E-2</v>
      </c>
    </row>
    <row r="53" spans="1:34" ht="15" customHeight="1" x14ac:dyDescent="0.2">
      <c r="A53" s="29" t="s">
        <v>429</v>
      </c>
      <c r="B53" s="49" t="s">
        <v>132</v>
      </c>
      <c r="C53" s="35">
        <v>1627.9056399999999</v>
      </c>
      <c r="D53" s="35">
        <v>1434.7008060000001</v>
      </c>
      <c r="E53" s="35">
        <v>1467.1419679999999</v>
      </c>
      <c r="F53" s="35">
        <v>1591.893311</v>
      </c>
      <c r="G53" s="35">
        <v>1658.3797609999999</v>
      </c>
      <c r="H53" s="35">
        <v>1805.4259030000001</v>
      </c>
      <c r="I53" s="35">
        <v>1899.1423339999999</v>
      </c>
      <c r="J53" s="35">
        <v>1988.2749020000001</v>
      </c>
      <c r="K53" s="35">
        <v>2012.008789</v>
      </c>
      <c r="L53" s="35">
        <v>2061.0261230000001</v>
      </c>
      <c r="M53" s="35">
        <v>2041.512207</v>
      </c>
      <c r="N53" s="35">
        <v>2075.9157709999999</v>
      </c>
      <c r="O53" s="35">
        <v>2110.4067380000001</v>
      </c>
      <c r="P53" s="35">
        <v>2130.158203</v>
      </c>
      <c r="Q53" s="35">
        <v>2157.4304200000001</v>
      </c>
      <c r="R53" s="35">
        <v>2166.656982</v>
      </c>
      <c r="S53" s="35">
        <v>2187.3466800000001</v>
      </c>
      <c r="T53" s="35">
        <v>2231.4885250000002</v>
      </c>
      <c r="U53" s="35">
        <v>2265.6967770000001</v>
      </c>
      <c r="V53" s="35">
        <v>2293.4968260000001</v>
      </c>
      <c r="W53" s="35">
        <v>2320.2714839999999</v>
      </c>
      <c r="X53" s="35">
        <v>2351.0791020000001</v>
      </c>
      <c r="Y53" s="35">
        <v>2387.2534179999998</v>
      </c>
      <c r="Z53" s="35">
        <v>2439.82251</v>
      </c>
      <c r="AA53" s="35">
        <v>2513.9033199999999</v>
      </c>
      <c r="AB53" s="35">
        <v>2554.0146479999999</v>
      </c>
      <c r="AC53" s="35">
        <v>2577.9025879999999</v>
      </c>
      <c r="AD53" s="35">
        <v>2600.422607</v>
      </c>
      <c r="AE53" s="35">
        <v>2626.0598140000002</v>
      </c>
      <c r="AF53" s="35">
        <v>2633.6369629999999</v>
      </c>
      <c r="AG53" s="35">
        <v>2662.3884280000002</v>
      </c>
      <c r="AH53" s="32">
        <v>1.6532999999999999E-2</v>
      </c>
    </row>
    <row r="54" spans="1:34" ht="15" customHeight="1" x14ac:dyDescent="0.2">
      <c r="A54" s="29" t="s">
        <v>430</v>
      </c>
      <c r="B54" s="49" t="s">
        <v>126</v>
      </c>
      <c r="C54" s="35">
        <v>784.792236</v>
      </c>
      <c r="D54" s="35">
        <v>760.58019999999999</v>
      </c>
      <c r="E54" s="35">
        <v>736.682861</v>
      </c>
      <c r="F54" s="35">
        <v>749.79754600000001</v>
      </c>
      <c r="G54" s="35">
        <v>752.92675799999995</v>
      </c>
      <c r="H54" s="35">
        <v>744.93896500000005</v>
      </c>
      <c r="I54" s="35">
        <v>641.46691899999996</v>
      </c>
      <c r="J54" s="35">
        <v>576.47943099999998</v>
      </c>
      <c r="K54" s="35">
        <v>556.94921899999997</v>
      </c>
      <c r="L54" s="35">
        <v>505.98269699999997</v>
      </c>
      <c r="M54" s="35">
        <v>506.73165899999998</v>
      </c>
      <c r="N54" s="35">
        <v>490.30969199999998</v>
      </c>
      <c r="O54" s="35">
        <v>480.15368699999999</v>
      </c>
      <c r="P54" s="35">
        <v>472.43350199999998</v>
      </c>
      <c r="Q54" s="35">
        <v>455.69644199999999</v>
      </c>
      <c r="R54" s="35">
        <v>457.101471</v>
      </c>
      <c r="S54" s="35">
        <v>448.75286899999998</v>
      </c>
      <c r="T54" s="35">
        <v>432.32104500000003</v>
      </c>
      <c r="U54" s="35">
        <v>425.24267600000002</v>
      </c>
      <c r="V54" s="35">
        <v>425.24267600000002</v>
      </c>
      <c r="W54" s="35">
        <v>425.58752399999997</v>
      </c>
      <c r="X54" s="35">
        <v>426.83960000000002</v>
      </c>
      <c r="Y54" s="35">
        <v>427.74517800000001</v>
      </c>
      <c r="Z54" s="35">
        <v>409.67730699999998</v>
      </c>
      <c r="AA54" s="35">
        <v>364.57794200000001</v>
      </c>
      <c r="AB54" s="35">
        <v>365.39648399999999</v>
      </c>
      <c r="AC54" s="35">
        <v>365.82254</v>
      </c>
      <c r="AD54" s="35">
        <v>358.45455900000002</v>
      </c>
      <c r="AE54" s="35">
        <v>343.63793900000002</v>
      </c>
      <c r="AF54" s="35">
        <v>343.95855699999998</v>
      </c>
      <c r="AG54" s="35">
        <v>344.421967</v>
      </c>
      <c r="AH54" s="32">
        <v>-2.7078000000000001E-2</v>
      </c>
    </row>
    <row r="55" spans="1:34" ht="15" customHeight="1" x14ac:dyDescent="0.2">
      <c r="A55" s="29" t="s">
        <v>431</v>
      </c>
      <c r="B55" s="49" t="s">
        <v>142</v>
      </c>
      <c r="C55" s="35">
        <v>834.07147199999997</v>
      </c>
      <c r="D55" s="35">
        <v>928.50622599999997</v>
      </c>
      <c r="E55" s="35">
        <v>985.65673800000002</v>
      </c>
      <c r="F55" s="35">
        <v>1083.7711179999999</v>
      </c>
      <c r="G55" s="35">
        <v>1213.2387699999999</v>
      </c>
      <c r="H55" s="35">
        <v>1288.553101</v>
      </c>
      <c r="I55" s="35">
        <v>1333.166626</v>
      </c>
      <c r="J55" s="35">
        <v>1360.2459719999999</v>
      </c>
      <c r="K55" s="35">
        <v>1386.315063</v>
      </c>
      <c r="L55" s="35">
        <v>1418.525269</v>
      </c>
      <c r="M55" s="35">
        <v>1457.9216309999999</v>
      </c>
      <c r="N55" s="35">
        <v>1479.0614009999999</v>
      </c>
      <c r="O55" s="35">
        <v>1499.2089840000001</v>
      </c>
      <c r="P55" s="35">
        <v>1522.8156739999999</v>
      </c>
      <c r="Q55" s="35">
        <v>1561.201294</v>
      </c>
      <c r="R55" s="35">
        <v>1607.952759</v>
      </c>
      <c r="S55" s="35">
        <v>1650.041138</v>
      </c>
      <c r="T55" s="35">
        <v>1676.6423339999999</v>
      </c>
      <c r="U55" s="35">
        <v>1708.69812</v>
      </c>
      <c r="V55" s="35">
        <v>1733.195068</v>
      </c>
      <c r="W55" s="35">
        <v>1757.6240230000001</v>
      </c>
      <c r="X55" s="35">
        <v>1780.1240230000001</v>
      </c>
      <c r="Y55" s="35">
        <v>1800.809814</v>
      </c>
      <c r="Z55" s="35">
        <v>1826.096802</v>
      </c>
      <c r="AA55" s="35">
        <v>1856.7186280000001</v>
      </c>
      <c r="AB55" s="35">
        <v>1890.47876</v>
      </c>
      <c r="AC55" s="35">
        <v>1930.748413</v>
      </c>
      <c r="AD55" s="35">
        <v>1978.735596</v>
      </c>
      <c r="AE55" s="35">
        <v>2039.6069339999999</v>
      </c>
      <c r="AF55" s="35">
        <v>2106.2788089999999</v>
      </c>
      <c r="AG55" s="35">
        <v>2148.1635740000002</v>
      </c>
      <c r="AH55" s="32">
        <v>3.2037000000000003E-2</v>
      </c>
    </row>
    <row r="56" spans="1:34" ht="15" customHeight="1" x14ac:dyDescent="0.2">
      <c r="A56" s="29" t="s">
        <v>432</v>
      </c>
      <c r="B56" s="49" t="s">
        <v>143</v>
      </c>
      <c r="C56" s="35">
        <v>16.267976999999998</v>
      </c>
      <c r="D56" s="35">
        <v>15.852325</v>
      </c>
      <c r="E56" s="35">
        <v>16.936947</v>
      </c>
      <c r="F56" s="35">
        <v>16.782668999999999</v>
      </c>
      <c r="G56" s="35">
        <v>16.697565000000001</v>
      </c>
      <c r="H56" s="35">
        <v>16.520835999999999</v>
      </c>
      <c r="I56" s="35">
        <v>16.241807999999999</v>
      </c>
      <c r="J56" s="35">
        <v>16.242073000000001</v>
      </c>
      <c r="K56" s="35">
        <v>16.006105000000002</v>
      </c>
      <c r="L56" s="35">
        <v>15.860699</v>
      </c>
      <c r="M56" s="35">
        <v>15.597992</v>
      </c>
      <c r="N56" s="35">
        <v>15.655268</v>
      </c>
      <c r="O56" s="35">
        <v>15.583285999999999</v>
      </c>
      <c r="P56" s="35">
        <v>15.505281</v>
      </c>
      <c r="Q56" s="35">
        <v>15.456232</v>
      </c>
      <c r="R56" s="35">
        <v>15.174424999999999</v>
      </c>
      <c r="S56" s="35">
        <v>15.246893</v>
      </c>
      <c r="T56" s="35">
        <v>15.333430999999999</v>
      </c>
      <c r="U56" s="35">
        <v>15.204046</v>
      </c>
      <c r="V56" s="35">
        <v>15.379343</v>
      </c>
      <c r="W56" s="35">
        <v>15.285831</v>
      </c>
      <c r="X56" s="35">
        <v>15.283569</v>
      </c>
      <c r="Y56" s="35">
        <v>15.187027</v>
      </c>
      <c r="Z56" s="35">
        <v>15.216305</v>
      </c>
      <c r="AA56" s="35">
        <v>15.102119</v>
      </c>
      <c r="AB56" s="35">
        <v>15.010104999999999</v>
      </c>
      <c r="AC56" s="35">
        <v>14.829235000000001</v>
      </c>
      <c r="AD56" s="35">
        <v>14.682321999999999</v>
      </c>
      <c r="AE56" s="35">
        <v>14.741614999999999</v>
      </c>
      <c r="AF56" s="35">
        <v>14.414799</v>
      </c>
      <c r="AG56" s="35">
        <v>14.188001999999999</v>
      </c>
      <c r="AH56" s="32">
        <v>-4.5500000000000002E-3</v>
      </c>
    </row>
    <row r="57" spans="1:34" ht="15" customHeight="1" x14ac:dyDescent="0.2">
      <c r="A57" s="29" t="s">
        <v>433</v>
      </c>
      <c r="B57" s="48" t="s">
        <v>201</v>
      </c>
      <c r="C57" s="37">
        <v>4061.1435550000001</v>
      </c>
      <c r="D57" s="37">
        <v>4102.7622069999998</v>
      </c>
      <c r="E57" s="37">
        <v>4169.2075199999999</v>
      </c>
      <c r="F57" s="37">
        <v>4232.8505859999996</v>
      </c>
      <c r="G57" s="37">
        <v>4303.4311520000001</v>
      </c>
      <c r="H57" s="37">
        <v>4373.9770509999998</v>
      </c>
      <c r="I57" s="37">
        <v>4415.8686520000001</v>
      </c>
      <c r="J57" s="37">
        <v>4448.9902339999999</v>
      </c>
      <c r="K57" s="37">
        <v>4482.5009769999997</v>
      </c>
      <c r="L57" s="37">
        <v>4514.6030270000001</v>
      </c>
      <c r="M57" s="37">
        <v>4540.2651370000003</v>
      </c>
      <c r="N57" s="37">
        <v>4571.8525390000004</v>
      </c>
      <c r="O57" s="37">
        <v>4604.3017579999996</v>
      </c>
      <c r="P57" s="37">
        <v>4637.7954099999997</v>
      </c>
      <c r="Q57" s="37">
        <v>4675.8012699999999</v>
      </c>
      <c r="R57" s="37">
        <v>4720.4902339999999</v>
      </c>
      <c r="S57" s="37">
        <v>4768.2338870000003</v>
      </c>
      <c r="T57" s="37">
        <v>4815.5419920000004</v>
      </c>
      <c r="U57" s="37">
        <v>4863.8071289999998</v>
      </c>
      <c r="V57" s="37">
        <v>4914.3544920000004</v>
      </c>
      <c r="W57" s="37">
        <v>4962.0854490000002</v>
      </c>
      <c r="X57" s="37">
        <v>5014.3715819999998</v>
      </c>
      <c r="Y57" s="37">
        <v>5069.4096680000002</v>
      </c>
      <c r="Z57" s="37">
        <v>5129.533203</v>
      </c>
      <c r="AA57" s="37">
        <v>5188.1884769999997</v>
      </c>
      <c r="AB57" s="37">
        <v>5249.9003910000001</v>
      </c>
      <c r="AC57" s="37">
        <v>5308.5107420000004</v>
      </c>
      <c r="AD57" s="37">
        <v>5367.7285160000001</v>
      </c>
      <c r="AE57" s="37">
        <v>5431.0351559999999</v>
      </c>
      <c r="AF57" s="37">
        <v>5498.4047849999997</v>
      </c>
      <c r="AG57" s="37">
        <v>5569.8310549999997</v>
      </c>
      <c r="AH57" s="34">
        <v>1.0586E-2</v>
      </c>
    </row>
    <row r="58" spans="1:34" ht="15" customHeight="1" x14ac:dyDescent="0.2">
      <c r="A58" s="29" t="s">
        <v>434</v>
      </c>
      <c r="B58" s="48" t="s">
        <v>144</v>
      </c>
      <c r="C58" s="37">
        <v>3883.9221189999998</v>
      </c>
      <c r="D58" s="37">
        <v>3916.0654300000001</v>
      </c>
      <c r="E58" s="37">
        <v>3965.961914</v>
      </c>
      <c r="F58" s="37">
        <v>4024.1796880000002</v>
      </c>
      <c r="G58" s="37">
        <v>4089.4460450000001</v>
      </c>
      <c r="H58" s="37">
        <v>4154.1293949999999</v>
      </c>
      <c r="I58" s="37">
        <v>4190.4384769999997</v>
      </c>
      <c r="J58" s="37">
        <v>4217.0708009999998</v>
      </c>
      <c r="K58" s="37">
        <v>4244.8374020000001</v>
      </c>
      <c r="L58" s="37">
        <v>4271.2294920000004</v>
      </c>
      <c r="M58" s="37">
        <v>4293.1943359999996</v>
      </c>
      <c r="N58" s="37">
        <v>4319.2836909999996</v>
      </c>
      <c r="O58" s="37">
        <v>4346.3745120000003</v>
      </c>
      <c r="P58" s="37">
        <v>4373.8471680000002</v>
      </c>
      <c r="Q58" s="37">
        <v>4405.6503910000001</v>
      </c>
      <c r="R58" s="37">
        <v>4444.0537109999996</v>
      </c>
      <c r="S58" s="37">
        <v>4484.0810549999997</v>
      </c>
      <c r="T58" s="37">
        <v>4524.5522460000002</v>
      </c>
      <c r="U58" s="37">
        <v>4565.5297849999997</v>
      </c>
      <c r="V58" s="37">
        <v>4608.2680659999996</v>
      </c>
      <c r="W58" s="37">
        <v>4648.7817379999997</v>
      </c>
      <c r="X58" s="37">
        <v>4693.3696289999998</v>
      </c>
      <c r="Y58" s="37">
        <v>4740.5478519999997</v>
      </c>
      <c r="Z58" s="37">
        <v>4792.4624020000001</v>
      </c>
      <c r="AA58" s="37">
        <v>4842.6953119999998</v>
      </c>
      <c r="AB58" s="37">
        <v>4895.0742190000001</v>
      </c>
      <c r="AC58" s="37">
        <v>4943.6967770000001</v>
      </c>
      <c r="AD58" s="37">
        <v>4993.1689450000003</v>
      </c>
      <c r="AE58" s="37">
        <v>5046.3618159999996</v>
      </c>
      <c r="AF58" s="37">
        <v>5103.4482420000004</v>
      </c>
      <c r="AG58" s="37">
        <v>5163.1557620000003</v>
      </c>
      <c r="AH58" s="34">
        <v>9.5350000000000001E-3</v>
      </c>
    </row>
    <row r="59" spans="1:34" ht="15" customHeight="1" x14ac:dyDescent="0.2"/>
    <row r="60" spans="1:34" ht="15" customHeight="1" x14ac:dyDescent="0.2">
      <c r="A60" s="29" t="s">
        <v>435</v>
      </c>
      <c r="B60" s="48" t="s">
        <v>145</v>
      </c>
      <c r="C60" s="37">
        <v>45.686607000000002</v>
      </c>
      <c r="D60" s="37">
        <v>47.782992999999998</v>
      </c>
      <c r="E60" s="37">
        <v>44.248302000000002</v>
      </c>
      <c r="F60" s="37">
        <v>42.806114000000001</v>
      </c>
      <c r="G60" s="37">
        <v>44.995849999999997</v>
      </c>
      <c r="H60" s="37">
        <v>42.030903000000002</v>
      </c>
      <c r="I60" s="37">
        <v>43.029156</v>
      </c>
      <c r="J60" s="37">
        <v>47.000813000000001</v>
      </c>
      <c r="K60" s="37">
        <v>49.179473999999999</v>
      </c>
      <c r="L60" s="37">
        <v>48.473232000000003</v>
      </c>
      <c r="M60" s="37">
        <v>51.198363999999998</v>
      </c>
      <c r="N60" s="37">
        <v>48.438991999999999</v>
      </c>
      <c r="O60" s="37">
        <v>51.096485000000001</v>
      </c>
      <c r="P60" s="37">
        <v>50.568089000000001</v>
      </c>
      <c r="Q60" s="37">
        <v>52.881400999999997</v>
      </c>
      <c r="R60" s="37">
        <v>52.340781999999997</v>
      </c>
      <c r="S60" s="37">
        <v>50.99044</v>
      </c>
      <c r="T60" s="37">
        <v>50.607582000000001</v>
      </c>
      <c r="U60" s="37">
        <v>50.180259999999997</v>
      </c>
      <c r="V60" s="37">
        <v>50.273159</v>
      </c>
      <c r="W60" s="37">
        <v>49.687415999999999</v>
      </c>
      <c r="X60" s="37">
        <v>48.783360000000002</v>
      </c>
      <c r="Y60" s="37">
        <v>48.11692</v>
      </c>
      <c r="Z60" s="37">
        <v>47.665241000000002</v>
      </c>
      <c r="AA60" s="37">
        <v>46.780537000000002</v>
      </c>
      <c r="AB60" s="37">
        <v>45.696491000000002</v>
      </c>
      <c r="AC60" s="37">
        <v>45.400936000000002</v>
      </c>
      <c r="AD60" s="37">
        <v>45.149341999999997</v>
      </c>
      <c r="AE60" s="37">
        <v>44.728225999999999</v>
      </c>
      <c r="AF60" s="37">
        <v>44.384773000000003</v>
      </c>
      <c r="AG60" s="37">
        <v>44.451687</v>
      </c>
      <c r="AH60" s="34">
        <v>-9.1299999999999997E-4</v>
      </c>
    </row>
    <row r="61" spans="1:34" ht="15" customHeight="1" x14ac:dyDescent="0.2"/>
    <row r="62" spans="1:34" ht="15" customHeight="1" x14ac:dyDescent="0.2">
      <c r="B62" s="48" t="s">
        <v>146</v>
      </c>
    </row>
    <row r="63" spans="1:34" ht="15" customHeight="1" x14ac:dyDescent="0.2">
      <c r="A63" s="29" t="s">
        <v>436</v>
      </c>
      <c r="B63" s="49" t="s">
        <v>147</v>
      </c>
      <c r="C63" s="35">
        <v>1480.8714600000001</v>
      </c>
      <c r="D63" s="35">
        <v>1490.4886469999999</v>
      </c>
      <c r="E63" s="35">
        <v>1493.4677730000001</v>
      </c>
      <c r="F63" s="35">
        <v>1499.510376</v>
      </c>
      <c r="G63" s="35">
        <v>1507.1142580000001</v>
      </c>
      <c r="H63" s="35">
        <v>1515.442749</v>
      </c>
      <c r="I63" s="35">
        <v>1525.7185059999999</v>
      </c>
      <c r="J63" s="35">
        <v>1535.018677</v>
      </c>
      <c r="K63" s="35">
        <v>1544.633057</v>
      </c>
      <c r="L63" s="35">
        <v>1554.3298339999999</v>
      </c>
      <c r="M63" s="35">
        <v>1563.1850589999999</v>
      </c>
      <c r="N63" s="35">
        <v>1571.7312010000001</v>
      </c>
      <c r="O63" s="35">
        <v>1581.0588379999999</v>
      </c>
      <c r="P63" s="35">
        <v>1591.0710449999999</v>
      </c>
      <c r="Q63" s="35">
        <v>1603.149048</v>
      </c>
      <c r="R63" s="35">
        <v>1616.4952390000001</v>
      </c>
      <c r="S63" s="35">
        <v>1630.273682</v>
      </c>
      <c r="T63" s="35">
        <v>1644.3580320000001</v>
      </c>
      <c r="U63" s="35">
        <v>1658.1922609999999</v>
      </c>
      <c r="V63" s="35">
        <v>1672.094116</v>
      </c>
      <c r="W63" s="35">
        <v>1685.3905030000001</v>
      </c>
      <c r="X63" s="35">
        <v>1698.494263</v>
      </c>
      <c r="Y63" s="35">
        <v>1712.005615</v>
      </c>
      <c r="Z63" s="35">
        <v>1725.7979740000001</v>
      </c>
      <c r="AA63" s="35">
        <v>1739.923462</v>
      </c>
      <c r="AB63" s="35">
        <v>1754.1213379999999</v>
      </c>
      <c r="AC63" s="35">
        <v>1768.686768</v>
      </c>
      <c r="AD63" s="35">
        <v>1783.2773440000001</v>
      </c>
      <c r="AE63" s="35">
        <v>1799.2078859999999</v>
      </c>
      <c r="AF63" s="35">
        <v>1815.744019</v>
      </c>
      <c r="AG63" s="35">
        <v>1832.7764890000001</v>
      </c>
      <c r="AH63" s="32">
        <v>7.1320000000000003E-3</v>
      </c>
    </row>
    <row r="64" spans="1:34" ht="15" customHeight="1" x14ac:dyDescent="0.2">
      <c r="A64" s="29" t="s">
        <v>437</v>
      </c>
      <c r="B64" s="49" t="s">
        <v>148</v>
      </c>
      <c r="C64" s="35">
        <v>1270.6419679999999</v>
      </c>
      <c r="D64" s="35">
        <v>1288.278198</v>
      </c>
      <c r="E64" s="35">
        <v>1316.959595</v>
      </c>
      <c r="F64" s="35">
        <v>1338.450317</v>
      </c>
      <c r="G64" s="35">
        <v>1362.8328859999999</v>
      </c>
      <c r="H64" s="35">
        <v>1386.6979980000001</v>
      </c>
      <c r="I64" s="35">
        <v>1392.2413329999999</v>
      </c>
      <c r="J64" s="35">
        <v>1397.081177</v>
      </c>
      <c r="K64" s="35">
        <v>1402.2146</v>
      </c>
      <c r="L64" s="35">
        <v>1407.5023189999999</v>
      </c>
      <c r="M64" s="35">
        <v>1409.994995</v>
      </c>
      <c r="N64" s="35">
        <v>1413.5405270000001</v>
      </c>
      <c r="O64" s="35">
        <v>1419.607422</v>
      </c>
      <c r="P64" s="35">
        <v>1426.0614009999999</v>
      </c>
      <c r="Q64" s="35">
        <v>1433.8088379999999</v>
      </c>
      <c r="R64" s="35">
        <v>1442.553711</v>
      </c>
      <c r="S64" s="35">
        <v>1451.456909</v>
      </c>
      <c r="T64" s="35">
        <v>1461.6517329999999</v>
      </c>
      <c r="U64" s="35">
        <v>1472.031982</v>
      </c>
      <c r="V64" s="35">
        <v>1482.9948730000001</v>
      </c>
      <c r="W64" s="35">
        <v>1493.7989500000001</v>
      </c>
      <c r="X64" s="35">
        <v>1506.3740230000001</v>
      </c>
      <c r="Y64" s="35">
        <v>1519.838013</v>
      </c>
      <c r="Z64" s="35">
        <v>1534.4373780000001</v>
      </c>
      <c r="AA64" s="35">
        <v>1550.1004640000001</v>
      </c>
      <c r="AB64" s="35">
        <v>1566.5980219999999</v>
      </c>
      <c r="AC64" s="35">
        <v>1583.598755</v>
      </c>
      <c r="AD64" s="35">
        <v>1602.97876</v>
      </c>
      <c r="AE64" s="35">
        <v>1623.716553</v>
      </c>
      <c r="AF64" s="35">
        <v>1646.1748050000001</v>
      </c>
      <c r="AG64" s="35">
        <v>1669.446655</v>
      </c>
      <c r="AH64" s="32">
        <v>9.1400000000000006E-3</v>
      </c>
    </row>
    <row r="65" spans="1:34" ht="15" customHeight="1" x14ac:dyDescent="0.2">
      <c r="A65" s="29" t="s">
        <v>438</v>
      </c>
      <c r="B65" s="49" t="s">
        <v>149</v>
      </c>
      <c r="C65" s="35">
        <v>898.86425799999995</v>
      </c>
      <c r="D65" s="35">
        <v>903.61218299999996</v>
      </c>
      <c r="E65" s="35">
        <v>915.92742899999996</v>
      </c>
      <c r="F65" s="35">
        <v>942.45050000000003</v>
      </c>
      <c r="G65" s="35">
        <v>974.52325399999995</v>
      </c>
      <c r="H65" s="35">
        <v>1000.375549</v>
      </c>
      <c r="I65" s="35">
        <v>1017.374756</v>
      </c>
      <c r="J65" s="35">
        <v>1028.8396</v>
      </c>
      <c r="K65" s="35">
        <v>1039.420288</v>
      </c>
      <c r="L65" s="35">
        <v>1046.1888429999999</v>
      </c>
      <c r="M65" s="35">
        <v>1055.096802</v>
      </c>
      <c r="N65" s="35">
        <v>1062.436279</v>
      </c>
      <c r="O65" s="35">
        <v>1071.9384769999999</v>
      </c>
      <c r="P65" s="35">
        <v>1076.4183350000001</v>
      </c>
      <c r="Q65" s="35">
        <v>1084.636841</v>
      </c>
      <c r="R65" s="35">
        <v>1095.1175539999999</v>
      </c>
      <c r="S65" s="35">
        <v>1104.9163820000001</v>
      </c>
      <c r="T65" s="35">
        <v>1114.0444339999999</v>
      </c>
      <c r="U65" s="35">
        <v>1123.275513</v>
      </c>
      <c r="V65" s="35">
        <v>1133.4866939999999</v>
      </c>
      <c r="W65" s="35">
        <v>1141.3312989999999</v>
      </c>
      <c r="X65" s="35">
        <v>1151.356689</v>
      </c>
      <c r="Y65" s="35">
        <v>1162.640625</v>
      </c>
      <c r="Z65" s="35">
        <v>1176.829956</v>
      </c>
      <c r="AA65" s="35">
        <v>1186.7926030000001</v>
      </c>
      <c r="AB65" s="35">
        <v>1198.595947</v>
      </c>
      <c r="AC65" s="35">
        <v>1206.607788</v>
      </c>
      <c r="AD65" s="35">
        <v>1212.4139399999999</v>
      </c>
      <c r="AE65" s="35">
        <v>1219.706909</v>
      </c>
      <c r="AF65" s="35">
        <v>1228.604004</v>
      </c>
      <c r="AG65" s="35">
        <v>1238.5234379999999</v>
      </c>
      <c r="AH65" s="32">
        <v>1.0742E-2</v>
      </c>
    </row>
    <row r="66" spans="1:34" ht="16" x14ac:dyDescent="0.2">
      <c r="A66" s="29" t="s">
        <v>439</v>
      </c>
      <c r="B66" s="49" t="s">
        <v>150</v>
      </c>
      <c r="C66" s="35">
        <v>10.337897</v>
      </c>
      <c r="D66" s="35">
        <v>12.443448</v>
      </c>
      <c r="E66" s="35">
        <v>14.218616000000001</v>
      </c>
      <c r="F66" s="35">
        <v>15.859268999999999</v>
      </c>
      <c r="G66" s="35">
        <v>17.419561000000002</v>
      </c>
      <c r="H66" s="35">
        <v>18.972479</v>
      </c>
      <c r="I66" s="35">
        <v>20.815147</v>
      </c>
      <c r="J66" s="35">
        <v>22.709122000000001</v>
      </c>
      <c r="K66" s="35">
        <v>24.593035</v>
      </c>
      <c r="L66" s="35">
        <v>26.563058999999999</v>
      </c>
      <c r="M66" s="35">
        <v>28.751379</v>
      </c>
      <c r="N66" s="35">
        <v>31.070080000000001</v>
      </c>
      <c r="O66" s="35">
        <v>33.672615</v>
      </c>
      <c r="P66" s="35">
        <v>36.526435999999997</v>
      </c>
      <c r="Q66" s="35">
        <v>39.668849999999999</v>
      </c>
      <c r="R66" s="35">
        <v>43.077843000000001</v>
      </c>
      <c r="S66" s="35">
        <v>46.724784999999997</v>
      </c>
      <c r="T66" s="35">
        <v>50.579158999999997</v>
      </c>
      <c r="U66" s="35">
        <v>54.671405999999998</v>
      </c>
      <c r="V66" s="35">
        <v>59.000210000000003</v>
      </c>
      <c r="W66" s="35">
        <v>63.611961000000001</v>
      </c>
      <c r="X66" s="35">
        <v>68.261368000000004</v>
      </c>
      <c r="Y66" s="35">
        <v>73.007369999999995</v>
      </c>
      <c r="Z66" s="35">
        <v>77.811286999999993</v>
      </c>
      <c r="AA66" s="35">
        <v>82.799010999999993</v>
      </c>
      <c r="AB66" s="35">
        <v>87.734924000000007</v>
      </c>
      <c r="AC66" s="35">
        <v>92.757041999999998</v>
      </c>
      <c r="AD66" s="35">
        <v>97.801956000000004</v>
      </c>
      <c r="AE66" s="35">
        <v>103.009674</v>
      </c>
      <c r="AF66" s="35">
        <v>108.438042</v>
      </c>
      <c r="AG66" s="35">
        <v>113.912682</v>
      </c>
      <c r="AH66" s="32">
        <v>8.3273E-2</v>
      </c>
    </row>
    <row r="67" spans="1:34" ht="15" customHeight="1" x14ac:dyDescent="0.2">
      <c r="A67" s="29" t="s">
        <v>440</v>
      </c>
      <c r="B67" s="48" t="s">
        <v>151</v>
      </c>
      <c r="C67" s="37">
        <v>3660.7158199999999</v>
      </c>
      <c r="D67" s="37">
        <v>3694.82251</v>
      </c>
      <c r="E67" s="37">
        <v>3740.5734859999998</v>
      </c>
      <c r="F67" s="37">
        <v>3796.2702640000002</v>
      </c>
      <c r="G67" s="37">
        <v>3861.8903810000002</v>
      </c>
      <c r="H67" s="37">
        <v>3921.4885250000002</v>
      </c>
      <c r="I67" s="37">
        <v>3956.149414</v>
      </c>
      <c r="J67" s="37">
        <v>3983.6489259999998</v>
      </c>
      <c r="K67" s="37">
        <v>4010.8608399999998</v>
      </c>
      <c r="L67" s="37">
        <v>4034.5839839999999</v>
      </c>
      <c r="M67" s="37">
        <v>4057.0285640000002</v>
      </c>
      <c r="N67" s="37">
        <v>4078.7780760000001</v>
      </c>
      <c r="O67" s="37">
        <v>4106.2773440000001</v>
      </c>
      <c r="P67" s="37">
        <v>4130.0771480000003</v>
      </c>
      <c r="Q67" s="37">
        <v>4161.2631840000004</v>
      </c>
      <c r="R67" s="37">
        <v>4197.2451170000004</v>
      </c>
      <c r="S67" s="37">
        <v>4233.3720700000003</v>
      </c>
      <c r="T67" s="37">
        <v>4270.6333009999998</v>
      </c>
      <c r="U67" s="37">
        <v>4308.1708980000003</v>
      </c>
      <c r="V67" s="37">
        <v>4347.5756840000004</v>
      </c>
      <c r="W67" s="37">
        <v>4384.1328119999998</v>
      </c>
      <c r="X67" s="37">
        <v>4424.4868159999996</v>
      </c>
      <c r="Y67" s="37">
        <v>4467.4912109999996</v>
      </c>
      <c r="Z67" s="37">
        <v>4514.876953</v>
      </c>
      <c r="AA67" s="37">
        <v>4559.6157229999999</v>
      </c>
      <c r="AB67" s="37">
        <v>4607.0502930000002</v>
      </c>
      <c r="AC67" s="37">
        <v>4651.6503910000001</v>
      </c>
      <c r="AD67" s="37">
        <v>4696.4716799999997</v>
      </c>
      <c r="AE67" s="37">
        <v>4745.640625</v>
      </c>
      <c r="AF67" s="37">
        <v>4798.9609380000002</v>
      </c>
      <c r="AG67" s="37">
        <v>4854.6591799999997</v>
      </c>
      <c r="AH67" s="34">
        <v>9.4540000000000006E-3</v>
      </c>
    </row>
    <row r="68" spans="1:34" ht="15" customHeight="1" x14ac:dyDescent="0.2">
      <c r="A68" s="29" t="s">
        <v>441</v>
      </c>
      <c r="B68" s="49" t="s">
        <v>152</v>
      </c>
      <c r="C68" s="35">
        <v>177.22126800000001</v>
      </c>
      <c r="D68" s="35">
        <v>186.69664</v>
      </c>
      <c r="E68" s="35">
        <v>203.245789</v>
      </c>
      <c r="F68" s="35">
        <v>208.67126500000001</v>
      </c>
      <c r="G68" s="35">
        <v>213.98513800000001</v>
      </c>
      <c r="H68" s="35">
        <v>219.84724399999999</v>
      </c>
      <c r="I68" s="35">
        <v>225.43052700000001</v>
      </c>
      <c r="J68" s="35">
        <v>231.91966199999999</v>
      </c>
      <c r="K68" s="35">
        <v>237.663422</v>
      </c>
      <c r="L68" s="35">
        <v>243.373672</v>
      </c>
      <c r="M68" s="35">
        <v>247.07048</v>
      </c>
      <c r="N68" s="35">
        <v>252.568771</v>
      </c>
      <c r="O68" s="35">
        <v>257.92712399999999</v>
      </c>
      <c r="P68" s="35">
        <v>263.948669</v>
      </c>
      <c r="Q68" s="35">
        <v>270.15096999999997</v>
      </c>
      <c r="R68" s="35">
        <v>276.43661500000002</v>
      </c>
      <c r="S68" s="35">
        <v>284.15277099999997</v>
      </c>
      <c r="T68" s="35">
        <v>290.98937999999998</v>
      </c>
      <c r="U68" s="35">
        <v>298.27752700000002</v>
      </c>
      <c r="V68" s="35">
        <v>306.08618200000001</v>
      </c>
      <c r="W68" s="35">
        <v>313.30346700000001</v>
      </c>
      <c r="X68" s="35">
        <v>321.00204500000001</v>
      </c>
      <c r="Y68" s="35">
        <v>328.861786</v>
      </c>
      <c r="Z68" s="35">
        <v>337.07064800000001</v>
      </c>
      <c r="AA68" s="35">
        <v>345.49319500000001</v>
      </c>
      <c r="AB68" s="35">
        <v>354.82617199999999</v>
      </c>
      <c r="AC68" s="35">
        <v>364.813873</v>
      </c>
      <c r="AD68" s="35">
        <v>374.55987499999998</v>
      </c>
      <c r="AE68" s="35">
        <v>384.67349200000001</v>
      </c>
      <c r="AF68" s="35">
        <v>394.95687900000001</v>
      </c>
      <c r="AG68" s="35">
        <v>406.67553700000002</v>
      </c>
      <c r="AH68" s="32">
        <v>2.8074000000000002E-2</v>
      </c>
    </row>
    <row r="69" spans="1:34" ht="15" customHeight="1" x14ac:dyDescent="0.2">
      <c r="A69" s="29" t="s">
        <v>442</v>
      </c>
      <c r="B69" s="48" t="s">
        <v>153</v>
      </c>
      <c r="C69" s="37">
        <v>3837.9370119999999</v>
      </c>
      <c r="D69" s="37">
        <v>3881.5190429999998</v>
      </c>
      <c r="E69" s="37">
        <v>3943.819336</v>
      </c>
      <c r="F69" s="37">
        <v>4004.9414059999999</v>
      </c>
      <c r="G69" s="37">
        <v>4075.8754880000001</v>
      </c>
      <c r="H69" s="37">
        <v>4141.3359380000002</v>
      </c>
      <c r="I69" s="37">
        <v>4181.580078</v>
      </c>
      <c r="J69" s="37">
        <v>4215.5683589999999</v>
      </c>
      <c r="K69" s="37">
        <v>4248.5244140000004</v>
      </c>
      <c r="L69" s="37">
        <v>4277.9575199999999</v>
      </c>
      <c r="M69" s="37">
        <v>4304.0991210000002</v>
      </c>
      <c r="N69" s="37">
        <v>4331.3466799999997</v>
      </c>
      <c r="O69" s="37">
        <v>4364.2045900000003</v>
      </c>
      <c r="P69" s="37">
        <v>4394.0258789999998</v>
      </c>
      <c r="Q69" s="37">
        <v>4431.4140619999998</v>
      </c>
      <c r="R69" s="37">
        <v>4473.6816410000001</v>
      </c>
      <c r="S69" s="37">
        <v>4517.5249020000001</v>
      </c>
      <c r="T69" s="37">
        <v>4561.6225590000004</v>
      </c>
      <c r="U69" s="37">
        <v>4606.4482420000004</v>
      </c>
      <c r="V69" s="37">
        <v>4653.6621089999999</v>
      </c>
      <c r="W69" s="37">
        <v>4697.4365230000003</v>
      </c>
      <c r="X69" s="37">
        <v>4745.4887699999999</v>
      </c>
      <c r="Y69" s="37">
        <v>4796.3530270000001</v>
      </c>
      <c r="Z69" s="37">
        <v>4851.9477539999998</v>
      </c>
      <c r="AA69" s="37">
        <v>4905.1088870000003</v>
      </c>
      <c r="AB69" s="37">
        <v>4961.8764650000003</v>
      </c>
      <c r="AC69" s="37">
        <v>5016.4643550000001</v>
      </c>
      <c r="AD69" s="37">
        <v>5071.0317379999997</v>
      </c>
      <c r="AE69" s="37">
        <v>5130.3139650000003</v>
      </c>
      <c r="AF69" s="37">
        <v>5193.9179690000001</v>
      </c>
      <c r="AG69" s="37">
        <v>5261.3349609999996</v>
      </c>
      <c r="AH69" s="34">
        <v>1.0571000000000001E-2</v>
      </c>
    </row>
    <row r="70" spans="1:34" ht="15" customHeight="1" x14ac:dyDescent="0.2"/>
    <row r="71" spans="1:34" ht="15" customHeight="1" x14ac:dyDescent="0.2">
      <c r="B71" s="48" t="s">
        <v>154</v>
      </c>
    </row>
    <row r="72" spans="1:34" ht="15" customHeight="1" x14ac:dyDescent="0.2">
      <c r="B72" s="48" t="s">
        <v>602</v>
      </c>
    </row>
    <row r="73" spans="1:34" ht="16" x14ac:dyDescent="0.2">
      <c r="A73" s="29" t="s">
        <v>443</v>
      </c>
      <c r="B73" s="49" t="s">
        <v>147</v>
      </c>
      <c r="C73" s="36">
        <v>12.204371</v>
      </c>
      <c r="D73" s="36">
        <v>12.478655</v>
      </c>
      <c r="E73" s="36">
        <v>12.351746</v>
      </c>
      <c r="F73" s="36">
        <v>12.231313</v>
      </c>
      <c r="G73" s="36">
        <v>12.131632</v>
      </c>
      <c r="H73" s="36">
        <v>12.068348</v>
      </c>
      <c r="I73" s="36">
        <v>12.034539000000001</v>
      </c>
      <c r="J73" s="36">
        <v>12.021297000000001</v>
      </c>
      <c r="K73" s="36">
        <v>12.003398000000001</v>
      </c>
      <c r="L73" s="36">
        <v>11.988849999999999</v>
      </c>
      <c r="M73" s="36">
        <v>11.980935000000001</v>
      </c>
      <c r="N73" s="36">
        <v>12.014915999999999</v>
      </c>
      <c r="O73" s="36">
        <v>12.015504</v>
      </c>
      <c r="P73" s="36">
        <v>12.005784999999999</v>
      </c>
      <c r="Q73" s="36">
        <v>11.980157999999999</v>
      </c>
      <c r="R73" s="36">
        <v>11.930066999999999</v>
      </c>
      <c r="S73" s="36">
        <v>11.887848999999999</v>
      </c>
      <c r="T73" s="36">
        <v>11.849989000000001</v>
      </c>
      <c r="U73" s="36">
        <v>11.822006999999999</v>
      </c>
      <c r="V73" s="36">
        <v>11.794378999999999</v>
      </c>
      <c r="W73" s="36">
        <v>11.766168</v>
      </c>
      <c r="X73" s="36">
        <v>11.747133</v>
      </c>
      <c r="Y73" s="36">
        <v>11.721897</v>
      </c>
      <c r="Z73" s="36">
        <v>11.69107</v>
      </c>
      <c r="AA73" s="36">
        <v>11.662317</v>
      </c>
      <c r="AB73" s="36">
        <v>11.648088</v>
      </c>
      <c r="AC73" s="36">
        <v>11.607767000000001</v>
      </c>
      <c r="AD73" s="36">
        <v>11.564781</v>
      </c>
      <c r="AE73" s="36">
        <v>11.504275</v>
      </c>
      <c r="AF73" s="36">
        <v>11.419585</v>
      </c>
      <c r="AG73" s="36">
        <v>11.346632</v>
      </c>
      <c r="AH73" s="32">
        <v>-2.4260000000000002E-3</v>
      </c>
    </row>
    <row r="74" spans="1:34" ht="15" customHeight="1" x14ac:dyDescent="0.2">
      <c r="A74" s="29" t="s">
        <v>444</v>
      </c>
      <c r="B74" s="49" t="s">
        <v>148</v>
      </c>
      <c r="C74" s="36">
        <v>10.687162000000001</v>
      </c>
      <c r="D74" s="36">
        <v>10.833568</v>
      </c>
      <c r="E74" s="36">
        <v>10.703324</v>
      </c>
      <c r="F74" s="36">
        <v>10.499041</v>
      </c>
      <c r="G74" s="36">
        <v>10.357217</v>
      </c>
      <c r="H74" s="36">
        <v>10.275084</v>
      </c>
      <c r="I74" s="36">
        <v>10.199028</v>
      </c>
      <c r="J74" s="36">
        <v>10.167151</v>
      </c>
      <c r="K74" s="36">
        <v>10.122919</v>
      </c>
      <c r="L74" s="36">
        <v>10.079599999999999</v>
      </c>
      <c r="M74" s="36">
        <v>10.047579000000001</v>
      </c>
      <c r="N74" s="36">
        <v>10.070918000000001</v>
      </c>
      <c r="O74" s="36">
        <v>10.033737</v>
      </c>
      <c r="P74" s="36">
        <v>10.018554999999999</v>
      </c>
      <c r="Q74" s="36">
        <v>9.9654399999999992</v>
      </c>
      <c r="R74" s="36">
        <v>9.8993219999999997</v>
      </c>
      <c r="S74" s="36">
        <v>9.8276070000000004</v>
      </c>
      <c r="T74" s="36">
        <v>9.7650930000000002</v>
      </c>
      <c r="U74" s="36">
        <v>9.7159189999999995</v>
      </c>
      <c r="V74" s="36">
        <v>9.6677169999999997</v>
      </c>
      <c r="W74" s="36">
        <v>9.6171720000000001</v>
      </c>
      <c r="X74" s="36">
        <v>9.5714489999999994</v>
      </c>
      <c r="Y74" s="36">
        <v>9.5177589999999999</v>
      </c>
      <c r="Z74" s="36">
        <v>9.4678129999999996</v>
      </c>
      <c r="AA74" s="36">
        <v>9.408175</v>
      </c>
      <c r="AB74" s="36">
        <v>9.3617419999999996</v>
      </c>
      <c r="AC74" s="36">
        <v>9.3034289999999995</v>
      </c>
      <c r="AD74" s="36">
        <v>9.2366220000000006</v>
      </c>
      <c r="AE74" s="36">
        <v>9.1572610000000001</v>
      </c>
      <c r="AF74" s="36">
        <v>9.0633049999999997</v>
      </c>
      <c r="AG74" s="36">
        <v>8.9858820000000001</v>
      </c>
      <c r="AH74" s="32">
        <v>-5.7629999999999999E-3</v>
      </c>
    </row>
    <row r="75" spans="1:34" ht="15" customHeight="1" x14ac:dyDescent="0.2">
      <c r="A75" s="29" t="s">
        <v>445</v>
      </c>
      <c r="B75" s="49" t="s">
        <v>149</v>
      </c>
      <c r="C75" s="36">
        <v>7.0641879999999997</v>
      </c>
      <c r="D75" s="36">
        <v>7.152666</v>
      </c>
      <c r="E75" s="36">
        <v>6.9836429999999998</v>
      </c>
      <c r="F75" s="36">
        <v>6.7501759999999997</v>
      </c>
      <c r="G75" s="36">
        <v>6.604857</v>
      </c>
      <c r="H75" s="36">
        <v>6.5190630000000001</v>
      </c>
      <c r="I75" s="36">
        <v>6.470491</v>
      </c>
      <c r="J75" s="36">
        <v>6.4285819999999996</v>
      </c>
      <c r="K75" s="36">
        <v>6.392582</v>
      </c>
      <c r="L75" s="36">
        <v>6.3680089999999998</v>
      </c>
      <c r="M75" s="36">
        <v>6.3522949999999998</v>
      </c>
      <c r="N75" s="36">
        <v>6.3725129999999996</v>
      </c>
      <c r="O75" s="36">
        <v>6.3581110000000001</v>
      </c>
      <c r="P75" s="36">
        <v>6.3277239999999999</v>
      </c>
      <c r="Q75" s="36">
        <v>6.2939809999999996</v>
      </c>
      <c r="R75" s="36">
        <v>6.26159</v>
      </c>
      <c r="S75" s="36">
        <v>6.2234160000000003</v>
      </c>
      <c r="T75" s="36">
        <v>6.1840450000000002</v>
      </c>
      <c r="U75" s="36">
        <v>6.156771</v>
      </c>
      <c r="V75" s="36">
        <v>6.1211219999999997</v>
      </c>
      <c r="W75" s="36">
        <v>6.0859360000000002</v>
      </c>
      <c r="X75" s="36">
        <v>6.0565309999999997</v>
      </c>
      <c r="Y75" s="36">
        <v>6.0267350000000004</v>
      </c>
      <c r="Z75" s="36">
        <v>5.988753</v>
      </c>
      <c r="AA75" s="36">
        <v>5.9670690000000004</v>
      </c>
      <c r="AB75" s="36">
        <v>5.9372259999999999</v>
      </c>
      <c r="AC75" s="36">
        <v>5.899292</v>
      </c>
      <c r="AD75" s="36">
        <v>5.8620729999999996</v>
      </c>
      <c r="AE75" s="36">
        <v>5.8170130000000002</v>
      </c>
      <c r="AF75" s="36">
        <v>5.7636690000000002</v>
      </c>
      <c r="AG75" s="36">
        <v>5.7248320000000001</v>
      </c>
      <c r="AH75" s="32">
        <v>-6.9829999999999996E-3</v>
      </c>
    </row>
    <row r="76" spans="1:34" ht="15" customHeight="1" x14ac:dyDescent="0.2">
      <c r="A76" s="29" t="s">
        <v>446</v>
      </c>
      <c r="B76" s="49" t="s">
        <v>150</v>
      </c>
      <c r="C76" s="36">
        <v>11.901630000000001</v>
      </c>
      <c r="D76" s="36">
        <v>12.430649000000001</v>
      </c>
      <c r="E76" s="36">
        <v>12.072563000000001</v>
      </c>
      <c r="F76" s="36">
        <v>11.773242</v>
      </c>
      <c r="G76" s="36">
        <v>11.524692</v>
      </c>
      <c r="H76" s="36">
        <v>11.454622000000001</v>
      </c>
      <c r="I76" s="36">
        <v>11.427913</v>
      </c>
      <c r="J76" s="36">
        <v>11.417726</v>
      </c>
      <c r="K76" s="36">
        <v>11.405132999999999</v>
      </c>
      <c r="L76" s="36">
        <v>11.4091</v>
      </c>
      <c r="M76" s="36">
        <v>11.373091000000001</v>
      </c>
      <c r="N76" s="36">
        <v>11.451383</v>
      </c>
      <c r="O76" s="36">
        <v>11.467696999999999</v>
      </c>
      <c r="P76" s="36">
        <v>11.478982</v>
      </c>
      <c r="Q76" s="36">
        <v>11.456745</v>
      </c>
      <c r="R76" s="36">
        <v>11.390377000000001</v>
      </c>
      <c r="S76" s="36">
        <v>11.340187</v>
      </c>
      <c r="T76" s="36">
        <v>11.29951</v>
      </c>
      <c r="U76" s="36">
        <v>11.257210000000001</v>
      </c>
      <c r="V76" s="36">
        <v>11.207953</v>
      </c>
      <c r="W76" s="36">
        <v>11.156333</v>
      </c>
      <c r="X76" s="36">
        <v>11.108853999999999</v>
      </c>
      <c r="Y76" s="36">
        <v>11.057498000000001</v>
      </c>
      <c r="Z76" s="36">
        <v>10.987246000000001</v>
      </c>
      <c r="AA76" s="36">
        <v>10.923247999999999</v>
      </c>
      <c r="AB76" s="36">
        <v>10.869308999999999</v>
      </c>
      <c r="AC76" s="36">
        <v>10.796519</v>
      </c>
      <c r="AD76" s="36">
        <v>10.728971</v>
      </c>
      <c r="AE76" s="36">
        <v>10.639392000000001</v>
      </c>
      <c r="AF76" s="36">
        <v>10.532019999999999</v>
      </c>
      <c r="AG76" s="36">
        <v>10.434531</v>
      </c>
      <c r="AH76" s="32">
        <v>-4.3759999999999997E-3</v>
      </c>
    </row>
    <row r="77" spans="1:34" ht="15" customHeight="1" x14ac:dyDescent="0.2">
      <c r="A77" s="29" t="s">
        <v>447</v>
      </c>
      <c r="B77" s="48" t="s">
        <v>155</v>
      </c>
      <c r="C77" s="38">
        <v>10.414752</v>
      </c>
      <c r="D77" s="38">
        <v>10.602365000000001</v>
      </c>
      <c r="E77" s="38">
        <v>10.455869</v>
      </c>
      <c r="F77" s="38">
        <v>10.257922000000001</v>
      </c>
      <c r="G77" s="38">
        <v>10.108067999999999</v>
      </c>
      <c r="H77" s="38">
        <v>10.015625999999999</v>
      </c>
      <c r="I77" s="38">
        <v>9.9545320000000004</v>
      </c>
      <c r="J77" s="38">
        <v>9.9231929999999995</v>
      </c>
      <c r="K77" s="38">
        <v>9.8882549999999991</v>
      </c>
      <c r="L77" s="38">
        <v>9.8614610000000003</v>
      </c>
      <c r="M77" s="38">
        <v>9.8408809999999995</v>
      </c>
      <c r="N77" s="38">
        <v>9.8671849999999992</v>
      </c>
      <c r="O77" s="38">
        <v>9.8490280000000006</v>
      </c>
      <c r="P77" s="38">
        <v>9.8350930000000005</v>
      </c>
      <c r="Q77" s="38">
        <v>9.7988680000000006</v>
      </c>
      <c r="R77" s="38">
        <v>9.7475970000000007</v>
      </c>
      <c r="S77" s="38">
        <v>9.6970019999999995</v>
      </c>
      <c r="T77" s="38">
        <v>9.6518739999999994</v>
      </c>
      <c r="U77" s="38">
        <v>9.6181190000000001</v>
      </c>
      <c r="V77" s="38">
        <v>9.5818849999999998</v>
      </c>
      <c r="W77" s="38">
        <v>9.5463489999999993</v>
      </c>
      <c r="X77" s="38">
        <v>9.5157159999999994</v>
      </c>
      <c r="Y77" s="38">
        <v>9.4790580000000002</v>
      </c>
      <c r="Z77" s="38">
        <v>9.4369940000000003</v>
      </c>
      <c r="AA77" s="38">
        <v>9.4001929999999998</v>
      </c>
      <c r="AB77" s="38">
        <v>9.3700290000000006</v>
      </c>
      <c r="AC77" s="38">
        <v>9.3263639999999999</v>
      </c>
      <c r="AD77" s="38">
        <v>9.2805619999999998</v>
      </c>
      <c r="AE77" s="38">
        <v>9.2207550000000005</v>
      </c>
      <c r="AF77" s="38">
        <v>9.1432640000000003</v>
      </c>
      <c r="AG77" s="38">
        <v>9.0791649999999997</v>
      </c>
      <c r="AH77" s="34">
        <v>-4.5640000000000003E-3</v>
      </c>
    </row>
    <row r="78" spans="1:34" ht="15" customHeight="1" x14ac:dyDescent="0.2">
      <c r="B78" s="48" t="s">
        <v>156</v>
      </c>
    </row>
    <row r="79" spans="1:34" ht="16" x14ac:dyDescent="0.2">
      <c r="A79" s="29" t="s">
        <v>448</v>
      </c>
      <c r="B79" s="49" t="s">
        <v>147</v>
      </c>
      <c r="C79" s="36">
        <v>12.204371</v>
      </c>
      <c r="D79" s="36">
        <v>12.610307000000001</v>
      </c>
      <c r="E79" s="36">
        <v>12.626251</v>
      </c>
      <c r="F79" s="36">
        <v>12.668453</v>
      </c>
      <c r="G79" s="36">
        <v>12.779176</v>
      </c>
      <c r="H79" s="36">
        <v>12.987722</v>
      </c>
      <c r="I79" s="36">
        <v>13.281469</v>
      </c>
      <c r="J79" s="36">
        <v>13.647092000000001</v>
      </c>
      <c r="K79" s="36">
        <v>14.033917000000001</v>
      </c>
      <c r="L79" s="36">
        <v>14.449106</v>
      </c>
      <c r="M79" s="36">
        <v>14.882433000000001</v>
      </c>
      <c r="N79" s="36">
        <v>15.374309</v>
      </c>
      <c r="O79" s="36">
        <v>15.818813</v>
      </c>
      <c r="P79" s="36">
        <v>16.246103000000002</v>
      </c>
      <c r="Q79" s="36">
        <v>16.638549999999999</v>
      </c>
      <c r="R79" s="36">
        <v>16.986111000000001</v>
      </c>
      <c r="S79" s="36">
        <v>17.337541999999999</v>
      </c>
      <c r="T79" s="36">
        <v>17.688223000000001</v>
      </c>
      <c r="U79" s="36">
        <v>18.054846000000001</v>
      </c>
      <c r="V79" s="36">
        <v>18.414497000000001</v>
      </c>
      <c r="W79" s="36">
        <v>18.789349000000001</v>
      </c>
      <c r="X79" s="36">
        <v>19.188692</v>
      </c>
      <c r="Y79" s="36">
        <v>19.593112999999999</v>
      </c>
      <c r="Z79" s="36">
        <v>20.009381999999999</v>
      </c>
      <c r="AA79" s="36">
        <v>20.455888999999999</v>
      </c>
      <c r="AB79" s="36">
        <v>20.942957</v>
      </c>
      <c r="AC79" s="36">
        <v>21.420864000000002</v>
      </c>
      <c r="AD79" s="36">
        <v>21.911659</v>
      </c>
      <c r="AE79" s="36">
        <v>22.384352</v>
      </c>
      <c r="AF79" s="36">
        <v>22.833870000000001</v>
      </c>
      <c r="AG79" s="36">
        <v>23.328157000000001</v>
      </c>
      <c r="AH79" s="32">
        <v>2.1829999999999999E-2</v>
      </c>
    </row>
    <row r="80" spans="1:34" ht="15" customHeight="1" x14ac:dyDescent="0.2">
      <c r="A80" s="29" t="s">
        <v>449</v>
      </c>
      <c r="B80" s="49" t="s">
        <v>148</v>
      </c>
      <c r="C80" s="36">
        <v>10.687162000000001</v>
      </c>
      <c r="D80" s="36">
        <v>10.947863999999999</v>
      </c>
      <c r="E80" s="36">
        <v>10.941195</v>
      </c>
      <c r="F80" s="36">
        <v>10.874269</v>
      </c>
      <c r="G80" s="36">
        <v>10.910049000000001</v>
      </c>
      <c r="H80" s="36">
        <v>11.057846</v>
      </c>
      <c r="I80" s="36">
        <v>11.255775</v>
      </c>
      <c r="J80" s="36">
        <v>11.542185999999999</v>
      </c>
      <c r="K80" s="36">
        <v>11.835333</v>
      </c>
      <c r="L80" s="36">
        <v>12.148054999999999</v>
      </c>
      <c r="M80" s="36">
        <v>12.480864</v>
      </c>
      <c r="N80" s="36">
        <v>12.886765</v>
      </c>
      <c r="O80" s="36">
        <v>13.20975</v>
      </c>
      <c r="P80" s="36">
        <v>13.557003</v>
      </c>
      <c r="Q80" s="36">
        <v>13.840424000000001</v>
      </c>
      <c r="R80" s="36">
        <v>14.094722000000001</v>
      </c>
      <c r="S80" s="36">
        <v>14.332832</v>
      </c>
      <c r="T80" s="36">
        <v>14.576143999999999</v>
      </c>
      <c r="U80" s="36">
        <v>14.838378000000001</v>
      </c>
      <c r="V80" s="36">
        <v>15.094151999999999</v>
      </c>
      <c r="W80" s="36">
        <v>15.357625000000001</v>
      </c>
      <c r="X80" s="36">
        <v>15.63476</v>
      </c>
      <c r="Y80" s="36">
        <v>15.908904</v>
      </c>
      <c r="Z80" s="36">
        <v>16.204253999999999</v>
      </c>
      <c r="AA80" s="36">
        <v>16.502087</v>
      </c>
      <c r="AB80" s="36">
        <v>16.832166999999998</v>
      </c>
      <c r="AC80" s="36">
        <v>17.168458999999999</v>
      </c>
      <c r="AD80" s="36">
        <v>17.500523000000001</v>
      </c>
      <c r="AE80" s="36">
        <v>17.817667</v>
      </c>
      <c r="AF80" s="36">
        <v>18.122402000000001</v>
      </c>
      <c r="AG80" s="36">
        <v>18.474564000000001</v>
      </c>
      <c r="AH80" s="32">
        <v>1.8412000000000001E-2</v>
      </c>
    </row>
    <row r="81" spans="1:34" ht="16" x14ac:dyDescent="0.2">
      <c r="A81" s="29" t="s">
        <v>450</v>
      </c>
      <c r="B81" s="49" t="s">
        <v>149</v>
      </c>
      <c r="C81" s="36">
        <v>7.0641879999999997</v>
      </c>
      <c r="D81" s="36">
        <v>7.2281269999999997</v>
      </c>
      <c r="E81" s="36">
        <v>7.1388470000000002</v>
      </c>
      <c r="F81" s="36">
        <v>6.9914240000000003</v>
      </c>
      <c r="G81" s="36">
        <v>6.9574020000000001</v>
      </c>
      <c r="H81" s="36">
        <v>7.0156890000000001</v>
      </c>
      <c r="I81" s="36">
        <v>7.1409159999999998</v>
      </c>
      <c r="J81" s="36">
        <v>7.2980020000000003</v>
      </c>
      <c r="K81" s="36">
        <v>7.4739649999999997</v>
      </c>
      <c r="L81" s="36">
        <v>7.6748010000000004</v>
      </c>
      <c r="M81" s="36">
        <v>7.8906700000000001</v>
      </c>
      <c r="N81" s="36">
        <v>8.1542790000000007</v>
      </c>
      <c r="O81" s="36">
        <v>8.3706659999999999</v>
      </c>
      <c r="P81" s="36">
        <v>8.5626110000000004</v>
      </c>
      <c r="Q81" s="36">
        <v>8.7413460000000001</v>
      </c>
      <c r="R81" s="36">
        <v>8.9152950000000004</v>
      </c>
      <c r="S81" s="36">
        <v>9.0763879999999997</v>
      </c>
      <c r="T81" s="36">
        <v>9.230791</v>
      </c>
      <c r="U81" s="36">
        <v>9.4027639999999995</v>
      </c>
      <c r="V81" s="36">
        <v>9.5568740000000005</v>
      </c>
      <c r="W81" s="36">
        <v>9.7186079999999997</v>
      </c>
      <c r="X81" s="36">
        <v>9.8932149999999996</v>
      </c>
      <c r="Y81" s="36">
        <v>10.073668</v>
      </c>
      <c r="Z81" s="36">
        <v>10.249810999999999</v>
      </c>
      <c r="AA81" s="36">
        <v>10.466333000000001</v>
      </c>
      <c r="AB81" s="36">
        <v>10.674975999999999</v>
      </c>
      <c r="AC81" s="36">
        <v>10.886497</v>
      </c>
      <c r="AD81" s="36">
        <v>11.106802999999999</v>
      </c>
      <c r="AE81" s="36">
        <v>11.318407000000001</v>
      </c>
      <c r="AF81" s="36">
        <v>11.524663</v>
      </c>
      <c r="AG81" s="36">
        <v>11.769992</v>
      </c>
      <c r="AH81" s="32">
        <v>1.7163000000000001E-2</v>
      </c>
    </row>
    <row r="82" spans="1:34" ht="15" customHeight="1" x14ac:dyDescent="0.2">
      <c r="A82" s="29" t="s">
        <v>451</v>
      </c>
      <c r="B82" s="49" t="s">
        <v>150</v>
      </c>
      <c r="C82" s="36">
        <v>11.901630000000001</v>
      </c>
      <c r="D82" s="36">
        <v>12.561794000000001</v>
      </c>
      <c r="E82" s="36">
        <v>12.340864</v>
      </c>
      <c r="F82" s="36">
        <v>12.194011</v>
      </c>
      <c r="G82" s="36">
        <v>12.139839</v>
      </c>
      <c r="H82" s="36">
        <v>12.327242</v>
      </c>
      <c r="I82" s="36">
        <v>12.611988</v>
      </c>
      <c r="J82" s="36">
        <v>12.961892000000001</v>
      </c>
      <c r="K82" s="36">
        <v>13.334448999999999</v>
      </c>
      <c r="L82" s="36">
        <v>13.750384</v>
      </c>
      <c r="M82" s="36">
        <v>14.127383</v>
      </c>
      <c r="N82" s="36">
        <v>14.653209</v>
      </c>
      <c r="O82" s="36">
        <v>15.097607</v>
      </c>
      <c r="P82" s="36">
        <v>15.533239</v>
      </c>
      <c r="Q82" s="36">
        <v>15.911612999999999</v>
      </c>
      <c r="R82" s="36">
        <v>16.217697000000001</v>
      </c>
      <c r="S82" s="36">
        <v>16.538817999999999</v>
      </c>
      <c r="T82" s="36">
        <v>16.866534999999999</v>
      </c>
      <c r="U82" s="36">
        <v>17.192274000000001</v>
      </c>
      <c r="V82" s="36">
        <v>17.498915</v>
      </c>
      <c r="W82" s="36">
        <v>17.815504000000001</v>
      </c>
      <c r="X82" s="36">
        <v>18.146077999999999</v>
      </c>
      <c r="Y82" s="36">
        <v>18.482571</v>
      </c>
      <c r="Z82" s="36">
        <v>18.804780999999998</v>
      </c>
      <c r="AA82" s="36">
        <v>19.159549999999999</v>
      </c>
      <c r="AB82" s="36">
        <v>19.542732000000001</v>
      </c>
      <c r="AC82" s="36">
        <v>19.923795999999999</v>
      </c>
      <c r="AD82" s="36">
        <v>20.328060000000001</v>
      </c>
      <c r="AE82" s="36">
        <v>20.701511</v>
      </c>
      <c r="AF82" s="36">
        <v>21.059151</v>
      </c>
      <c r="AG82" s="36">
        <v>21.452921</v>
      </c>
      <c r="AH82" s="32">
        <v>1.9834000000000001E-2</v>
      </c>
    </row>
    <row r="83" spans="1:34" ht="15" customHeight="1" x14ac:dyDescent="0.2">
      <c r="A83" s="29" t="s">
        <v>452</v>
      </c>
      <c r="B83" s="48" t="s">
        <v>155</v>
      </c>
      <c r="C83" s="38">
        <v>10.414752</v>
      </c>
      <c r="D83" s="38">
        <v>10.714221999999999</v>
      </c>
      <c r="E83" s="38">
        <v>10.68824</v>
      </c>
      <c r="F83" s="38">
        <v>10.624535</v>
      </c>
      <c r="G83" s="38">
        <v>10.647601999999999</v>
      </c>
      <c r="H83" s="38">
        <v>10.778623</v>
      </c>
      <c r="I83" s="38">
        <v>10.985946</v>
      </c>
      <c r="J83" s="38">
        <v>11.265234</v>
      </c>
      <c r="K83" s="38">
        <v>11.560972</v>
      </c>
      <c r="L83" s="38">
        <v>11.885151</v>
      </c>
      <c r="M83" s="38">
        <v>12.22411</v>
      </c>
      <c r="N83" s="38">
        <v>12.626067000000001</v>
      </c>
      <c r="O83" s="38">
        <v>12.966575000000001</v>
      </c>
      <c r="P83" s="38">
        <v>13.308745</v>
      </c>
      <c r="Q83" s="38">
        <v>13.609082000000001</v>
      </c>
      <c r="R83" s="38">
        <v>13.878695</v>
      </c>
      <c r="S83" s="38">
        <v>14.142355</v>
      </c>
      <c r="T83" s="38">
        <v>14.407144000000001</v>
      </c>
      <c r="U83" s="38">
        <v>14.689014999999999</v>
      </c>
      <c r="V83" s="38">
        <v>14.960144</v>
      </c>
      <c r="W83" s="38">
        <v>15.244526</v>
      </c>
      <c r="X83" s="38">
        <v>15.543718999999999</v>
      </c>
      <c r="Y83" s="38">
        <v>15.844213999999999</v>
      </c>
      <c r="Z83" s="38">
        <v>16.151508</v>
      </c>
      <c r="AA83" s="38">
        <v>16.488087</v>
      </c>
      <c r="AB83" s="38">
        <v>16.847066999999999</v>
      </c>
      <c r="AC83" s="38">
        <v>17.210785000000001</v>
      </c>
      <c r="AD83" s="38">
        <v>17.583776</v>
      </c>
      <c r="AE83" s="38">
        <v>17.941210000000002</v>
      </c>
      <c r="AF83" s="38">
        <v>18.282284000000001</v>
      </c>
      <c r="AG83" s="38">
        <v>18.666349</v>
      </c>
      <c r="AH83" s="34">
        <v>1.9640000000000001E-2</v>
      </c>
    </row>
    <row r="84" spans="1:34" ht="15" customHeight="1" x14ac:dyDescent="0.2"/>
    <row r="85" spans="1:34" ht="15" customHeight="1" x14ac:dyDescent="0.2">
      <c r="B85" s="48" t="s">
        <v>157</v>
      </c>
    </row>
    <row r="86" spans="1:34" ht="15" customHeight="1" x14ac:dyDescent="0.2">
      <c r="B86" s="48" t="s">
        <v>602</v>
      </c>
    </row>
    <row r="87" spans="1:34" ht="15" customHeight="1" x14ac:dyDescent="0.2">
      <c r="A87" s="29" t="s">
        <v>453</v>
      </c>
      <c r="B87" s="49" t="s">
        <v>158</v>
      </c>
      <c r="C87" s="36">
        <v>5.8293189999999999</v>
      </c>
      <c r="D87" s="36">
        <v>6.1814629999999999</v>
      </c>
      <c r="E87" s="36">
        <v>6.0750409999999997</v>
      </c>
      <c r="F87" s="36">
        <v>5.7710850000000002</v>
      </c>
      <c r="G87" s="36">
        <v>5.582211</v>
      </c>
      <c r="H87" s="36">
        <v>5.4193040000000003</v>
      </c>
      <c r="I87" s="36">
        <v>5.2948519999999997</v>
      </c>
      <c r="J87" s="36">
        <v>5.2317400000000003</v>
      </c>
      <c r="K87" s="36">
        <v>5.1711679999999998</v>
      </c>
      <c r="L87" s="36">
        <v>5.1348390000000004</v>
      </c>
      <c r="M87" s="36">
        <v>5.0841459999999996</v>
      </c>
      <c r="N87" s="36">
        <v>5.0832009999999999</v>
      </c>
      <c r="O87" s="36">
        <v>5.0463839999999998</v>
      </c>
      <c r="P87" s="36">
        <v>5.008794</v>
      </c>
      <c r="Q87" s="36">
        <v>4.9487969999999999</v>
      </c>
      <c r="R87" s="36">
        <v>4.8809560000000003</v>
      </c>
      <c r="S87" s="36">
        <v>4.8215139999999996</v>
      </c>
      <c r="T87" s="36">
        <v>4.7662570000000004</v>
      </c>
      <c r="U87" s="36">
        <v>4.7214270000000003</v>
      </c>
      <c r="V87" s="36">
        <v>4.6749429999999998</v>
      </c>
      <c r="W87" s="36">
        <v>4.6245560000000001</v>
      </c>
      <c r="X87" s="36">
        <v>4.576384</v>
      </c>
      <c r="Y87" s="36">
        <v>4.5306240000000004</v>
      </c>
      <c r="Z87" s="36">
        <v>4.4887420000000002</v>
      </c>
      <c r="AA87" s="36">
        <v>4.4551930000000004</v>
      </c>
      <c r="AB87" s="36">
        <v>4.4279590000000004</v>
      </c>
      <c r="AC87" s="36">
        <v>4.3894710000000003</v>
      </c>
      <c r="AD87" s="36">
        <v>4.3504160000000001</v>
      </c>
      <c r="AE87" s="36">
        <v>4.3007920000000004</v>
      </c>
      <c r="AF87" s="36">
        <v>4.2479769999999997</v>
      </c>
      <c r="AG87" s="36">
        <v>4.2187380000000001</v>
      </c>
      <c r="AH87" s="32">
        <v>-1.0721E-2</v>
      </c>
    </row>
    <row r="88" spans="1:34" ht="15" customHeight="1" x14ac:dyDescent="0.2">
      <c r="A88" s="29" t="s">
        <v>454</v>
      </c>
      <c r="B88" s="49" t="s">
        <v>159</v>
      </c>
      <c r="C88" s="36">
        <v>1.3505799999999999</v>
      </c>
      <c r="D88" s="36">
        <v>1.3676630000000001</v>
      </c>
      <c r="E88" s="36">
        <v>1.391823</v>
      </c>
      <c r="F88" s="36">
        <v>1.412819</v>
      </c>
      <c r="G88" s="36">
        <v>1.4264650000000001</v>
      </c>
      <c r="H88" s="36">
        <v>1.4378789999999999</v>
      </c>
      <c r="I88" s="36">
        <v>1.4514370000000001</v>
      </c>
      <c r="J88" s="36">
        <v>1.4649859999999999</v>
      </c>
      <c r="K88" s="36">
        <v>1.473557</v>
      </c>
      <c r="L88" s="36">
        <v>1.476421</v>
      </c>
      <c r="M88" s="36">
        <v>1.4781709999999999</v>
      </c>
      <c r="N88" s="36">
        <v>1.4794389999999999</v>
      </c>
      <c r="O88" s="36">
        <v>1.47926</v>
      </c>
      <c r="P88" s="36">
        <v>1.4826699999999999</v>
      </c>
      <c r="Q88" s="36">
        <v>1.489444</v>
      </c>
      <c r="R88" s="36">
        <v>1.4979819999999999</v>
      </c>
      <c r="S88" s="36">
        <v>1.5051000000000001</v>
      </c>
      <c r="T88" s="36">
        <v>1.5121500000000001</v>
      </c>
      <c r="U88" s="36">
        <v>1.519644</v>
      </c>
      <c r="V88" s="36">
        <v>1.52634</v>
      </c>
      <c r="W88" s="36">
        <v>1.534516</v>
      </c>
      <c r="X88" s="36">
        <v>1.544551</v>
      </c>
      <c r="Y88" s="36">
        <v>1.5458460000000001</v>
      </c>
      <c r="Z88" s="36">
        <v>1.5418719999999999</v>
      </c>
      <c r="AA88" s="36">
        <v>1.5379830000000001</v>
      </c>
      <c r="AB88" s="36">
        <v>1.5345489999999999</v>
      </c>
      <c r="AC88" s="36">
        <v>1.5315369999999999</v>
      </c>
      <c r="AD88" s="36">
        <v>1.5288889999999999</v>
      </c>
      <c r="AE88" s="36">
        <v>1.527072</v>
      </c>
      <c r="AF88" s="36">
        <v>1.523871</v>
      </c>
      <c r="AG88" s="36">
        <v>1.517487</v>
      </c>
      <c r="AH88" s="32">
        <v>3.8920000000000001E-3</v>
      </c>
    </row>
    <row r="89" spans="1:34" ht="15" customHeight="1" x14ac:dyDescent="0.2">
      <c r="A89" s="29" t="s">
        <v>455</v>
      </c>
      <c r="B89" s="49" t="s">
        <v>160</v>
      </c>
      <c r="C89" s="36">
        <v>3.2540179999999999</v>
      </c>
      <c r="D89" s="36">
        <v>3.04101</v>
      </c>
      <c r="E89" s="36">
        <v>2.9782099999999998</v>
      </c>
      <c r="F89" s="36">
        <v>3.0622440000000002</v>
      </c>
      <c r="G89" s="36">
        <v>3.088476</v>
      </c>
      <c r="H89" s="36">
        <v>3.1463640000000002</v>
      </c>
      <c r="I89" s="36">
        <v>3.1945380000000001</v>
      </c>
      <c r="J89" s="36">
        <v>3.2129789999999998</v>
      </c>
      <c r="K89" s="36">
        <v>3.230645</v>
      </c>
      <c r="L89" s="36">
        <v>3.2362500000000001</v>
      </c>
      <c r="M89" s="36">
        <v>3.2650039999999998</v>
      </c>
      <c r="N89" s="36">
        <v>3.290956</v>
      </c>
      <c r="O89" s="36">
        <v>3.3099479999999999</v>
      </c>
      <c r="P89" s="36">
        <v>3.329672</v>
      </c>
      <c r="Q89" s="36">
        <v>3.3460740000000002</v>
      </c>
      <c r="R89" s="36">
        <v>3.353091</v>
      </c>
      <c r="S89" s="36">
        <v>3.355502</v>
      </c>
      <c r="T89" s="36">
        <v>3.3585929999999999</v>
      </c>
      <c r="U89" s="36">
        <v>3.362552</v>
      </c>
      <c r="V89" s="36">
        <v>3.3660809999999999</v>
      </c>
      <c r="W89" s="36">
        <v>3.3724449999999999</v>
      </c>
      <c r="X89" s="36">
        <v>3.3810769999999999</v>
      </c>
      <c r="Y89" s="36">
        <v>3.3884470000000002</v>
      </c>
      <c r="Z89" s="36">
        <v>3.3910719999999999</v>
      </c>
      <c r="AA89" s="36">
        <v>3.3916409999999999</v>
      </c>
      <c r="AB89" s="36">
        <v>3.3923070000000002</v>
      </c>
      <c r="AC89" s="36">
        <v>3.389993</v>
      </c>
      <c r="AD89" s="36">
        <v>3.3853070000000001</v>
      </c>
      <c r="AE89" s="36">
        <v>3.3771740000000001</v>
      </c>
      <c r="AF89" s="36">
        <v>3.3553980000000001</v>
      </c>
      <c r="AG89" s="36">
        <v>3.3264939999999998</v>
      </c>
      <c r="AH89" s="32">
        <v>7.3499999999999998E-4</v>
      </c>
    </row>
    <row r="90" spans="1:34" ht="15" customHeight="1" x14ac:dyDescent="0.2">
      <c r="B90" s="48" t="s">
        <v>156</v>
      </c>
    </row>
    <row r="91" spans="1:34" ht="15" customHeight="1" x14ac:dyDescent="0.2">
      <c r="A91" s="29" t="s">
        <v>456</v>
      </c>
      <c r="B91" s="49" t="s">
        <v>158</v>
      </c>
      <c r="C91" s="36">
        <v>5.8293189999999999</v>
      </c>
      <c r="D91" s="36">
        <v>6.2466780000000002</v>
      </c>
      <c r="E91" s="36">
        <v>6.2100520000000001</v>
      </c>
      <c r="F91" s="36">
        <v>5.9773399999999999</v>
      </c>
      <c r="G91" s="36">
        <v>5.8801699999999997</v>
      </c>
      <c r="H91" s="36">
        <v>5.8321500000000004</v>
      </c>
      <c r="I91" s="36">
        <v>5.8434650000000001</v>
      </c>
      <c r="J91" s="36">
        <v>5.9392959999999997</v>
      </c>
      <c r="K91" s="36">
        <v>6.0459329999999998</v>
      </c>
      <c r="L91" s="36">
        <v>6.1885700000000003</v>
      </c>
      <c r="M91" s="36">
        <v>6.3154060000000003</v>
      </c>
      <c r="N91" s="36">
        <v>6.5044729999999999</v>
      </c>
      <c r="O91" s="36">
        <v>6.6437340000000003</v>
      </c>
      <c r="P91" s="36">
        <v>6.7778470000000004</v>
      </c>
      <c r="Q91" s="36">
        <v>6.8730979999999997</v>
      </c>
      <c r="R91" s="36">
        <v>6.9495389999999997</v>
      </c>
      <c r="S91" s="36">
        <v>7.0318180000000003</v>
      </c>
      <c r="T91" s="36">
        <v>7.1144889999999998</v>
      </c>
      <c r="U91" s="36">
        <v>7.210674</v>
      </c>
      <c r="V91" s="36">
        <v>7.2989629999999996</v>
      </c>
      <c r="W91" s="36">
        <v>7.3849340000000003</v>
      </c>
      <c r="X91" s="36">
        <v>7.4754259999999997</v>
      </c>
      <c r="Y91" s="36">
        <v>7.5729230000000003</v>
      </c>
      <c r="Z91" s="36">
        <v>7.6825270000000003</v>
      </c>
      <c r="AA91" s="36">
        <v>7.8144780000000003</v>
      </c>
      <c r="AB91" s="36">
        <v>7.961354</v>
      </c>
      <c r="AC91" s="36">
        <v>8.1002880000000008</v>
      </c>
      <c r="AD91" s="36">
        <v>8.2426829999999995</v>
      </c>
      <c r="AE91" s="36">
        <v>8.3682309999999998</v>
      </c>
      <c r="AF91" s="36">
        <v>8.4939820000000008</v>
      </c>
      <c r="AG91" s="36">
        <v>8.6735319999999998</v>
      </c>
      <c r="AH91" s="32">
        <v>1.3334E-2</v>
      </c>
    </row>
    <row r="92" spans="1:34" ht="16" x14ac:dyDescent="0.2">
      <c r="A92" s="29" t="s">
        <v>457</v>
      </c>
      <c r="B92" s="49" t="s">
        <v>159</v>
      </c>
      <c r="C92" s="36">
        <v>1.3505799999999999</v>
      </c>
      <c r="D92" s="36">
        <v>1.3820920000000001</v>
      </c>
      <c r="E92" s="36">
        <v>1.422755</v>
      </c>
      <c r="F92" s="36">
        <v>1.4633119999999999</v>
      </c>
      <c r="G92" s="36">
        <v>1.502605</v>
      </c>
      <c r="H92" s="36">
        <v>1.547417</v>
      </c>
      <c r="I92" s="36">
        <v>1.6018239999999999</v>
      </c>
      <c r="J92" s="36">
        <v>1.6631149999999999</v>
      </c>
      <c r="K92" s="36">
        <v>1.7228270000000001</v>
      </c>
      <c r="L92" s="36">
        <v>1.7794000000000001</v>
      </c>
      <c r="M92" s="36">
        <v>1.836149</v>
      </c>
      <c r="N92" s="36">
        <v>1.8930929999999999</v>
      </c>
      <c r="O92" s="36">
        <v>1.947495</v>
      </c>
      <c r="P92" s="36">
        <v>2.0063339999999998</v>
      </c>
      <c r="Q92" s="36">
        <v>2.0686019999999998</v>
      </c>
      <c r="R92" s="36">
        <v>2.1328369999999999</v>
      </c>
      <c r="S92" s="36">
        <v>2.1950759999999998</v>
      </c>
      <c r="T92" s="36">
        <v>2.2571530000000002</v>
      </c>
      <c r="U92" s="36">
        <v>2.320837</v>
      </c>
      <c r="V92" s="36">
        <v>2.3830659999999999</v>
      </c>
      <c r="W92" s="36">
        <v>2.4504619999999999</v>
      </c>
      <c r="X92" s="36">
        <v>2.5229910000000002</v>
      </c>
      <c r="Y92" s="36">
        <v>2.5838770000000002</v>
      </c>
      <c r="Z92" s="36">
        <v>2.6389300000000002</v>
      </c>
      <c r="AA92" s="36">
        <v>2.6976469999999999</v>
      </c>
      <c r="AB92" s="36">
        <v>2.7590780000000001</v>
      </c>
      <c r="AC92" s="36">
        <v>2.8262839999999998</v>
      </c>
      <c r="AD92" s="36">
        <v>2.8967679999999998</v>
      </c>
      <c r="AE92" s="36">
        <v>2.9712890000000001</v>
      </c>
      <c r="AF92" s="36">
        <v>3.0470350000000002</v>
      </c>
      <c r="AG92" s="36">
        <v>3.1198830000000002</v>
      </c>
      <c r="AH92" s="32">
        <v>2.8302000000000001E-2</v>
      </c>
    </row>
    <row r="93" spans="1:34" ht="15" customHeight="1" x14ac:dyDescent="0.2">
      <c r="A93" s="29" t="s">
        <v>458</v>
      </c>
      <c r="B93" s="49" t="s">
        <v>160</v>
      </c>
      <c r="C93" s="36">
        <v>3.2540179999999999</v>
      </c>
      <c r="D93" s="36">
        <v>3.0730940000000002</v>
      </c>
      <c r="E93" s="36">
        <v>3.0443980000000002</v>
      </c>
      <c r="F93" s="36">
        <v>3.1716869999999999</v>
      </c>
      <c r="G93" s="36">
        <v>3.2533289999999999</v>
      </c>
      <c r="H93" s="36">
        <v>3.386056</v>
      </c>
      <c r="I93" s="36">
        <v>3.5255320000000001</v>
      </c>
      <c r="J93" s="36">
        <v>3.6475110000000002</v>
      </c>
      <c r="K93" s="36">
        <v>3.7771479999999999</v>
      </c>
      <c r="L93" s="36">
        <v>3.9003670000000001</v>
      </c>
      <c r="M93" s="36">
        <v>4.0557100000000004</v>
      </c>
      <c r="N93" s="36">
        <v>4.2111130000000001</v>
      </c>
      <c r="O93" s="36">
        <v>4.3576569999999997</v>
      </c>
      <c r="P93" s="36">
        <v>4.5056770000000004</v>
      </c>
      <c r="Q93" s="36">
        <v>4.6471689999999999</v>
      </c>
      <c r="R93" s="36">
        <v>4.7741540000000002</v>
      </c>
      <c r="S93" s="36">
        <v>4.8937489999999997</v>
      </c>
      <c r="T93" s="36">
        <v>5.0132989999999999</v>
      </c>
      <c r="U93" s="36">
        <v>5.1353679999999997</v>
      </c>
      <c r="V93" s="36">
        <v>5.2554429999999996</v>
      </c>
      <c r="W93" s="36">
        <v>5.3854439999999997</v>
      </c>
      <c r="X93" s="36">
        <v>5.5229169999999996</v>
      </c>
      <c r="Y93" s="36">
        <v>5.6637779999999998</v>
      </c>
      <c r="Z93" s="36">
        <v>5.8038530000000002</v>
      </c>
      <c r="AA93" s="36">
        <v>5.9489929999999998</v>
      </c>
      <c r="AB93" s="36">
        <v>6.099278</v>
      </c>
      <c r="AC93" s="36">
        <v>6.2558619999999996</v>
      </c>
      <c r="AD93" s="36">
        <v>6.414104</v>
      </c>
      <c r="AE93" s="36">
        <v>6.5711079999999997</v>
      </c>
      <c r="AF93" s="36">
        <v>6.709238</v>
      </c>
      <c r="AG93" s="36">
        <v>6.8391190000000002</v>
      </c>
      <c r="AH93" s="32">
        <v>2.5068E-2</v>
      </c>
    </row>
    <row r="94" spans="1:34" ht="15" customHeight="1" x14ac:dyDescent="0.2"/>
    <row r="95" spans="1:34" ht="15" customHeight="1" x14ac:dyDescent="0.2">
      <c r="B95" s="48" t="s">
        <v>161</v>
      </c>
    </row>
    <row r="96" spans="1:34" ht="15" customHeight="1" x14ac:dyDescent="0.2">
      <c r="A96" s="29" t="s">
        <v>459</v>
      </c>
      <c r="B96" s="49" t="s">
        <v>162</v>
      </c>
      <c r="C96" s="31">
        <v>0.64363700000000001</v>
      </c>
      <c r="D96" s="31">
        <v>0.73158100000000004</v>
      </c>
      <c r="E96" s="31">
        <v>0.807145</v>
      </c>
      <c r="F96" s="31">
        <v>0.59957800000000006</v>
      </c>
      <c r="G96" s="31">
        <v>0.48381400000000002</v>
      </c>
      <c r="H96" s="31">
        <v>0.34247899999999998</v>
      </c>
      <c r="I96" s="31">
        <v>0.38086999999999999</v>
      </c>
      <c r="J96" s="31">
        <v>0.37877899999999998</v>
      </c>
      <c r="K96" s="31">
        <v>0.37306400000000001</v>
      </c>
      <c r="L96" s="31">
        <v>0.37459500000000001</v>
      </c>
      <c r="M96" s="31">
        <v>0.351078</v>
      </c>
      <c r="N96" s="31">
        <v>0.33153199999999999</v>
      </c>
      <c r="O96" s="31">
        <v>0.325986</v>
      </c>
      <c r="P96" s="31">
        <v>0.32772699999999999</v>
      </c>
      <c r="Q96" s="31">
        <v>0.321853</v>
      </c>
      <c r="R96" s="31">
        <v>0.31590099999999999</v>
      </c>
      <c r="S96" s="31">
        <v>0.313606</v>
      </c>
      <c r="T96" s="31">
        <v>0.30757899999999999</v>
      </c>
      <c r="U96" s="31">
        <v>0.313662</v>
      </c>
      <c r="V96" s="31">
        <v>0.31456200000000001</v>
      </c>
      <c r="W96" s="31">
        <v>0.31620300000000001</v>
      </c>
      <c r="X96" s="31">
        <v>0.32242700000000002</v>
      </c>
      <c r="Y96" s="31">
        <v>0.321413</v>
      </c>
      <c r="Z96" s="31">
        <v>0.32995999999999998</v>
      </c>
      <c r="AA96" s="31">
        <v>0.35462300000000002</v>
      </c>
      <c r="AB96" s="31">
        <v>0.34559600000000001</v>
      </c>
      <c r="AC96" s="31">
        <v>0.337976</v>
      </c>
      <c r="AD96" s="31">
        <v>0.33203700000000003</v>
      </c>
      <c r="AE96" s="31">
        <v>0.32901900000000001</v>
      </c>
      <c r="AF96" s="31">
        <v>0.32759899999999997</v>
      </c>
      <c r="AG96" s="31">
        <v>0.32263900000000001</v>
      </c>
      <c r="AH96" s="32">
        <v>-2.2756999999999999E-2</v>
      </c>
    </row>
    <row r="97" spans="1:34" ht="15" customHeight="1" x14ac:dyDescent="0.2">
      <c r="A97" s="29" t="s">
        <v>460</v>
      </c>
      <c r="B97" s="49" t="s">
        <v>163</v>
      </c>
      <c r="C97" s="31">
        <v>0.77271400000000001</v>
      </c>
      <c r="D97" s="31">
        <v>0.77524899999999997</v>
      </c>
      <c r="E97" s="31">
        <v>0.76687499999999997</v>
      </c>
      <c r="F97" s="31">
        <v>0.63982899999999998</v>
      </c>
      <c r="G97" s="31">
        <v>0.611599</v>
      </c>
      <c r="H97" s="31">
        <v>0.49799399999999999</v>
      </c>
      <c r="I97" s="31">
        <v>0.50602999999999998</v>
      </c>
      <c r="J97" s="31">
        <v>0.49975799999999998</v>
      </c>
      <c r="K97" s="31">
        <v>0.49274099999999998</v>
      </c>
      <c r="L97" s="31">
        <v>0.48716199999999998</v>
      </c>
      <c r="M97" s="31">
        <v>0.48430499999999999</v>
      </c>
      <c r="N97" s="31">
        <v>0.46952300000000002</v>
      </c>
      <c r="O97" s="31">
        <v>0.461364</v>
      </c>
      <c r="P97" s="31">
        <v>0.46261799999999997</v>
      </c>
      <c r="Q97" s="31">
        <v>0.46615499999999999</v>
      </c>
      <c r="R97" s="31">
        <v>0.45500400000000002</v>
      </c>
      <c r="S97" s="31">
        <v>0.45449099999999998</v>
      </c>
      <c r="T97" s="31">
        <v>0.45110499999999998</v>
      </c>
      <c r="U97" s="31">
        <v>0.44579800000000003</v>
      </c>
      <c r="V97" s="31">
        <v>0.44262099999999999</v>
      </c>
      <c r="W97" s="31">
        <v>0.44612800000000002</v>
      </c>
      <c r="X97" s="31">
        <v>0.44555499999999998</v>
      </c>
      <c r="Y97" s="31">
        <v>0.44592799999999999</v>
      </c>
      <c r="Z97" s="31">
        <v>0.450125</v>
      </c>
      <c r="AA97" s="31">
        <v>0.45144800000000002</v>
      </c>
      <c r="AB97" s="31">
        <v>0.448882</v>
      </c>
      <c r="AC97" s="31">
        <v>0.44648500000000002</v>
      </c>
      <c r="AD97" s="31">
        <v>0.44248900000000002</v>
      </c>
      <c r="AE97" s="31">
        <v>0.43960199999999999</v>
      </c>
      <c r="AF97" s="31">
        <v>0.43692399999999998</v>
      </c>
      <c r="AG97" s="31">
        <v>0.43687100000000001</v>
      </c>
      <c r="AH97" s="32">
        <v>-1.883E-2</v>
      </c>
    </row>
    <row r="98" spans="1:34" ht="15" customHeight="1" x14ac:dyDescent="0.2">
      <c r="A98" s="29" t="s">
        <v>461</v>
      </c>
      <c r="B98" s="49" t="s">
        <v>164</v>
      </c>
      <c r="C98" s="31">
        <v>3.324252</v>
      </c>
      <c r="D98" s="31">
        <v>4.1884430000000004</v>
      </c>
      <c r="E98" s="31">
        <v>4.227201</v>
      </c>
      <c r="F98" s="31">
        <v>3.3873540000000002</v>
      </c>
      <c r="G98" s="31">
        <v>2.7502779999999998</v>
      </c>
      <c r="H98" s="31">
        <v>2.0375809999999999</v>
      </c>
      <c r="I98" s="31">
        <v>2.063682</v>
      </c>
      <c r="J98" s="31">
        <v>2.0230000000000001</v>
      </c>
      <c r="K98" s="31">
        <v>2.0784349999999998</v>
      </c>
      <c r="L98" s="31">
        <v>2.0777779999999999</v>
      </c>
      <c r="M98" s="31">
        <v>2.1580279999999998</v>
      </c>
      <c r="N98" s="31">
        <v>2.1333530000000001</v>
      </c>
      <c r="O98" s="31">
        <v>2.050678</v>
      </c>
      <c r="P98" s="31">
        <v>2.0298120000000002</v>
      </c>
      <c r="Q98" s="31">
        <v>1.9894080000000001</v>
      </c>
      <c r="R98" s="31">
        <v>1.9083270000000001</v>
      </c>
      <c r="S98" s="31">
        <v>1.874903</v>
      </c>
      <c r="T98" s="31">
        <v>1.812011</v>
      </c>
      <c r="U98" s="31">
        <v>1.8059689999999999</v>
      </c>
      <c r="V98" s="31">
        <v>1.7182500000000001</v>
      </c>
      <c r="W98" s="31">
        <v>1.7466820000000001</v>
      </c>
      <c r="X98" s="31">
        <v>1.760831</v>
      </c>
      <c r="Y98" s="31">
        <v>1.763412</v>
      </c>
      <c r="Z98" s="31">
        <v>1.8099829999999999</v>
      </c>
      <c r="AA98" s="31">
        <v>1.9114089999999999</v>
      </c>
      <c r="AB98" s="31">
        <v>1.8508910000000001</v>
      </c>
      <c r="AC98" s="31">
        <v>1.7956730000000001</v>
      </c>
      <c r="AD98" s="31">
        <v>1.7162770000000001</v>
      </c>
      <c r="AE98" s="31">
        <v>1.6363209999999999</v>
      </c>
      <c r="AF98" s="31">
        <v>1.6093999999999999</v>
      </c>
      <c r="AG98" s="31">
        <v>1.6493720000000001</v>
      </c>
      <c r="AH98" s="32">
        <v>-2.3091E-2</v>
      </c>
    </row>
    <row r="99" spans="1:34" ht="15" customHeight="1" thickBot="1" x14ac:dyDescent="0.25"/>
    <row r="100" spans="1:34" ht="15" customHeight="1" x14ac:dyDescent="0.2">
      <c r="B100" s="134" t="s">
        <v>616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54"/>
    </row>
    <row r="101" spans="1:34" x14ac:dyDescent="0.2">
      <c r="B101" s="30" t="s">
        <v>603</v>
      </c>
    </row>
    <row r="102" spans="1:34" x14ac:dyDescent="0.2">
      <c r="B102" s="30" t="s">
        <v>604</v>
      </c>
    </row>
    <row r="103" spans="1:34" ht="15" customHeight="1" x14ac:dyDescent="0.2">
      <c r="B103" s="30" t="s">
        <v>605</v>
      </c>
    </row>
    <row r="104" spans="1:34" ht="15" customHeight="1" x14ac:dyDescent="0.2">
      <c r="B104" s="30" t="s">
        <v>606</v>
      </c>
    </row>
    <row r="105" spans="1:34" ht="15" customHeight="1" x14ac:dyDescent="0.2">
      <c r="B105" s="30" t="s">
        <v>607</v>
      </c>
    </row>
    <row r="106" spans="1:34" ht="15" customHeight="1" x14ac:dyDescent="0.2">
      <c r="B106" s="30" t="s">
        <v>608</v>
      </c>
    </row>
    <row r="107" spans="1:34" ht="15" customHeight="1" x14ac:dyDescent="0.2">
      <c r="B107" s="30" t="s">
        <v>165</v>
      </c>
    </row>
    <row r="108" spans="1:34" ht="15" customHeight="1" x14ac:dyDescent="0.2">
      <c r="B108" s="30" t="s">
        <v>609</v>
      </c>
    </row>
    <row r="109" spans="1:34" ht="15" customHeight="1" x14ac:dyDescent="0.2">
      <c r="B109" s="30" t="s">
        <v>77</v>
      </c>
    </row>
    <row r="110" spans="1:34" ht="15" customHeight="1" x14ac:dyDescent="0.2">
      <c r="B110" s="30" t="s">
        <v>78</v>
      </c>
    </row>
    <row r="111" spans="1:34" ht="15" customHeight="1" x14ac:dyDescent="0.2">
      <c r="B111" s="30" t="s">
        <v>610</v>
      </c>
    </row>
    <row r="112" spans="1:34" ht="15" customHeight="1" x14ac:dyDescent="0.2">
      <c r="B112" s="138" t="s">
        <v>617</v>
      </c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</row>
    <row r="113" spans="2:2" ht="15" customHeight="1" x14ac:dyDescent="0.2">
      <c r="B113" s="30" t="s">
        <v>611</v>
      </c>
    </row>
    <row r="114" spans="2:2" ht="15" customHeight="1" x14ac:dyDescent="0.2">
      <c r="B114" s="30" t="s">
        <v>612</v>
      </c>
    </row>
    <row r="115" spans="2:2" ht="15" customHeight="1" x14ac:dyDescent="0.2">
      <c r="B115" s="30" t="s">
        <v>613</v>
      </c>
    </row>
    <row r="116" spans="2:2" ht="15" customHeight="1" x14ac:dyDescent="0.2">
      <c r="B116" s="30" t="s">
        <v>166</v>
      </c>
    </row>
    <row r="117" spans="2:2" ht="15" customHeight="1" x14ac:dyDescent="0.2">
      <c r="B117" s="30" t="s">
        <v>589</v>
      </c>
    </row>
    <row r="118" spans="2:2" ht="15" customHeight="1" x14ac:dyDescent="0.2">
      <c r="B118" s="30" t="s">
        <v>590</v>
      </c>
    </row>
    <row r="119" spans="2:2" ht="15" customHeight="1" x14ac:dyDescent="0.2">
      <c r="B119" s="30" t="s">
        <v>614</v>
      </c>
    </row>
    <row r="120" spans="2:2" ht="15" customHeight="1" x14ac:dyDescent="0.2">
      <c r="B120" s="30" t="s">
        <v>615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136"/>
      <c r="C1100" s="136"/>
      <c r="D1100" s="136"/>
      <c r="E1100" s="136"/>
      <c r="F1100" s="136"/>
      <c r="G1100" s="136"/>
      <c r="H1100" s="136"/>
      <c r="I1100" s="136"/>
      <c r="J1100" s="136"/>
      <c r="K1100" s="136"/>
      <c r="L1100" s="136"/>
      <c r="M1100" s="136"/>
      <c r="N1100" s="136"/>
      <c r="O1100" s="136"/>
      <c r="P1100" s="136"/>
      <c r="Q1100" s="136"/>
      <c r="R1100" s="136"/>
      <c r="S1100" s="136"/>
      <c r="T1100" s="136"/>
      <c r="U1100" s="136"/>
      <c r="V1100" s="136"/>
      <c r="W1100" s="136"/>
      <c r="X1100" s="136"/>
      <c r="Y1100" s="136"/>
      <c r="Z1100" s="136"/>
      <c r="AA1100" s="136"/>
      <c r="AB1100" s="136"/>
      <c r="AC1100" s="136"/>
      <c r="AD1100" s="136"/>
      <c r="AE1100" s="136"/>
      <c r="AF1100" s="136"/>
      <c r="AG1100" s="136"/>
      <c r="AH1100" s="13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136"/>
      <c r="C1227" s="136"/>
      <c r="D1227" s="136"/>
      <c r="E1227" s="136"/>
      <c r="F1227" s="136"/>
      <c r="G1227" s="136"/>
      <c r="H1227" s="136"/>
      <c r="I1227" s="136"/>
      <c r="J1227" s="136"/>
      <c r="K1227" s="136"/>
      <c r="L1227" s="136"/>
      <c r="M1227" s="136"/>
      <c r="N1227" s="136"/>
      <c r="O1227" s="136"/>
      <c r="P1227" s="136"/>
      <c r="Q1227" s="136"/>
      <c r="R1227" s="136"/>
      <c r="S1227" s="136"/>
      <c r="T1227" s="136"/>
      <c r="U1227" s="136"/>
      <c r="V1227" s="136"/>
      <c r="W1227" s="136"/>
      <c r="X1227" s="136"/>
      <c r="Y1227" s="136"/>
      <c r="Z1227" s="136"/>
      <c r="AA1227" s="136"/>
      <c r="AB1227" s="136"/>
      <c r="AC1227" s="136"/>
      <c r="AD1227" s="136"/>
      <c r="AE1227" s="136"/>
      <c r="AF1227" s="136"/>
      <c r="AG1227" s="136"/>
      <c r="AH1227" s="13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136"/>
      <c r="C1390" s="136"/>
      <c r="D1390" s="136"/>
      <c r="E1390" s="136"/>
      <c r="F1390" s="136"/>
      <c r="G1390" s="136"/>
      <c r="H1390" s="136"/>
      <c r="I1390" s="136"/>
      <c r="J1390" s="136"/>
      <c r="K1390" s="136"/>
      <c r="L1390" s="136"/>
      <c r="M1390" s="136"/>
      <c r="N1390" s="136"/>
      <c r="O1390" s="136"/>
      <c r="P1390" s="136"/>
      <c r="Q1390" s="136"/>
      <c r="R1390" s="136"/>
      <c r="S1390" s="136"/>
      <c r="T1390" s="136"/>
      <c r="U1390" s="136"/>
      <c r="V1390" s="136"/>
      <c r="W1390" s="136"/>
      <c r="X1390" s="136"/>
      <c r="Y1390" s="136"/>
      <c r="Z1390" s="136"/>
      <c r="AA1390" s="136"/>
      <c r="AB1390" s="136"/>
      <c r="AC1390" s="136"/>
      <c r="AD1390" s="136"/>
      <c r="AE1390" s="136"/>
      <c r="AF1390" s="136"/>
      <c r="AG1390" s="136"/>
      <c r="AH1390" s="13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136"/>
      <c r="C1502" s="136"/>
      <c r="D1502" s="136"/>
      <c r="E1502" s="136"/>
      <c r="F1502" s="136"/>
      <c r="G1502" s="136"/>
      <c r="H1502" s="136"/>
      <c r="I1502" s="136"/>
      <c r="J1502" s="136"/>
      <c r="K1502" s="136"/>
      <c r="L1502" s="136"/>
      <c r="M1502" s="136"/>
      <c r="N1502" s="136"/>
      <c r="O1502" s="136"/>
      <c r="P1502" s="136"/>
      <c r="Q1502" s="136"/>
      <c r="R1502" s="136"/>
      <c r="S1502" s="136"/>
      <c r="T1502" s="136"/>
      <c r="U1502" s="136"/>
      <c r="V1502" s="136"/>
      <c r="W1502" s="136"/>
      <c r="X1502" s="136"/>
      <c r="Y1502" s="136"/>
      <c r="Z1502" s="136"/>
      <c r="AA1502" s="136"/>
      <c r="AB1502" s="136"/>
      <c r="AC1502" s="136"/>
      <c r="AD1502" s="136"/>
      <c r="AE1502" s="136"/>
      <c r="AF1502" s="136"/>
      <c r="AG1502" s="136"/>
      <c r="AH1502" s="13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136"/>
      <c r="C1604" s="136"/>
      <c r="D1604" s="136"/>
      <c r="E1604" s="136"/>
      <c r="F1604" s="136"/>
      <c r="G1604" s="136"/>
      <c r="H1604" s="136"/>
      <c r="I1604" s="136"/>
      <c r="J1604" s="136"/>
      <c r="K1604" s="136"/>
      <c r="L1604" s="136"/>
      <c r="M1604" s="136"/>
      <c r="N1604" s="136"/>
      <c r="O1604" s="136"/>
      <c r="P1604" s="136"/>
      <c r="Q1604" s="136"/>
      <c r="R1604" s="136"/>
      <c r="S1604" s="136"/>
      <c r="T1604" s="136"/>
      <c r="U1604" s="136"/>
      <c r="V1604" s="136"/>
      <c r="W1604" s="136"/>
      <c r="X1604" s="136"/>
      <c r="Y1604" s="136"/>
      <c r="Z1604" s="136"/>
      <c r="AA1604" s="136"/>
      <c r="AB1604" s="136"/>
      <c r="AC1604" s="136"/>
      <c r="AD1604" s="136"/>
      <c r="AE1604" s="136"/>
      <c r="AF1604" s="136"/>
      <c r="AG1604" s="136"/>
      <c r="AH1604" s="13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136"/>
      <c r="C1698" s="136"/>
      <c r="D1698" s="136"/>
      <c r="E1698" s="136"/>
      <c r="F1698" s="136"/>
      <c r="G1698" s="136"/>
      <c r="H1698" s="136"/>
      <c r="I1698" s="136"/>
      <c r="J1698" s="136"/>
      <c r="K1698" s="136"/>
      <c r="L1698" s="136"/>
      <c r="M1698" s="136"/>
      <c r="N1698" s="136"/>
      <c r="O1698" s="136"/>
      <c r="P1698" s="136"/>
      <c r="Q1698" s="136"/>
      <c r="R1698" s="136"/>
      <c r="S1698" s="136"/>
      <c r="T1698" s="136"/>
      <c r="U1698" s="136"/>
      <c r="V1698" s="136"/>
      <c r="W1698" s="136"/>
      <c r="X1698" s="136"/>
      <c r="Y1698" s="136"/>
      <c r="Z1698" s="136"/>
      <c r="AA1698" s="136"/>
      <c r="AB1698" s="136"/>
      <c r="AC1698" s="136"/>
      <c r="AD1698" s="136"/>
      <c r="AE1698" s="136"/>
      <c r="AF1698" s="136"/>
      <c r="AG1698" s="136"/>
      <c r="AH1698" s="13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136"/>
      <c r="C1945" s="136"/>
      <c r="D1945" s="136"/>
      <c r="E1945" s="136"/>
      <c r="F1945" s="136"/>
      <c r="G1945" s="136"/>
      <c r="H1945" s="136"/>
      <c r="I1945" s="136"/>
      <c r="J1945" s="136"/>
      <c r="K1945" s="136"/>
      <c r="L1945" s="136"/>
      <c r="M1945" s="136"/>
      <c r="N1945" s="136"/>
      <c r="O1945" s="136"/>
      <c r="P1945" s="136"/>
      <c r="Q1945" s="136"/>
      <c r="R1945" s="136"/>
      <c r="S1945" s="136"/>
      <c r="T1945" s="136"/>
      <c r="U1945" s="136"/>
      <c r="V1945" s="136"/>
      <c r="W1945" s="136"/>
      <c r="X1945" s="136"/>
      <c r="Y1945" s="136"/>
      <c r="Z1945" s="136"/>
      <c r="AA1945" s="136"/>
      <c r="AB1945" s="136"/>
      <c r="AC1945" s="136"/>
      <c r="AD1945" s="136"/>
      <c r="AE1945" s="136"/>
      <c r="AF1945" s="136"/>
      <c r="AG1945" s="136"/>
      <c r="AH1945" s="13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136"/>
      <c r="C2031" s="136"/>
      <c r="D2031" s="136"/>
      <c r="E2031" s="136"/>
      <c r="F2031" s="136"/>
      <c r="G2031" s="136"/>
      <c r="H2031" s="136"/>
      <c r="I2031" s="136"/>
      <c r="J2031" s="136"/>
      <c r="K2031" s="136"/>
      <c r="L2031" s="136"/>
      <c r="M2031" s="136"/>
      <c r="N2031" s="136"/>
      <c r="O2031" s="136"/>
      <c r="P2031" s="136"/>
      <c r="Q2031" s="136"/>
      <c r="R2031" s="136"/>
      <c r="S2031" s="136"/>
      <c r="T2031" s="136"/>
      <c r="U2031" s="136"/>
      <c r="V2031" s="136"/>
      <c r="W2031" s="136"/>
      <c r="X2031" s="136"/>
      <c r="Y2031" s="136"/>
      <c r="Z2031" s="136"/>
      <c r="AA2031" s="136"/>
      <c r="AB2031" s="136"/>
      <c r="AC2031" s="136"/>
      <c r="AD2031" s="136"/>
      <c r="AE2031" s="136"/>
      <c r="AF2031" s="136"/>
      <c r="AG2031" s="136"/>
      <c r="AH2031" s="13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136"/>
      <c r="C2153" s="136"/>
      <c r="D2153" s="136"/>
      <c r="E2153" s="136"/>
      <c r="F2153" s="136"/>
      <c r="G2153" s="136"/>
      <c r="H2153" s="136"/>
      <c r="I2153" s="136"/>
      <c r="J2153" s="136"/>
      <c r="K2153" s="136"/>
      <c r="L2153" s="136"/>
      <c r="M2153" s="136"/>
      <c r="N2153" s="136"/>
      <c r="O2153" s="136"/>
      <c r="P2153" s="136"/>
      <c r="Q2153" s="136"/>
      <c r="R2153" s="136"/>
      <c r="S2153" s="136"/>
      <c r="T2153" s="136"/>
      <c r="U2153" s="136"/>
      <c r="V2153" s="136"/>
      <c r="W2153" s="136"/>
      <c r="X2153" s="136"/>
      <c r="Y2153" s="136"/>
      <c r="Z2153" s="136"/>
      <c r="AA2153" s="136"/>
      <c r="AB2153" s="136"/>
      <c r="AC2153" s="136"/>
      <c r="AD2153" s="136"/>
      <c r="AE2153" s="136"/>
      <c r="AF2153" s="136"/>
      <c r="AG2153" s="136"/>
      <c r="AH2153" s="13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136"/>
      <c r="C2317" s="136"/>
      <c r="D2317" s="136"/>
      <c r="E2317" s="136"/>
      <c r="F2317" s="136"/>
      <c r="G2317" s="136"/>
      <c r="H2317" s="136"/>
      <c r="I2317" s="136"/>
      <c r="J2317" s="136"/>
      <c r="K2317" s="136"/>
      <c r="L2317" s="136"/>
      <c r="M2317" s="136"/>
      <c r="N2317" s="136"/>
      <c r="O2317" s="136"/>
      <c r="P2317" s="136"/>
      <c r="Q2317" s="136"/>
      <c r="R2317" s="136"/>
      <c r="S2317" s="136"/>
      <c r="T2317" s="136"/>
      <c r="U2317" s="136"/>
      <c r="V2317" s="136"/>
      <c r="W2317" s="136"/>
      <c r="X2317" s="136"/>
      <c r="Y2317" s="136"/>
      <c r="Z2317" s="136"/>
      <c r="AA2317" s="136"/>
      <c r="AB2317" s="136"/>
      <c r="AC2317" s="136"/>
      <c r="AD2317" s="136"/>
      <c r="AE2317" s="136"/>
      <c r="AF2317" s="136"/>
      <c r="AG2317" s="136"/>
      <c r="AH2317" s="13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136"/>
      <c r="C2419" s="136"/>
      <c r="D2419" s="136"/>
      <c r="E2419" s="136"/>
      <c r="F2419" s="136"/>
      <c r="G2419" s="136"/>
      <c r="H2419" s="136"/>
      <c r="I2419" s="136"/>
      <c r="J2419" s="136"/>
      <c r="K2419" s="136"/>
      <c r="L2419" s="136"/>
      <c r="M2419" s="136"/>
      <c r="N2419" s="136"/>
      <c r="O2419" s="136"/>
      <c r="P2419" s="136"/>
      <c r="Q2419" s="136"/>
      <c r="R2419" s="136"/>
      <c r="S2419" s="136"/>
      <c r="T2419" s="136"/>
      <c r="U2419" s="136"/>
      <c r="V2419" s="136"/>
      <c r="W2419" s="136"/>
      <c r="X2419" s="136"/>
      <c r="Y2419" s="136"/>
      <c r="Z2419" s="136"/>
      <c r="AA2419" s="136"/>
      <c r="AB2419" s="136"/>
      <c r="AC2419" s="136"/>
      <c r="AD2419" s="136"/>
      <c r="AE2419" s="136"/>
      <c r="AF2419" s="136"/>
      <c r="AG2419" s="136"/>
      <c r="AH2419" s="13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136"/>
      <c r="C2509" s="136"/>
      <c r="D2509" s="136"/>
      <c r="E2509" s="136"/>
      <c r="F2509" s="136"/>
      <c r="G2509" s="136"/>
      <c r="H2509" s="136"/>
      <c r="I2509" s="136"/>
      <c r="J2509" s="136"/>
      <c r="K2509" s="136"/>
      <c r="L2509" s="136"/>
      <c r="M2509" s="136"/>
      <c r="N2509" s="136"/>
      <c r="O2509" s="136"/>
      <c r="P2509" s="136"/>
      <c r="Q2509" s="136"/>
      <c r="R2509" s="136"/>
      <c r="S2509" s="136"/>
      <c r="T2509" s="136"/>
      <c r="U2509" s="136"/>
      <c r="V2509" s="136"/>
      <c r="W2509" s="136"/>
      <c r="X2509" s="136"/>
      <c r="Y2509" s="136"/>
      <c r="Z2509" s="136"/>
      <c r="AA2509" s="136"/>
      <c r="AB2509" s="136"/>
      <c r="AC2509" s="136"/>
      <c r="AD2509" s="136"/>
      <c r="AE2509" s="136"/>
      <c r="AF2509" s="136"/>
      <c r="AG2509" s="136"/>
      <c r="AH2509" s="13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136"/>
      <c r="C2598" s="136"/>
      <c r="D2598" s="136"/>
      <c r="E2598" s="136"/>
      <c r="F2598" s="136"/>
      <c r="G2598" s="136"/>
      <c r="H2598" s="136"/>
      <c r="I2598" s="136"/>
      <c r="J2598" s="136"/>
      <c r="K2598" s="136"/>
      <c r="L2598" s="136"/>
      <c r="M2598" s="136"/>
      <c r="N2598" s="136"/>
      <c r="O2598" s="136"/>
      <c r="P2598" s="136"/>
      <c r="Q2598" s="136"/>
      <c r="R2598" s="136"/>
      <c r="S2598" s="136"/>
      <c r="T2598" s="136"/>
      <c r="U2598" s="136"/>
      <c r="V2598" s="136"/>
      <c r="W2598" s="136"/>
      <c r="X2598" s="136"/>
      <c r="Y2598" s="136"/>
      <c r="Z2598" s="136"/>
      <c r="AA2598" s="136"/>
      <c r="AB2598" s="136"/>
      <c r="AC2598" s="136"/>
      <c r="AD2598" s="136"/>
      <c r="AE2598" s="136"/>
      <c r="AF2598" s="136"/>
      <c r="AG2598" s="136"/>
      <c r="AH2598" s="13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136"/>
      <c r="C2719" s="136"/>
      <c r="D2719" s="136"/>
      <c r="E2719" s="136"/>
      <c r="F2719" s="136"/>
      <c r="G2719" s="136"/>
      <c r="H2719" s="136"/>
      <c r="I2719" s="136"/>
      <c r="J2719" s="136"/>
      <c r="K2719" s="136"/>
      <c r="L2719" s="136"/>
      <c r="M2719" s="136"/>
      <c r="N2719" s="136"/>
      <c r="O2719" s="136"/>
      <c r="P2719" s="136"/>
      <c r="Q2719" s="136"/>
      <c r="R2719" s="136"/>
      <c r="S2719" s="136"/>
      <c r="T2719" s="136"/>
      <c r="U2719" s="136"/>
      <c r="V2719" s="136"/>
      <c r="W2719" s="136"/>
      <c r="X2719" s="136"/>
      <c r="Y2719" s="136"/>
      <c r="Z2719" s="136"/>
      <c r="AA2719" s="136"/>
      <c r="AB2719" s="136"/>
      <c r="AC2719" s="136"/>
      <c r="AD2719" s="136"/>
      <c r="AE2719" s="136"/>
      <c r="AF2719" s="136"/>
      <c r="AG2719" s="136"/>
      <c r="AH2719" s="13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136"/>
      <c r="C2837" s="136"/>
      <c r="D2837" s="136"/>
      <c r="E2837" s="136"/>
      <c r="F2837" s="136"/>
      <c r="G2837" s="136"/>
      <c r="H2837" s="136"/>
      <c r="I2837" s="136"/>
      <c r="J2837" s="136"/>
      <c r="K2837" s="136"/>
      <c r="L2837" s="136"/>
      <c r="M2837" s="136"/>
      <c r="N2837" s="136"/>
      <c r="O2837" s="136"/>
      <c r="P2837" s="136"/>
      <c r="Q2837" s="136"/>
      <c r="R2837" s="136"/>
      <c r="S2837" s="136"/>
      <c r="T2837" s="136"/>
      <c r="U2837" s="136"/>
      <c r="V2837" s="136"/>
      <c r="W2837" s="136"/>
      <c r="X2837" s="136"/>
      <c r="Y2837" s="136"/>
      <c r="Z2837" s="136"/>
      <c r="AA2837" s="136"/>
      <c r="AB2837" s="136"/>
      <c r="AC2837" s="136"/>
      <c r="AD2837" s="136"/>
      <c r="AE2837" s="136"/>
      <c r="AF2837" s="136"/>
      <c r="AG2837" s="136"/>
      <c r="AH2837" s="13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:AG98"/>
    </sheetView>
  </sheetViews>
  <sheetFormatPr baseColWidth="10" defaultColWidth="8.6640625" defaultRowHeight="15" customHeight="1" x14ac:dyDescent="0.15"/>
  <cols>
    <col min="1" max="1" width="19.83203125" style="57" bestFit="1" customWidth="1"/>
    <col min="2" max="2" width="46.6640625" style="57" customWidth="1"/>
    <col min="3" max="16384" width="8.6640625" style="57"/>
  </cols>
  <sheetData>
    <row r="1" spans="1:33" ht="15" customHeight="1" thickBot="1" x14ac:dyDescent="0.2">
      <c r="B1" s="73" t="s">
        <v>676</v>
      </c>
      <c r="C1" s="70">
        <v>2021</v>
      </c>
      <c r="D1" s="70">
        <v>2022</v>
      </c>
      <c r="E1" s="70">
        <v>2023</v>
      </c>
      <c r="F1" s="70">
        <v>2024</v>
      </c>
      <c r="G1" s="70">
        <v>2025</v>
      </c>
      <c r="H1" s="70">
        <v>2026</v>
      </c>
      <c r="I1" s="70">
        <v>2027</v>
      </c>
      <c r="J1" s="70">
        <v>2028</v>
      </c>
      <c r="K1" s="70">
        <v>2029</v>
      </c>
      <c r="L1" s="70">
        <v>2030</v>
      </c>
      <c r="M1" s="70">
        <v>2031</v>
      </c>
      <c r="N1" s="70">
        <v>2032</v>
      </c>
      <c r="O1" s="70">
        <v>2033</v>
      </c>
      <c r="P1" s="70">
        <v>2034</v>
      </c>
      <c r="Q1" s="70">
        <v>2035</v>
      </c>
      <c r="R1" s="70">
        <v>2036</v>
      </c>
      <c r="S1" s="70">
        <v>2037</v>
      </c>
      <c r="T1" s="70">
        <v>2038</v>
      </c>
      <c r="U1" s="70">
        <v>2039</v>
      </c>
      <c r="V1" s="70">
        <v>2040</v>
      </c>
      <c r="W1" s="70">
        <v>2041</v>
      </c>
      <c r="X1" s="70">
        <v>2042</v>
      </c>
      <c r="Y1" s="70">
        <v>2043</v>
      </c>
      <c r="Z1" s="70">
        <v>2044</v>
      </c>
      <c r="AA1" s="70">
        <v>2045</v>
      </c>
      <c r="AB1" s="70">
        <v>2046</v>
      </c>
      <c r="AC1" s="70">
        <v>2047</v>
      </c>
      <c r="AD1" s="70">
        <v>2048</v>
      </c>
      <c r="AE1" s="70">
        <v>2049</v>
      </c>
      <c r="AF1" s="70">
        <v>2050</v>
      </c>
    </row>
    <row r="2" spans="1:33" ht="15" customHeight="1" thickTop="1" x14ac:dyDescent="0.15"/>
    <row r="3" spans="1:33" ht="15" customHeight="1" x14ac:dyDescent="0.15">
      <c r="C3" s="75" t="s">
        <v>522</v>
      </c>
      <c r="D3" s="75" t="s">
        <v>675</v>
      </c>
      <c r="E3" s="75"/>
      <c r="F3" s="75"/>
      <c r="G3" s="75"/>
    </row>
    <row r="4" spans="1:33" ht="15" customHeight="1" x14ac:dyDescent="0.15">
      <c r="C4" s="75" t="s">
        <v>523</v>
      </c>
      <c r="D4" s="75" t="s">
        <v>674</v>
      </c>
      <c r="E4" s="75"/>
      <c r="F4" s="75"/>
      <c r="G4" s="75" t="s">
        <v>673</v>
      </c>
    </row>
    <row r="5" spans="1:33" ht="15" customHeight="1" x14ac:dyDescent="0.15">
      <c r="C5" s="75" t="s">
        <v>525</v>
      </c>
      <c r="D5" s="75" t="s">
        <v>672</v>
      </c>
      <c r="E5" s="75"/>
      <c r="F5" s="75"/>
      <c r="G5" s="75"/>
    </row>
    <row r="6" spans="1:33" ht="15" customHeight="1" x14ac:dyDescent="0.15">
      <c r="C6" s="75" t="s">
        <v>526</v>
      </c>
      <c r="D6" s="75"/>
      <c r="E6" s="75" t="s">
        <v>671</v>
      </c>
      <c r="F6" s="75"/>
      <c r="G6" s="75"/>
    </row>
    <row r="7" spans="1:33" ht="12" x14ac:dyDescent="0.15"/>
    <row r="8" spans="1:33" ht="12" x14ac:dyDescent="0.15"/>
    <row r="9" spans="1:33" ht="12" x14ac:dyDescent="0.15"/>
    <row r="10" spans="1:33" ht="15" customHeight="1" x14ac:dyDescent="0.2">
      <c r="A10" s="63" t="s">
        <v>401</v>
      </c>
      <c r="B10" s="74" t="s">
        <v>118</v>
      </c>
      <c r="AG10" s="71" t="s">
        <v>670</v>
      </c>
    </row>
    <row r="11" spans="1:33" ht="15" customHeight="1" x14ac:dyDescent="0.15">
      <c r="B11" s="73" t="s">
        <v>119</v>
      </c>
      <c r="AG11" s="71" t="s">
        <v>669</v>
      </c>
    </row>
    <row r="12" spans="1:33" ht="15" customHeight="1" x14ac:dyDescent="0.15"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1" t="s">
        <v>668</v>
      </c>
    </row>
    <row r="13" spans="1:33" ht="15" customHeight="1" thickBot="1" x14ac:dyDescent="0.2">
      <c r="B13" s="70" t="s">
        <v>120</v>
      </c>
      <c r="C13" s="70">
        <v>2021</v>
      </c>
      <c r="D13" s="70">
        <v>2022</v>
      </c>
      <c r="E13" s="70">
        <v>2023</v>
      </c>
      <c r="F13" s="70">
        <v>2024</v>
      </c>
      <c r="G13" s="70">
        <v>2025</v>
      </c>
      <c r="H13" s="70">
        <v>2026</v>
      </c>
      <c r="I13" s="70">
        <v>2027</v>
      </c>
      <c r="J13" s="70">
        <v>2028</v>
      </c>
      <c r="K13" s="70">
        <v>2029</v>
      </c>
      <c r="L13" s="70">
        <v>2030</v>
      </c>
      <c r="M13" s="70">
        <v>2031</v>
      </c>
      <c r="N13" s="70">
        <v>2032</v>
      </c>
      <c r="O13" s="70">
        <v>2033</v>
      </c>
      <c r="P13" s="70">
        <v>2034</v>
      </c>
      <c r="Q13" s="70">
        <v>2035</v>
      </c>
      <c r="R13" s="70">
        <v>2036</v>
      </c>
      <c r="S13" s="70">
        <v>2037</v>
      </c>
      <c r="T13" s="70">
        <v>2038</v>
      </c>
      <c r="U13" s="70">
        <v>2039</v>
      </c>
      <c r="V13" s="70">
        <v>2040</v>
      </c>
      <c r="W13" s="70">
        <v>2041</v>
      </c>
      <c r="X13" s="70">
        <v>2042</v>
      </c>
      <c r="Y13" s="70">
        <v>2043</v>
      </c>
      <c r="Z13" s="70">
        <v>2044</v>
      </c>
      <c r="AA13" s="70">
        <v>2045</v>
      </c>
      <c r="AB13" s="70">
        <v>2046</v>
      </c>
      <c r="AC13" s="70">
        <v>2047</v>
      </c>
      <c r="AD13" s="70">
        <v>2048</v>
      </c>
      <c r="AE13" s="70">
        <v>2049</v>
      </c>
      <c r="AF13" s="70">
        <v>2050</v>
      </c>
      <c r="AG13" s="69" t="s">
        <v>667</v>
      </c>
    </row>
    <row r="14" spans="1:33" ht="15" customHeight="1" thickTop="1" x14ac:dyDescent="0.15"/>
    <row r="15" spans="1:33" ht="15" customHeight="1" x14ac:dyDescent="0.15">
      <c r="B15" s="66" t="s">
        <v>121</v>
      </c>
    </row>
    <row r="17" spans="1:33" ht="15" customHeight="1" x14ac:dyDescent="0.2">
      <c r="B17" s="66" t="s">
        <v>76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5" customHeight="1" x14ac:dyDescent="0.2">
      <c r="B18" s="66" t="s">
        <v>122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5" customHeight="1" x14ac:dyDescent="0.2">
      <c r="A19" s="63" t="s">
        <v>402</v>
      </c>
      <c r="B19" s="62" t="s">
        <v>123</v>
      </c>
      <c r="C19" s="65">
        <v>937.80651899999998</v>
      </c>
      <c r="D19" s="65">
        <v>902.79296899999997</v>
      </c>
      <c r="E19" s="65">
        <v>855.84497099999999</v>
      </c>
      <c r="F19" s="65">
        <v>729.351135</v>
      </c>
      <c r="G19" s="65">
        <v>694.98992899999996</v>
      </c>
      <c r="H19" s="65">
        <v>676.45062299999995</v>
      </c>
      <c r="I19" s="65">
        <v>654.36309800000004</v>
      </c>
      <c r="J19" s="65">
        <v>651.690247</v>
      </c>
      <c r="K19" s="65">
        <v>648.38378899999998</v>
      </c>
      <c r="L19" s="65">
        <v>634.29834000000005</v>
      </c>
      <c r="M19" s="65">
        <v>628.358521</v>
      </c>
      <c r="N19" s="65">
        <v>614.23730499999999</v>
      </c>
      <c r="O19" s="65">
        <v>619.12335199999995</v>
      </c>
      <c r="P19" s="65">
        <v>591.74993900000004</v>
      </c>
      <c r="Q19" s="65">
        <v>562.14038100000005</v>
      </c>
      <c r="R19" s="65">
        <v>550.95330799999999</v>
      </c>
      <c r="S19" s="65">
        <v>539.45202600000005</v>
      </c>
      <c r="T19" s="65">
        <v>537.27612299999998</v>
      </c>
      <c r="U19" s="65">
        <v>535.66595500000005</v>
      </c>
      <c r="V19" s="65">
        <v>527.23278800000003</v>
      </c>
      <c r="W19" s="65">
        <v>526.12933299999997</v>
      </c>
      <c r="X19" s="65">
        <v>520.81158400000004</v>
      </c>
      <c r="Y19" s="65">
        <v>512.45068400000002</v>
      </c>
      <c r="Z19" s="65">
        <v>506.18017600000002</v>
      </c>
      <c r="AA19" s="65">
        <v>494.879456</v>
      </c>
      <c r="AB19" s="65">
        <v>490.44732699999997</v>
      </c>
      <c r="AC19" s="65">
        <v>481.47122200000001</v>
      </c>
      <c r="AD19" s="65">
        <v>472.30859400000003</v>
      </c>
      <c r="AE19" s="65">
        <v>468.36456299999998</v>
      </c>
      <c r="AF19" s="65">
        <v>473.48391700000002</v>
      </c>
      <c r="AG19" s="60">
        <v>-2.3290999999999999E-2</v>
      </c>
    </row>
    <row r="20" spans="1:33" ht="15" customHeight="1" x14ac:dyDescent="0.2">
      <c r="A20" s="63" t="s">
        <v>403</v>
      </c>
      <c r="B20" s="62" t="s">
        <v>124</v>
      </c>
      <c r="C20" s="65">
        <v>10.325683</v>
      </c>
      <c r="D20" s="65">
        <v>9.9716819999999995</v>
      </c>
      <c r="E20" s="65">
        <v>9.8739460000000001</v>
      </c>
      <c r="F20" s="65">
        <v>9.2415900000000004</v>
      </c>
      <c r="G20" s="65">
        <v>8.9796390000000006</v>
      </c>
      <c r="H20" s="65">
        <v>8.5543180000000003</v>
      </c>
      <c r="I20" s="65">
        <v>8.0035860000000003</v>
      </c>
      <c r="J20" s="65">
        <v>7.7386460000000001</v>
      </c>
      <c r="K20" s="65">
        <v>7.6099759999999996</v>
      </c>
      <c r="L20" s="65">
        <v>7.3755269999999999</v>
      </c>
      <c r="M20" s="65">
        <v>7.0891250000000001</v>
      </c>
      <c r="N20" s="65">
        <v>7.0004819999999999</v>
      </c>
      <c r="O20" s="65">
        <v>6.949179</v>
      </c>
      <c r="P20" s="65">
        <v>6.8016050000000003</v>
      </c>
      <c r="Q20" s="65">
        <v>6.6316959999999998</v>
      </c>
      <c r="R20" s="65">
        <v>6.4897220000000004</v>
      </c>
      <c r="S20" s="65">
        <v>6.3067989999999998</v>
      </c>
      <c r="T20" s="65">
        <v>6.1372920000000004</v>
      </c>
      <c r="U20" s="65">
        <v>6.0496840000000001</v>
      </c>
      <c r="V20" s="65">
        <v>5.9248669999999999</v>
      </c>
      <c r="W20" s="65">
        <v>5.6518930000000003</v>
      </c>
      <c r="X20" s="65">
        <v>5.3545189999999998</v>
      </c>
      <c r="Y20" s="65">
        <v>5.0375579999999998</v>
      </c>
      <c r="Z20" s="65">
        <v>4.7243599999999999</v>
      </c>
      <c r="AA20" s="65">
        <v>4.3967530000000004</v>
      </c>
      <c r="AB20" s="65">
        <v>4.3811</v>
      </c>
      <c r="AC20" s="65">
        <v>4.359108</v>
      </c>
      <c r="AD20" s="65">
        <v>4.3538969999999999</v>
      </c>
      <c r="AE20" s="65">
        <v>4.354527</v>
      </c>
      <c r="AF20" s="65">
        <v>4.384093</v>
      </c>
      <c r="AG20" s="60">
        <v>-2.9107999999999998E-2</v>
      </c>
    </row>
    <row r="21" spans="1:33" ht="15" customHeight="1" x14ac:dyDescent="0.2">
      <c r="A21" s="63" t="s">
        <v>404</v>
      </c>
      <c r="B21" s="62" t="s">
        <v>125</v>
      </c>
      <c r="C21" s="65">
        <v>1324.787476</v>
      </c>
      <c r="D21" s="65">
        <v>1268.3551030000001</v>
      </c>
      <c r="E21" s="65">
        <v>1301.400269</v>
      </c>
      <c r="F21" s="65">
        <v>1306.0239260000001</v>
      </c>
      <c r="G21" s="65">
        <v>1285.2064210000001</v>
      </c>
      <c r="H21" s="65">
        <v>1275.9132079999999</v>
      </c>
      <c r="I21" s="65">
        <v>1253.3908690000001</v>
      </c>
      <c r="J21" s="65">
        <v>1285.943481</v>
      </c>
      <c r="K21" s="65">
        <v>1278.0649410000001</v>
      </c>
      <c r="L21" s="65">
        <v>1252.3782960000001</v>
      </c>
      <c r="M21" s="65">
        <v>1239.450073</v>
      </c>
      <c r="N21" s="65">
        <v>1240.1385499999999</v>
      </c>
      <c r="O21" s="65">
        <v>1269.8836670000001</v>
      </c>
      <c r="P21" s="65">
        <v>1239.0683590000001</v>
      </c>
      <c r="Q21" s="65">
        <v>1206.352539</v>
      </c>
      <c r="R21" s="65">
        <v>1191.448975</v>
      </c>
      <c r="S21" s="65">
        <v>1211.171509</v>
      </c>
      <c r="T21" s="65">
        <v>1232.719971</v>
      </c>
      <c r="U21" s="65">
        <v>1255.490112</v>
      </c>
      <c r="V21" s="65">
        <v>1277.2116699999999</v>
      </c>
      <c r="W21" s="65">
        <v>1291.8709719999999</v>
      </c>
      <c r="X21" s="65">
        <v>1308.7932129999999</v>
      </c>
      <c r="Y21" s="65">
        <v>1332.0986330000001</v>
      </c>
      <c r="Z21" s="65">
        <v>1346.3055420000001</v>
      </c>
      <c r="AA21" s="65">
        <v>1361.4132079999999</v>
      </c>
      <c r="AB21" s="65">
        <v>1385.244751</v>
      </c>
      <c r="AC21" s="65">
        <v>1405.9060059999999</v>
      </c>
      <c r="AD21" s="65">
        <v>1426.9989009999999</v>
      </c>
      <c r="AE21" s="65">
        <v>1445.200439</v>
      </c>
      <c r="AF21" s="65">
        <v>1473.2524410000001</v>
      </c>
      <c r="AG21" s="60">
        <v>3.6700000000000001E-3</v>
      </c>
    </row>
    <row r="22" spans="1:33" ht="15" customHeight="1" x14ac:dyDescent="0.2">
      <c r="A22" s="63" t="s">
        <v>405</v>
      </c>
      <c r="B22" s="62" t="s">
        <v>126</v>
      </c>
      <c r="C22" s="65">
        <v>777.68218999999999</v>
      </c>
      <c r="D22" s="65">
        <v>783.61560099999997</v>
      </c>
      <c r="E22" s="65">
        <v>785.479919</v>
      </c>
      <c r="F22" s="65">
        <v>788.97302200000001</v>
      </c>
      <c r="G22" s="65">
        <v>781.77600099999995</v>
      </c>
      <c r="H22" s="65">
        <v>773.33514400000001</v>
      </c>
      <c r="I22" s="65">
        <v>759.40319799999997</v>
      </c>
      <c r="J22" s="65">
        <v>705.65112299999998</v>
      </c>
      <c r="K22" s="65">
        <v>699.00122099999999</v>
      </c>
      <c r="L22" s="65">
        <v>699.71972700000003</v>
      </c>
      <c r="M22" s="65">
        <v>700.81298800000002</v>
      </c>
      <c r="N22" s="65">
        <v>701.57141100000001</v>
      </c>
      <c r="O22" s="65">
        <v>651.97454800000003</v>
      </c>
      <c r="P22" s="65">
        <v>652.66906700000004</v>
      </c>
      <c r="Q22" s="65">
        <v>646.13622999999995</v>
      </c>
      <c r="R22" s="65">
        <v>647.18078600000001</v>
      </c>
      <c r="S22" s="65">
        <v>647.391479</v>
      </c>
      <c r="T22" s="65">
        <v>647.592896</v>
      </c>
      <c r="U22" s="65">
        <v>647.60253899999998</v>
      </c>
      <c r="V22" s="65">
        <v>647.93890399999998</v>
      </c>
      <c r="W22" s="65">
        <v>649.192139</v>
      </c>
      <c r="X22" s="65">
        <v>650.09667999999999</v>
      </c>
      <c r="Y22" s="65">
        <v>650.97113000000002</v>
      </c>
      <c r="Z22" s="65">
        <v>651.73388699999998</v>
      </c>
      <c r="AA22" s="65">
        <v>652.55200200000002</v>
      </c>
      <c r="AB22" s="65">
        <v>652.97900400000003</v>
      </c>
      <c r="AC22" s="65">
        <v>653.40454099999999</v>
      </c>
      <c r="AD22" s="65">
        <v>653.66992200000004</v>
      </c>
      <c r="AE22" s="65">
        <v>653.99096699999996</v>
      </c>
      <c r="AF22" s="65">
        <v>654.45459000000005</v>
      </c>
      <c r="AG22" s="60">
        <v>-5.9309999999999996E-3</v>
      </c>
    </row>
    <row r="23" spans="1:33" ht="15" customHeight="1" x14ac:dyDescent="0.2">
      <c r="A23" s="63" t="s">
        <v>406</v>
      </c>
      <c r="B23" s="62" t="s">
        <v>127</v>
      </c>
      <c r="C23" s="65">
        <v>1.1057900000000001</v>
      </c>
      <c r="D23" s="65">
        <v>0.82832899999999998</v>
      </c>
      <c r="E23" s="65">
        <v>0.41644399999999998</v>
      </c>
      <c r="F23" s="65">
        <v>0.22955500000000001</v>
      </c>
      <c r="G23" s="65">
        <v>2.4784E-2</v>
      </c>
      <c r="H23" s="65">
        <v>-0.128501</v>
      </c>
      <c r="I23" s="65">
        <v>-0.32017499999999999</v>
      </c>
      <c r="J23" s="65">
        <v>-0.37199700000000002</v>
      </c>
      <c r="K23" s="65">
        <v>-0.63732900000000003</v>
      </c>
      <c r="L23" s="65">
        <v>-0.79818999999999996</v>
      </c>
      <c r="M23" s="65">
        <v>-1.2468600000000001</v>
      </c>
      <c r="N23" s="65">
        <v>-1.445219</v>
      </c>
      <c r="O23" s="65">
        <v>-1.6805270000000001</v>
      </c>
      <c r="P23" s="65">
        <v>-1.7603610000000001</v>
      </c>
      <c r="Q23" s="65">
        <v>-1.677886</v>
      </c>
      <c r="R23" s="65">
        <v>-1.6107610000000001</v>
      </c>
      <c r="S23" s="65">
        <v>-1.567534</v>
      </c>
      <c r="T23" s="65">
        <v>-1.6093440000000001</v>
      </c>
      <c r="U23" s="65">
        <v>-1.6912370000000001</v>
      </c>
      <c r="V23" s="65">
        <v>-1.8047550000000001</v>
      </c>
      <c r="W23" s="65">
        <v>-1.993746</v>
      </c>
      <c r="X23" s="65">
        <v>-2.1602760000000001</v>
      </c>
      <c r="Y23" s="65">
        <v>-2.1953860000000001</v>
      </c>
      <c r="Z23" s="65">
        <v>-2.5947</v>
      </c>
      <c r="AA23" s="65">
        <v>-2.8236819999999998</v>
      </c>
      <c r="AB23" s="65">
        <v>-2.8466830000000001</v>
      </c>
      <c r="AC23" s="65">
        <v>-2.9184220000000001</v>
      </c>
      <c r="AD23" s="65">
        <v>-3.0836359999999998</v>
      </c>
      <c r="AE23" s="65">
        <v>-3.2247159999999999</v>
      </c>
      <c r="AF23" s="65">
        <v>-3.2493159999999999</v>
      </c>
      <c r="AG23" s="60" t="s">
        <v>666</v>
      </c>
    </row>
    <row r="24" spans="1:33" ht="15" customHeight="1" x14ac:dyDescent="0.2">
      <c r="A24" s="63" t="s">
        <v>407</v>
      </c>
      <c r="B24" s="62" t="s">
        <v>128</v>
      </c>
      <c r="C24" s="65">
        <v>783.80328399999996</v>
      </c>
      <c r="D24" s="65">
        <v>872.53186000000005</v>
      </c>
      <c r="E24" s="65">
        <v>950.47485400000005</v>
      </c>
      <c r="F24" s="65">
        <v>1076.493164</v>
      </c>
      <c r="G24" s="65">
        <v>1158.3773189999999</v>
      </c>
      <c r="H24" s="65">
        <v>1200.804443</v>
      </c>
      <c r="I24" s="65">
        <v>1266.6345209999999</v>
      </c>
      <c r="J24" s="65">
        <v>1300.6014399999999</v>
      </c>
      <c r="K24" s="65">
        <v>1329.404053</v>
      </c>
      <c r="L24" s="65">
        <v>1376.9293210000001</v>
      </c>
      <c r="M24" s="65">
        <v>1409.3020019999999</v>
      </c>
      <c r="N24" s="65">
        <v>1441.8084719999999</v>
      </c>
      <c r="O24" s="65">
        <v>1475.258789</v>
      </c>
      <c r="P24" s="65">
        <v>1546.3623050000001</v>
      </c>
      <c r="Q24" s="65">
        <v>1638.091797</v>
      </c>
      <c r="R24" s="65">
        <v>1688.966553</v>
      </c>
      <c r="S24" s="65">
        <v>1709.6907960000001</v>
      </c>
      <c r="T24" s="65">
        <v>1718.6403809999999</v>
      </c>
      <c r="U24" s="65">
        <v>1727.398682</v>
      </c>
      <c r="V24" s="65">
        <v>1738.317749</v>
      </c>
      <c r="W24" s="65">
        <v>1753.3752440000001</v>
      </c>
      <c r="X24" s="65">
        <v>1770.1915280000001</v>
      </c>
      <c r="Y24" s="65">
        <v>1786.8985600000001</v>
      </c>
      <c r="Z24" s="65">
        <v>1810.6259769999999</v>
      </c>
      <c r="AA24" s="65">
        <v>1839.476318</v>
      </c>
      <c r="AB24" s="65">
        <v>1858.6704099999999</v>
      </c>
      <c r="AC24" s="65">
        <v>1883.4830320000001</v>
      </c>
      <c r="AD24" s="65">
        <v>1906.640625</v>
      </c>
      <c r="AE24" s="65">
        <v>1927.0048830000001</v>
      </c>
      <c r="AF24" s="65">
        <v>1938.4849850000001</v>
      </c>
      <c r="AG24" s="60">
        <v>3.1717000000000002E-2</v>
      </c>
    </row>
    <row r="25" spans="1:33" ht="15" customHeight="1" x14ac:dyDescent="0.2">
      <c r="A25" s="63" t="s">
        <v>408</v>
      </c>
      <c r="B25" s="62" t="s">
        <v>129</v>
      </c>
      <c r="C25" s="65">
        <v>0</v>
      </c>
      <c r="D25" s="65">
        <v>0</v>
      </c>
      <c r="E25" s="65">
        <v>0.33903</v>
      </c>
      <c r="F25" s="65">
        <v>0.38707200000000003</v>
      </c>
      <c r="G25" s="65">
        <v>0.43454700000000002</v>
      </c>
      <c r="H25" s="65">
        <v>0.48899700000000001</v>
      </c>
      <c r="I25" s="65">
        <v>0.57694900000000005</v>
      </c>
      <c r="J25" s="65">
        <v>0.67322599999999999</v>
      </c>
      <c r="K25" s="65">
        <v>0.76245300000000005</v>
      </c>
      <c r="L25" s="65">
        <v>0.85936299999999999</v>
      </c>
      <c r="M25" s="65">
        <v>0.97320899999999999</v>
      </c>
      <c r="N25" s="65">
        <v>1.135181</v>
      </c>
      <c r="O25" s="65">
        <v>1.293088</v>
      </c>
      <c r="P25" s="65">
        <v>1.4535340000000001</v>
      </c>
      <c r="Q25" s="65">
        <v>1.6771659999999999</v>
      </c>
      <c r="R25" s="65">
        <v>1.9360310000000001</v>
      </c>
      <c r="S25" s="65">
        <v>2.2131110000000001</v>
      </c>
      <c r="T25" s="65">
        <v>2.488845</v>
      </c>
      <c r="U25" s="65">
        <v>2.7750699999999999</v>
      </c>
      <c r="V25" s="65">
        <v>3.0530870000000001</v>
      </c>
      <c r="W25" s="65">
        <v>3.3305560000000001</v>
      </c>
      <c r="X25" s="65">
        <v>3.6225130000000001</v>
      </c>
      <c r="Y25" s="65">
        <v>3.934113</v>
      </c>
      <c r="Z25" s="65">
        <v>4.2565770000000001</v>
      </c>
      <c r="AA25" s="65">
        <v>4.5881169999999996</v>
      </c>
      <c r="AB25" s="65">
        <v>4.9442789999999999</v>
      </c>
      <c r="AC25" s="65">
        <v>5.3320460000000001</v>
      </c>
      <c r="AD25" s="65">
        <v>5.6972519999999998</v>
      </c>
      <c r="AE25" s="65">
        <v>6.0953569999999999</v>
      </c>
      <c r="AF25" s="65">
        <v>6.5065730000000004</v>
      </c>
      <c r="AG25" s="60" t="s">
        <v>666</v>
      </c>
    </row>
    <row r="26" spans="1:33" ht="15" customHeight="1" x14ac:dyDescent="0.15">
      <c r="A26" s="63" t="s">
        <v>409</v>
      </c>
      <c r="B26" s="66" t="s">
        <v>130</v>
      </c>
      <c r="C26" s="77">
        <v>3835.5107419999999</v>
      </c>
      <c r="D26" s="77">
        <v>3838.095703</v>
      </c>
      <c r="E26" s="77">
        <v>3903.8295899999998</v>
      </c>
      <c r="F26" s="77">
        <v>3910.6994629999999</v>
      </c>
      <c r="G26" s="77">
        <v>3929.7890619999998</v>
      </c>
      <c r="H26" s="77">
        <v>3935.4184570000002</v>
      </c>
      <c r="I26" s="77">
        <v>3942.0520019999999</v>
      </c>
      <c r="J26" s="77">
        <v>3951.9262699999999</v>
      </c>
      <c r="K26" s="77">
        <v>3962.5893550000001</v>
      </c>
      <c r="L26" s="77">
        <v>3970.7626949999999</v>
      </c>
      <c r="M26" s="77">
        <v>3984.7390140000002</v>
      </c>
      <c r="N26" s="77">
        <v>4004.446289</v>
      </c>
      <c r="O26" s="77">
        <v>4022.8020019999999</v>
      </c>
      <c r="P26" s="77">
        <v>4036.3447270000001</v>
      </c>
      <c r="Q26" s="77">
        <v>4059.351807</v>
      </c>
      <c r="R26" s="77">
        <v>4085.3645019999999</v>
      </c>
      <c r="S26" s="77">
        <v>4114.6577150000003</v>
      </c>
      <c r="T26" s="77">
        <v>4143.2456050000001</v>
      </c>
      <c r="U26" s="77">
        <v>4173.2905270000001</v>
      </c>
      <c r="V26" s="77">
        <v>4197.8745120000003</v>
      </c>
      <c r="W26" s="77">
        <v>4227.5561520000001</v>
      </c>
      <c r="X26" s="77">
        <v>4256.7099609999996</v>
      </c>
      <c r="Y26" s="77">
        <v>4289.1953119999998</v>
      </c>
      <c r="Z26" s="77">
        <v>4321.2314450000003</v>
      </c>
      <c r="AA26" s="77">
        <v>4354.4819340000004</v>
      </c>
      <c r="AB26" s="77">
        <v>4393.8203119999998</v>
      </c>
      <c r="AC26" s="77">
        <v>4431.0375979999999</v>
      </c>
      <c r="AD26" s="77">
        <v>4466.5854490000002</v>
      </c>
      <c r="AE26" s="77">
        <v>4501.7861329999996</v>
      </c>
      <c r="AF26" s="77">
        <v>4547.3173829999996</v>
      </c>
      <c r="AG26" s="67">
        <v>5.8869999999999999E-3</v>
      </c>
    </row>
    <row r="27" spans="1:33" ht="15" customHeight="1" x14ac:dyDescent="0.2">
      <c r="B27" s="66" t="s">
        <v>131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2">
      <c r="A28" s="63" t="s">
        <v>410</v>
      </c>
      <c r="B28" s="62" t="s">
        <v>123</v>
      </c>
      <c r="C28" s="65">
        <v>9.8878730000000008</v>
      </c>
      <c r="D28" s="65">
        <v>9.7372390000000006</v>
      </c>
      <c r="E28" s="65">
        <v>9.7381200000000003</v>
      </c>
      <c r="F28" s="65">
        <v>9.0669160000000009</v>
      </c>
      <c r="G28" s="65">
        <v>8.7158189999999998</v>
      </c>
      <c r="H28" s="65">
        <v>8.6379669999999997</v>
      </c>
      <c r="I28" s="65">
        <v>8.6379660000000005</v>
      </c>
      <c r="J28" s="65">
        <v>8.7142820000000007</v>
      </c>
      <c r="K28" s="65">
        <v>8.7136130000000005</v>
      </c>
      <c r="L28" s="65">
        <v>8.7129829999999995</v>
      </c>
      <c r="M28" s="65">
        <v>8.7124290000000002</v>
      </c>
      <c r="N28" s="65">
        <v>8.7121089999999999</v>
      </c>
      <c r="O28" s="65">
        <v>8.7117090000000008</v>
      </c>
      <c r="P28" s="65">
        <v>8.7112540000000003</v>
      </c>
      <c r="Q28" s="65">
        <v>8.7108349999999994</v>
      </c>
      <c r="R28" s="65">
        <v>8.7103940000000009</v>
      </c>
      <c r="S28" s="65">
        <v>8.7099449999999994</v>
      </c>
      <c r="T28" s="65">
        <v>8.7094749999999994</v>
      </c>
      <c r="U28" s="65">
        <v>8.7090230000000002</v>
      </c>
      <c r="V28" s="65">
        <v>8.7084430000000008</v>
      </c>
      <c r="W28" s="65">
        <v>8.7078509999999998</v>
      </c>
      <c r="X28" s="65">
        <v>8.7072800000000008</v>
      </c>
      <c r="Y28" s="65">
        <v>8.7067119999999996</v>
      </c>
      <c r="Z28" s="65">
        <v>8.7060110000000002</v>
      </c>
      <c r="AA28" s="65">
        <v>8.7053469999999997</v>
      </c>
      <c r="AB28" s="65">
        <v>8.6379669999999997</v>
      </c>
      <c r="AC28" s="65">
        <v>8.6379669999999997</v>
      </c>
      <c r="AD28" s="65">
        <v>8.6379660000000005</v>
      </c>
      <c r="AE28" s="65">
        <v>8.6379660000000005</v>
      </c>
      <c r="AF28" s="65">
        <v>8.6379669999999997</v>
      </c>
      <c r="AG28" s="60">
        <v>-4.6490000000000004E-3</v>
      </c>
    </row>
    <row r="29" spans="1:33" ht="15" customHeight="1" x14ac:dyDescent="0.2">
      <c r="A29" s="63" t="s">
        <v>411</v>
      </c>
      <c r="B29" s="62" t="s">
        <v>124</v>
      </c>
      <c r="C29" s="65">
        <v>0.54574400000000001</v>
      </c>
      <c r="D29" s="65">
        <v>0.54574400000000001</v>
      </c>
      <c r="E29" s="65">
        <v>0.54462900000000003</v>
      </c>
      <c r="F29" s="65">
        <v>0.54190799999999995</v>
      </c>
      <c r="G29" s="65">
        <v>0.54049800000000003</v>
      </c>
      <c r="H29" s="65">
        <v>0.54018500000000003</v>
      </c>
      <c r="I29" s="65">
        <v>0.54018500000000003</v>
      </c>
      <c r="J29" s="65">
        <v>0.54049199999999997</v>
      </c>
      <c r="K29" s="65">
        <v>0.540489</v>
      </c>
      <c r="L29" s="65">
        <v>0.54048600000000002</v>
      </c>
      <c r="M29" s="65">
        <v>0.54048399999999996</v>
      </c>
      <c r="N29" s="65">
        <v>0.54048300000000005</v>
      </c>
      <c r="O29" s="65">
        <v>0.54048099999999999</v>
      </c>
      <c r="P29" s="65">
        <v>0.54047900000000004</v>
      </c>
      <c r="Q29" s="65">
        <v>0.54047800000000001</v>
      </c>
      <c r="R29" s="65">
        <v>0.54047599999999996</v>
      </c>
      <c r="S29" s="65">
        <v>0.54047400000000001</v>
      </c>
      <c r="T29" s="65">
        <v>0.54047199999999995</v>
      </c>
      <c r="U29" s="65">
        <v>0.54047000000000001</v>
      </c>
      <c r="V29" s="65">
        <v>0.54046799999999995</v>
      </c>
      <c r="W29" s="65">
        <v>0.540466</v>
      </c>
      <c r="X29" s="65">
        <v>0.54046300000000003</v>
      </c>
      <c r="Y29" s="65">
        <v>0.54046099999999997</v>
      </c>
      <c r="Z29" s="65">
        <v>0.54048700000000005</v>
      </c>
      <c r="AA29" s="65">
        <v>0.54047500000000004</v>
      </c>
      <c r="AB29" s="65">
        <v>0.54018500000000003</v>
      </c>
      <c r="AC29" s="65">
        <v>0.54018500000000003</v>
      </c>
      <c r="AD29" s="65">
        <v>0.54018500000000003</v>
      </c>
      <c r="AE29" s="65">
        <v>0.54018500000000003</v>
      </c>
      <c r="AF29" s="65">
        <v>0.540215</v>
      </c>
      <c r="AG29" s="60">
        <v>-3.5100000000000002E-4</v>
      </c>
    </row>
    <row r="30" spans="1:33" ht="15" customHeight="1" x14ac:dyDescent="0.2">
      <c r="A30" s="63" t="s">
        <v>412</v>
      </c>
      <c r="B30" s="62" t="s">
        <v>132</v>
      </c>
      <c r="C30" s="65">
        <v>125.155128</v>
      </c>
      <c r="D30" s="65">
        <v>124.11322</v>
      </c>
      <c r="E30" s="65">
        <v>124.797318</v>
      </c>
      <c r="F30" s="65">
        <v>123.608902</v>
      </c>
      <c r="G30" s="65">
        <v>120.591255</v>
      </c>
      <c r="H30" s="65">
        <v>119.676529</v>
      </c>
      <c r="I30" s="65">
        <v>117.799728</v>
      </c>
      <c r="J30" s="65">
        <v>117.323868</v>
      </c>
      <c r="K30" s="65">
        <v>117.428764</v>
      </c>
      <c r="L30" s="65">
        <v>116.909081</v>
      </c>
      <c r="M30" s="65">
        <v>116.910194</v>
      </c>
      <c r="N30" s="65">
        <v>116.82540899999999</v>
      </c>
      <c r="O30" s="65">
        <v>116.824844</v>
      </c>
      <c r="P30" s="65">
        <v>116.824707</v>
      </c>
      <c r="Q30" s="65">
        <v>116.82559999999999</v>
      </c>
      <c r="R30" s="65">
        <v>116.82455400000001</v>
      </c>
      <c r="S30" s="65">
        <v>116.82299</v>
      </c>
      <c r="T30" s="65">
        <v>116.82418800000001</v>
      </c>
      <c r="U30" s="65">
        <v>116.821754</v>
      </c>
      <c r="V30" s="65">
        <v>116.822372</v>
      </c>
      <c r="W30" s="65">
        <v>116.821457</v>
      </c>
      <c r="X30" s="65">
        <v>116.821625</v>
      </c>
      <c r="Y30" s="65">
        <v>116.82223500000001</v>
      </c>
      <c r="Z30" s="65">
        <v>116.825401</v>
      </c>
      <c r="AA30" s="65">
        <v>116.82431</v>
      </c>
      <c r="AB30" s="65">
        <v>116.826836</v>
      </c>
      <c r="AC30" s="65">
        <v>116.82753</v>
      </c>
      <c r="AD30" s="65">
        <v>116.827438</v>
      </c>
      <c r="AE30" s="65">
        <v>116.827538</v>
      </c>
      <c r="AF30" s="65">
        <v>116.82764400000001</v>
      </c>
      <c r="AG30" s="60">
        <v>-2.3709999999999998E-3</v>
      </c>
    </row>
    <row r="31" spans="1:33" ht="16" x14ac:dyDescent="0.2">
      <c r="A31" s="63" t="s">
        <v>413</v>
      </c>
      <c r="B31" s="62" t="s">
        <v>133</v>
      </c>
      <c r="C31" s="65">
        <v>4.4048020000000001</v>
      </c>
      <c r="D31" s="65">
        <v>4.2940440000000004</v>
      </c>
      <c r="E31" s="65">
        <v>4.3353659999999996</v>
      </c>
      <c r="F31" s="65">
        <v>4.3553759999999997</v>
      </c>
      <c r="G31" s="65">
        <v>4.3590020000000003</v>
      </c>
      <c r="H31" s="65">
        <v>4.3620330000000003</v>
      </c>
      <c r="I31" s="65">
        <v>4.3649870000000002</v>
      </c>
      <c r="J31" s="65">
        <v>4.3617699999999999</v>
      </c>
      <c r="K31" s="65">
        <v>4.3623339999999997</v>
      </c>
      <c r="L31" s="65">
        <v>4.371397</v>
      </c>
      <c r="M31" s="65">
        <v>4.3778309999999996</v>
      </c>
      <c r="N31" s="65">
        <v>4.3771639999999996</v>
      </c>
      <c r="O31" s="65">
        <v>4.3812139999999999</v>
      </c>
      <c r="P31" s="65">
        <v>4.3820569999999996</v>
      </c>
      <c r="Q31" s="65">
        <v>4.3849729999999996</v>
      </c>
      <c r="R31" s="65">
        <v>4.3874370000000003</v>
      </c>
      <c r="S31" s="65">
        <v>4.3892309999999997</v>
      </c>
      <c r="T31" s="65">
        <v>4.3907800000000003</v>
      </c>
      <c r="U31" s="65">
        <v>4.3911499999999997</v>
      </c>
      <c r="V31" s="65">
        <v>4.3924880000000002</v>
      </c>
      <c r="W31" s="65">
        <v>4.4034519999999997</v>
      </c>
      <c r="X31" s="65">
        <v>4.4050890000000003</v>
      </c>
      <c r="Y31" s="65">
        <v>4.4061940000000002</v>
      </c>
      <c r="Z31" s="65">
        <v>4.4085219999999996</v>
      </c>
      <c r="AA31" s="65">
        <v>4.4096149999999996</v>
      </c>
      <c r="AB31" s="65">
        <v>4.4098980000000001</v>
      </c>
      <c r="AC31" s="65">
        <v>4.4555309999999997</v>
      </c>
      <c r="AD31" s="65">
        <v>4.4602139999999997</v>
      </c>
      <c r="AE31" s="65">
        <v>4.4876440000000004</v>
      </c>
      <c r="AF31" s="65">
        <v>4.4943600000000004</v>
      </c>
      <c r="AG31" s="60">
        <v>6.9399999999999996E-4</v>
      </c>
    </row>
    <row r="32" spans="1:33" ht="16" x14ac:dyDescent="0.2">
      <c r="A32" s="63" t="s">
        <v>537</v>
      </c>
      <c r="B32" s="62" t="s">
        <v>527</v>
      </c>
      <c r="C32" s="65">
        <v>0.27832000000000001</v>
      </c>
      <c r="D32" s="65">
        <v>0.279312</v>
      </c>
      <c r="E32" s="65">
        <v>0.27149800000000002</v>
      </c>
      <c r="F32" s="65">
        <v>0.26904899999999998</v>
      </c>
      <c r="G32" s="65">
        <v>0.26565</v>
      </c>
      <c r="H32" s="65">
        <v>0.26277800000000001</v>
      </c>
      <c r="I32" s="65">
        <v>0.26032</v>
      </c>
      <c r="J32" s="65">
        <v>0.26112999999999997</v>
      </c>
      <c r="K32" s="65">
        <v>0.258299</v>
      </c>
      <c r="L32" s="65">
        <v>0.256469</v>
      </c>
      <c r="M32" s="65">
        <v>0.25328099999999998</v>
      </c>
      <c r="N32" s="65">
        <v>0.25102799999999997</v>
      </c>
      <c r="O32" s="65">
        <v>0.24720400000000001</v>
      </c>
      <c r="P32" s="65">
        <v>0.24609900000000001</v>
      </c>
      <c r="Q32" s="65">
        <v>0.242835</v>
      </c>
      <c r="R32" s="65">
        <v>0.24036199999999999</v>
      </c>
      <c r="S32" s="65">
        <v>0.23752000000000001</v>
      </c>
      <c r="T32" s="65">
        <v>0.234927</v>
      </c>
      <c r="U32" s="65">
        <v>0.23409199999999999</v>
      </c>
      <c r="V32" s="65">
        <v>0.23255400000000001</v>
      </c>
      <c r="W32" s="65">
        <v>0.234182</v>
      </c>
      <c r="X32" s="65">
        <v>0.23249900000000001</v>
      </c>
      <c r="Y32" s="65">
        <v>0.23087099999999999</v>
      </c>
      <c r="Z32" s="65">
        <v>0.22889399999999999</v>
      </c>
      <c r="AA32" s="65">
        <v>0.227549</v>
      </c>
      <c r="AB32" s="65">
        <v>0.226603</v>
      </c>
      <c r="AC32" s="65">
        <v>0.24007500000000001</v>
      </c>
      <c r="AD32" s="65">
        <v>0.239788</v>
      </c>
      <c r="AE32" s="65">
        <v>0.23930999999999999</v>
      </c>
      <c r="AF32" s="65">
        <v>0.239121</v>
      </c>
      <c r="AG32" s="60">
        <v>-5.2209999999999999E-3</v>
      </c>
    </row>
    <row r="33" spans="1:33" ht="13" x14ac:dyDescent="0.15">
      <c r="A33" s="63" t="s">
        <v>414</v>
      </c>
      <c r="B33" s="66" t="s">
        <v>130</v>
      </c>
      <c r="C33" s="77">
        <v>140.27186599999999</v>
      </c>
      <c r="D33" s="77">
        <v>138.969559</v>
      </c>
      <c r="E33" s="77">
        <v>139.68693500000001</v>
      </c>
      <c r="F33" s="77">
        <v>137.84214800000001</v>
      </c>
      <c r="G33" s="77">
        <v>134.472229</v>
      </c>
      <c r="H33" s="77">
        <v>133.479477</v>
      </c>
      <c r="I33" s="77">
        <v>131.603195</v>
      </c>
      <c r="J33" s="77">
        <v>131.201538</v>
      </c>
      <c r="K33" s="77">
        <v>131.30349699999999</v>
      </c>
      <c r="L33" s="77">
        <v>130.79042100000001</v>
      </c>
      <c r="M33" s="77">
        <v>130.79422</v>
      </c>
      <c r="N33" s="77">
        <v>130.70619199999999</v>
      </c>
      <c r="O33" s="77">
        <v>130.705444</v>
      </c>
      <c r="P33" s="77">
        <v>130.70459</v>
      </c>
      <c r="Q33" s="77">
        <v>130.70472699999999</v>
      </c>
      <c r="R33" s="77">
        <v>130.70323200000001</v>
      </c>
      <c r="S33" s="77">
        <v>130.700165</v>
      </c>
      <c r="T33" s="77">
        <v>130.69984400000001</v>
      </c>
      <c r="U33" s="77">
        <v>130.69648699999999</v>
      </c>
      <c r="V33" s="77">
        <v>130.69631999999999</v>
      </c>
      <c r="W33" s="77">
        <v>130.707413</v>
      </c>
      <c r="X33" s="77">
        <v>130.70695499999999</v>
      </c>
      <c r="Y33" s="77">
        <v>130.70648199999999</v>
      </c>
      <c r="Z33" s="77">
        <v>130.70931999999999</v>
      </c>
      <c r="AA33" s="77">
        <v>130.707291</v>
      </c>
      <c r="AB33" s="77">
        <v>130.64149499999999</v>
      </c>
      <c r="AC33" s="77">
        <v>130.70129399999999</v>
      </c>
      <c r="AD33" s="77">
        <v>130.70559700000001</v>
      </c>
      <c r="AE33" s="77">
        <v>130.732651</v>
      </c>
      <c r="AF33" s="77">
        <v>130.739304</v>
      </c>
      <c r="AG33" s="67">
        <v>-2.4239999999999999E-3</v>
      </c>
    </row>
    <row r="34" spans="1:33" ht="13" x14ac:dyDescent="0.15">
      <c r="A34" s="63" t="s">
        <v>415</v>
      </c>
      <c r="B34" s="66" t="s">
        <v>198</v>
      </c>
      <c r="C34" s="77">
        <v>3975.7827149999998</v>
      </c>
      <c r="D34" s="77">
        <v>3977.0651859999998</v>
      </c>
      <c r="E34" s="77">
        <v>4043.5166020000001</v>
      </c>
      <c r="F34" s="77">
        <v>4048.5415039999998</v>
      </c>
      <c r="G34" s="77">
        <v>4064.2612300000001</v>
      </c>
      <c r="H34" s="77">
        <v>4068.8979490000002</v>
      </c>
      <c r="I34" s="77">
        <v>4073.6552729999999</v>
      </c>
      <c r="J34" s="77">
        <v>4083.1279300000001</v>
      </c>
      <c r="K34" s="77">
        <v>4093.8928219999998</v>
      </c>
      <c r="L34" s="77">
        <v>4101.5532229999999</v>
      </c>
      <c r="M34" s="77">
        <v>4115.533203</v>
      </c>
      <c r="N34" s="77">
        <v>4135.1523440000001</v>
      </c>
      <c r="O34" s="77">
        <v>4153.5073240000002</v>
      </c>
      <c r="P34" s="77">
        <v>4167.0493159999996</v>
      </c>
      <c r="Q34" s="77">
        <v>4190.0566410000001</v>
      </c>
      <c r="R34" s="77">
        <v>4216.0678710000002</v>
      </c>
      <c r="S34" s="77">
        <v>4245.3579099999997</v>
      </c>
      <c r="T34" s="77">
        <v>4273.9453119999998</v>
      </c>
      <c r="U34" s="77">
        <v>4303.9868159999996</v>
      </c>
      <c r="V34" s="77">
        <v>4328.5708009999998</v>
      </c>
      <c r="W34" s="77">
        <v>4358.263672</v>
      </c>
      <c r="X34" s="77">
        <v>4387.4169920000004</v>
      </c>
      <c r="Y34" s="77">
        <v>4419.9018550000001</v>
      </c>
      <c r="Z34" s="77">
        <v>4451.9409180000002</v>
      </c>
      <c r="AA34" s="77">
        <v>4485.189453</v>
      </c>
      <c r="AB34" s="77">
        <v>4524.4619140000004</v>
      </c>
      <c r="AC34" s="77">
        <v>4561.7387699999999</v>
      </c>
      <c r="AD34" s="77">
        <v>4597.2910160000001</v>
      </c>
      <c r="AE34" s="77">
        <v>4632.5185549999997</v>
      </c>
      <c r="AF34" s="77">
        <v>4678.0566410000001</v>
      </c>
      <c r="AG34" s="67">
        <v>5.6249999999999998E-3</v>
      </c>
    </row>
    <row r="35" spans="1:33" ht="16" x14ac:dyDescent="0.2">
      <c r="A35" s="63" t="s">
        <v>416</v>
      </c>
      <c r="B35" s="62" t="s">
        <v>134</v>
      </c>
      <c r="C35" s="65">
        <v>14.985505</v>
      </c>
      <c r="D35" s="65">
        <v>14.902564999999999</v>
      </c>
      <c r="E35" s="65">
        <v>14.440251999999999</v>
      </c>
      <c r="F35" s="65">
        <v>14.207789</v>
      </c>
      <c r="G35" s="65">
        <v>14.154839000000001</v>
      </c>
      <c r="H35" s="65">
        <v>14.151954999999999</v>
      </c>
      <c r="I35" s="65">
        <v>14.151954999999999</v>
      </c>
      <c r="J35" s="65">
        <v>14.151928</v>
      </c>
      <c r="K35" s="65">
        <v>14.151928</v>
      </c>
      <c r="L35" s="65">
        <v>14.151908000000001</v>
      </c>
      <c r="M35" s="65">
        <v>14.151908000000001</v>
      </c>
      <c r="N35" s="65">
        <v>14.151908000000001</v>
      </c>
      <c r="O35" s="65">
        <v>14.151562999999999</v>
      </c>
      <c r="P35" s="65">
        <v>14.151562999999999</v>
      </c>
      <c r="Q35" s="65">
        <v>14.151562999999999</v>
      </c>
      <c r="R35" s="65">
        <v>14.151562999999999</v>
      </c>
      <c r="S35" s="65">
        <v>14.150729999999999</v>
      </c>
      <c r="T35" s="65">
        <v>14.150729999999999</v>
      </c>
      <c r="U35" s="65">
        <v>14.150729999999999</v>
      </c>
      <c r="V35" s="65">
        <v>14.150729999999999</v>
      </c>
      <c r="W35" s="65">
        <v>14.150729999999999</v>
      </c>
      <c r="X35" s="65">
        <v>14.150729999999999</v>
      </c>
      <c r="Y35" s="65">
        <v>14.150729999999999</v>
      </c>
      <c r="Z35" s="65">
        <v>14.150729999999999</v>
      </c>
      <c r="AA35" s="65">
        <v>14.060758999999999</v>
      </c>
      <c r="AB35" s="65">
        <v>14.060758999999999</v>
      </c>
      <c r="AC35" s="65">
        <v>14.060758999999999</v>
      </c>
      <c r="AD35" s="65">
        <v>14.060758999999999</v>
      </c>
      <c r="AE35" s="65">
        <v>14.060758999999999</v>
      </c>
      <c r="AF35" s="65">
        <v>14.060758999999999</v>
      </c>
      <c r="AG35" s="60">
        <v>-2.1940000000000002E-3</v>
      </c>
    </row>
    <row r="36" spans="1:33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ht="13" x14ac:dyDescent="0.15">
      <c r="A37" s="63" t="s">
        <v>417</v>
      </c>
      <c r="B37" s="66" t="s">
        <v>135</v>
      </c>
      <c r="C37" s="77">
        <v>3960.7971189999998</v>
      </c>
      <c r="D37" s="77">
        <v>3962.1625979999999</v>
      </c>
      <c r="E37" s="77">
        <v>4029.0764159999999</v>
      </c>
      <c r="F37" s="77">
        <v>4034.33374</v>
      </c>
      <c r="G37" s="77">
        <v>4050.1064449999999</v>
      </c>
      <c r="H37" s="77">
        <v>4054.7460940000001</v>
      </c>
      <c r="I37" s="77">
        <v>4059.5034179999998</v>
      </c>
      <c r="J37" s="77">
        <v>4068.9760740000002</v>
      </c>
      <c r="K37" s="77">
        <v>4079.7409670000002</v>
      </c>
      <c r="L37" s="77">
        <v>4087.4013669999999</v>
      </c>
      <c r="M37" s="77">
        <v>4101.3813479999999</v>
      </c>
      <c r="N37" s="77">
        <v>4121.0004879999997</v>
      </c>
      <c r="O37" s="77">
        <v>4139.3559569999998</v>
      </c>
      <c r="P37" s="77">
        <v>4152.8979490000002</v>
      </c>
      <c r="Q37" s="77">
        <v>4175.9052730000003</v>
      </c>
      <c r="R37" s="77">
        <v>4201.9165039999998</v>
      </c>
      <c r="S37" s="77">
        <v>4231.2070309999999</v>
      </c>
      <c r="T37" s="77">
        <v>4259.7944340000004</v>
      </c>
      <c r="U37" s="77">
        <v>4289.8359380000002</v>
      </c>
      <c r="V37" s="77">
        <v>4314.419922</v>
      </c>
      <c r="W37" s="77">
        <v>4344.1127930000002</v>
      </c>
      <c r="X37" s="77">
        <v>4373.2661129999997</v>
      </c>
      <c r="Y37" s="77">
        <v>4405.7509769999997</v>
      </c>
      <c r="Z37" s="77">
        <v>4437.7900390000004</v>
      </c>
      <c r="AA37" s="77">
        <v>4471.1289059999999</v>
      </c>
      <c r="AB37" s="77">
        <v>4510.4013670000004</v>
      </c>
      <c r="AC37" s="77">
        <v>4547.6782229999999</v>
      </c>
      <c r="AD37" s="77">
        <v>4583.2304690000001</v>
      </c>
      <c r="AE37" s="77">
        <v>4618.4580079999996</v>
      </c>
      <c r="AF37" s="77">
        <v>4663.9960940000001</v>
      </c>
      <c r="AG37" s="67">
        <v>5.6509999999999998E-3</v>
      </c>
    </row>
    <row r="38" spans="1:3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">
      <c r="B39" s="66" t="s">
        <v>136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6" x14ac:dyDescent="0.2">
      <c r="A40" s="63" t="s">
        <v>418</v>
      </c>
      <c r="B40" s="62" t="s">
        <v>123</v>
      </c>
      <c r="C40" s="65">
        <v>6.3706019999999999</v>
      </c>
      <c r="D40" s="65">
        <v>6.3474909999999998</v>
      </c>
      <c r="E40" s="65">
        <v>6.3051199999999996</v>
      </c>
      <c r="F40" s="65">
        <v>6.2462660000000003</v>
      </c>
      <c r="G40" s="65">
        <v>6.1601569999999999</v>
      </c>
      <c r="H40" s="65">
        <v>6.1040900000000002</v>
      </c>
      <c r="I40" s="65">
        <v>6.0440019999999999</v>
      </c>
      <c r="J40" s="65">
        <v>5.9866859999999997</v>
      </c>
      <c r="K40" s="65">
        <v>5.9279289999999998</v>
      </c>
      <c r="L40" s="65">
        <v>5.8706420000000001</v>
      </c>
      <c r="M40" s="65">
        <v>5.8140590000000003</v>
      </c>
      <c r="N40" s="65">
        <v>5.761279</v>
      </c>
      <c r="O40" s="65">
        <v>5.7088669999999997</v>
      </c>
      <c r="P40" s="65">
        <v>5.657743</v>
      </c>
      <c r="Q40" s="65">
        <v>5.6102889999999999</v>
      </c>
      <c r="R40" s="65">
        <v>5.5643929999999999</v>
      </c>
      <c r="S40" s="65">
        <v>5.5195470000000002</v>
      </c>
      <c r="T40" s="65">
        <v>5.4768520000000001</v>
      </c>
      <c r="U40" s="65">
        <v>5.4358129999999996</v>
      </c>
      <c r="V40" s="65">
        <v>5.3936919999999997</v>
      </c>
      <c r="W40" s="65">
        <v>5.3551609999999998</v>
      </c>
      <c r="X40" s="65">
        <v>5.3199329999999998</v>
      </c>
      <c r="Y40" s="65">
        <v>5.2853940000000001</v>
      </c>
      <c r="Z40" s="65">
        <v>5.2477850000000004</v>
      </c>
      <c r="AA40" s="65">
        <v>5.2130850000000004</v>
      </c>
      <c r="AB40" s="65">
        <v>5.183109</v>
      </c>
      <c r="AC40" s="65">
        <v>5.1531419999999999</v>
      </c>
      <c r="AD40" s="65">
        <v>5.1227999999999998</v>
      </c>
      <c r="AE40" s="65">
        <v>5.0889559999999996</v>
      </c>
      <c r="AF40" s="65">
        <v>5.0610549999999996</v>
      </c>
      <c r="AG40" s="60">
        <v>-7.9039999999999996E-3</v>
      </c>
    </row>
    <row r="41" spans="1:33" ht="16" x14ac:dyDescent="0.2">
      <c r="A41" s="63" t="s">
        <v>419</v>
      </c>
      <c r="B41" s="62" t="s">
        <v>124</v>
      </c>
      <c r="C41" s="65">
        <v>0.88194300000000003</v>
      </c>
      <c r="D41" s="65">
        <v>0.91502499999999998</v>
      </c>
      <c r="E41" s="65">
        <v>0.52388699999999999</v>
      </c>
      <c r="F41" s="65">
        <v>0.52215999999999996</v>
      </c>
      <c r="G41" s="65">
        <v>0.51815</v>
      </c>
      <c r="H41" s="65">
        <v>0.51679200000000003</v>
      </c>
      <c r="I41" s="65">
        <v>0.51479699999999995</v>
      </c>
      <c r="J41" s="65">
        <v>0.51292099999999996</v>
      </c>
      <c r="K41" s="65">
        <v>0.51071599999999995</v>
      </c>
      <c r="L41" s="65">
        <v>0.50859299999999996</v>
      </c>
      <c r="M41" s="65">
        <v>0.50642699999999996</v>
      </c>
      <c r="N41" s="65">
        <v>0.50455899999999998</v>
      </c>
      <c r="O41" s="65">
        <v>0.50259900000000002</v>
      </c>
      <c r="P41" s="65">
        <v>0.50069300000000005</v>
      </c>
      <c r="Q41" s="65">
        <v>0.49906299999999998</v>
      </c>
      <c r="R41" s="65">
        <v>0.49748700000000001</v>
      </c>
      <c r="S41" s="65">
        <v>0.49589499999999997</v>
      </c>
      <c r="T41" s="65">
        <v>0.494446</v>
      </c>
      <c r="U41" s="65">
        <v>0.49304599999999998</v>
      </c>
      <c r="V41" s="65">
        <v>0.49142400000000003</v>
      </c>
      <c r="W41" s="65">
        <v>0.490176</v>
      </c>
      <c r="X41" s="65">
        <v>0.48930699999999999</v>
      </c>
      <c r="Y41" s="65">
        <v>0.48846099999999998</v>
      </c>
      <c r="Z41" s="65">
        <v>0.48703000000000002</v>
      </c>
      <c r="AA41" s="65">
        <v>0.48591099999999998</v>
      </c>
      <c r="AB41" s="65">
        <v>0.48546800000000001</v>
      </c>
      <c r="AC41" s="65">
        <v>0.48494799999999999</v>
      </c>
      <c r="AD41" s="65">
        <v>0.48426900000000001</v>
      </c>
      <c r="AE41" s="65">
        <v>0.482875</v>
      </c>
      <c r="AF41" s="65">
        <v>0.482512</v>
      </c>
      <c r="AG41" s="60">
        <v>-2.0582E-2</v>
      </c>
    </row>
    <row r="42" spans="1:33" ht="16" x14ac:dyDescent="0.2">
      <c r="A42" s="63" t="s">
        <v>420</v>
      </c>
      <c r="B42" s="62" t="s">
        <v>132</v>
      </c>
      <c r="C42" s="65">
        <v>113.991753</v>
      </c>
      <c r="D42" s="65">
        <v>116.326958</v>
      </c>
      <c r="E42" s="65">
        <v>116.859993</v>
      </c>
      <c r="F42" s="65">
        <v>117.486885</v>
      </c>
      <c r="G42" s="65">
        <v>118.50479900000001</v>
      </c>
      <c r="H42" s="65">
        <v>119.47081</v>
      </c>
      <c r="I42" s="65">
        <v>120.356163</v>
      </c>
      <c r="J42" s="65">
        <v>121.230789</v>
      </c>
      <c r="K42" s="65">
        <v>122.058525</v>
      </c>
      <c r="L42" s="65">
        <v>122.886177</v>
      </c>
      <c r="M42" s="65">
        <v>123.72530399999999</v>
      </c>
      <c r="N42" s="65">
        <v>123.40495300000001</v>
      </c>
      <c r="O42" s="65">
        <v>124.329155</v>
      </c>
      <c r="P42" s="65">
        <v>125.17845199999999</v>
      </c>
      <c r="Q42" s="65">
        <v>126.07495900000001</v>
      </c>
      <c r="R42" s="65">
        <v>126.953926</v>
      </c>
      <c r="S42" s="65">
        <v>127.947929</v>
      </c>
      <c r="T42" s="65">
        <v>128.851212</v>
      </c>
      <c r="U42" s="65">
        <v>129.74391199999999</v>
      </c>
      <c r="V42" s="65">
        <v>130.47761499999999</v>
      </c>
      <c r="W42" s="65">
        <v>131.309021</v>
      </c>
      <c r="X42" s="65">
        <v>132.30207799999999</v>
      </c>
      <c r="Y42" s="65">
        <v>133.26026899999999</v>
      </c>
      <c r="Z42" s="65">
        <v>134.261337</v>
      </c>
      <c r="AA42" s="65">
        <v>135.358429</v>
      </c>
      <c r="AB42" s="65">
        <v>136.43081699999999</v>
      </c>
      <c r="AC42" s="65">
        <v>137.56573499999999</v>
      </c>
      <c r="AD42" s="65">
        <v>138.97558599999999</v>
      </c>
      <c r="AE42" s="65">
        <v>140.02387999999999</v>
      </c>
      <c r="AF42" s="65">
        <v>141.53190599999999</v>
      </c>
      <c r="AG42" s="60">
        <v>7.4900000000000001E-3</v>
      </c>
    </row>
    <row r="43" spans="1:33" ht="16" x14ac:dyDescent="0.2">
      <c r="A43" s="63" t="s">
        <v>421</v>
      </c>
      <c r="B43" s="62" t="s">
        <v>137</v>
      </c>
      <c r="C43" s="65">
        <v>10.986158</v>
      </c>
      <c r="D43" s="65">
        <v>11.181588</v>
      </c>
      <c r="E43" s="65">
        <v>12.440619</v>
      </c>
      <c r="F43" s="65">
        <v>12.477579</v>
      </c>
      <c r="G43" s="65">
        <v>12.55683</v>
      </c>
      <c r="H43" s="65">
        <v>12.55683</v>
      </c>
      <c r="I43" s="65">
        <v>12.55683</v>
      </c>
      <c r="J43" s="65">
        <v>12.55683</v>
      </c>
      <c r="K43" s="65">
        <v>12.55683</v>
      </c>
      <c r="L43" s="65">
        <v>12.55683</v>
      </c>
      <c r="M43" s="65">
        <v>12.55683</v>
      </c>
      <c r="N43" s="65">
        <v>12.28331</v>
      </c>
      <c r="O43" s="65">
        <v>12.311802999999999</v>
      </c>
      <c r="P43" s="65">
        <v>12.324854</v>
      </c>
      <c r="Q43" s="65">
        <v>12.348782999999999</v>
      </c>
      <c r="R43" s="65">
        <v>12.364955</v>
      </c>
      <c r="S43" s="65">
        <v>12.399196</v>
      </c>
      <c r="T43" s="65">
        <v>12.41254</v>
      </c>
      <c r="U43" s="65">
        <v>12.418544000000001</v>
      </c>
      <c r="V43" s="65">
        <v>12.379329</v>
      </c>
      <c r="W43" s="65">
        <v>12.363219000000001</v>
      </c>
      <c r="X43" s="65">
        <v>12.361924</v>
      </c>
      <c r="Y43" s="65">
        <v>12.349735000000001</v>
      </c>
      <c r="Z43" s="65">
        <v>12.367461</v>
      </c>
      <c r="AA43" s="65">
        <v>12.390494</v>
      </c>
      <c r="AB43" s="65">
        <v>12.385980999999999</v>
      </c>
      <c r="AC43" s="65">
        <v>12.390193</v>
      </c>
      <c r="AD43" s="65">
        <v>12.460557</v>
      </c>
      <c r="AE43" s="65">
        <v>12.458249</v>
      </c>
      <c r="AF43" s="65">
        <v>12.532655</v>
      </c>
      <c r="AG43" s="60">
        <v>4.5519999999999996E-3</v>
      </c>
    </row>
    <row r="44" spans="1:33" ht="16" x14ac:dyDescent="0.2">
      <c r="A44" s="63" t="s">
        <v>422</v>
      </c>
      <c r="B44" s="62" t="s">
        <v>138</v>
      </c>
      <c r="C44" s="65">
        <v>90.581635000000006</v>
      </c>
      <c r="D44" s="65">
        <v>97.823607999999993</v>
      </c>
      <c r="E44" s="65">
        <v>104.920143</v>
      </c>
      <c r="F44" s="65">
        <v>110.985703</v>
      </c>
      <c r="G44" s="65">
        <v>115.60144</v>
      </c>
      <c r="H44" s="65">
        <v>120.884445</v>
      </c>
      <c r="I44" s="65">
        <v>125.30336800000001</v>
      </c>
      <c r="J44" s="65">
        <v>129.592377</v>
      </c>
      <c r="K44" s="65">
        <v>134.41658000000001</v>
      </c>
      <c r="L44" s="65">
        <v>138.12853999999999</v>
      </c>
      <c r="M44" s="65">
        <v>142.32060200000001</v>
      </c>
      <c r="N44" s="65">
        <v>146.840317</v>
      </c>
      <c r="O44" s="65">
        <v>151.916</v>
      </c>
      <c r="P44" s="65">
        <v>156.680115</v>
      </c>
      <c r="Q44" s="65">
        <v>160.27328499999999</v>
      </c>
      <c r="R44" s="65">
        <v>165.251541</v>
      </c>
      <c r="S44" s="65">
        <v>171.08374000000001</v>
      </c>
      <c r="T44" s="65">
        <v>176.275665</v>
      </c>
      <c r="U44" s="65">
        <v>182.12808200000001</v>
      </c>
      <c r="V44" s="65">
        <v>189.15387000000001</v>
      </c>
      <c r="W44" s="65">
        <v>195.74584999999999</v>
      </c>
      <c r="X44" s="65">
        <v>203.32270800000001</v>
      </c>
      <c r="Y44" s="65">
        <v>210.58717300000001</v>
      </c>
      <c r="Z44" s="65">
        <v>217.58543399999999</v>
      </c>
      <c r="AA44" s="65">
        <v>225.61615</v>
      </c>
      <c r="AB44" s="65">
        <v>234.22015400000001</v>
      </c>
      <c r="AC44" s="65">
        <v>242.47795099999999</v>
      </c>
      <c r="AD44" s="65">
        <v>251.22860700000001</v>
      </c>
      <c r="AE44" s="65">
        <v>260.16613799999999</v>
      </c>
      <c r="AF44" s="65">
        <v>268.75646999999998</v>
      </c>
      <c r="AG44" s="60">
        <v>3.8213999999999998E-2</v>
      </c>
    </row>
    <row r="45" spans="1:33" ht="16" x14ac:dyDescent="0.2">
      <c r="A45" s="63" t="s">
        <v>423</v>
      </c>
      <c r="B45" s="62" t="s">
        <v>139</v>
      </c>
      <c r="C45" s="65">
        <v>3.7604649999999999</v>
      </c>
      <c r="D45" s="65">
        <v>3.7604649999999999</v>
      </c>
      <c r="E45" s="65">
        <v>4.0495450000000002</v>
      </c>
      <c r="F45" s="65">
        <v>4.0495450000000002</v>
      </c>
      <c r="G45" s="65">
        <v>4.0495450000000002</v>
      </c>
      <c r="H45" s="65">
        <v>4.0495450000000002</v>
      </c>
      <c r="I45" s="65">
        <v>4.0495450000000002</v>
      </c>
      <c r="J45" s="65">
        <v>4.0495450000000002</v>
      </c>
      <c r="K45" s="65">
        <v>4.0495450000000002</v>
      </c>
      <c r="L45" s="65">
        <v>4.0495450000000002</v>
      </c>
      <c r="M45" s="65">
        <v>4.0495450000000002</v>
      </c>
      <c r="N45" s="65">
        <v>4.0495450000000002</v>
      </c>
      <c r="O45" s="65">
        <v>4.0495450000000002</v>
      </c>
      <c r="P45" s="65">
        <v>4.0495450000000002</v>
      </c>
      <c r="Q45" s="65">
        <v>4.0495450000000002</v>
      </c>
      <c r="R45" s="65">
        <v>4.0495450000000002</v>
      </c>
      <c r="S45" s="65">
        <v>4.0495450000000002</v>
      </c>
      <c r="T45" s="65">
        <v>4.0495450000000002</v>
      </c>
      <c r="U45" s="65">
        <v>4.0495450000000002</v>
      </c>
      <c r="V45" s="65">
        <v>4.0495450000000002</v>
      </c>
      <c r="W45" s="65">
        <v>4.0495450000000002</v>
      </c>
      <c r="X45" s="65">
        <v>4.0495450000000002</v>
      </c>
      <c r="Y45" s="65">
        <v>4.0495450000000002</v>
      </c>
      <c r="Z45" s="65">
        <v>4.0495450000000002</v>
      </c>
      <c r="AA45" s="65">
        <v>4.0495450000000002</v>
      </c>
      <c r="AB45" s="65">
        <v>4.0495450000000002</v>
      </c>
      <c r="AC45" s="65">
        <v>4.0495450000000002</v>
      </c>
      <c r="AD45" s="65">
        <v>4.0495450000000002</v>
      </c>
      <c r="AE45" s="65">
        <v>4.0495450000000002</v>
      </c>
      <c r="AF45" s="65">
        <v>4.0495450000000002</v>
      </c>
      <c r="AG45" s="60">
        <v>2.5569999999999998E-3</v>
      </c>
    </row>
    <row r="46" spans="1:33" ht="13" x14ac:dyDescent="0.15">
      <c r="A46" s="63" t="s">
        <v>424</v>
      </c>
      <c r="B46" s="66" t="s">
        <v>199</v>
      </c>
      <c r="C46" s="77">
        <v>226.57254</v>
      </c>
      <c r="D46" s="77">
        <v>236.355133</v>
      </c>
      <c r="E46" s="77">
        <v>245.09930399999999</v>
      </c>
      <c r="F46" s="77">
        <v>251.768158</v>
      </c>
      <c r="G46" s="77">
        <v>257.39093000000003</v>
      </c>
      <c r="H46" s="77">
        <v>263.58251999999999</v>
      </c>
      <c r="I46" s="77">
        <v>268.82470699999999</v>
      </c>
      <c r="J46" s="77">
        <v>273.92913800000002</v>
      </c>
      <c r="K46" s="77">
        <v>279.52011099999999</v>
      </c>
      <c r="L46" s="77">
        <v>284.00030500000003</v>
      </c>
      <c r="M46" s="77">
        <v>288.97277800000001</v>
      </c>
      <c r="N46" s="77">
        <v>292.84396400000003</v>
      </c>
      <c r="O46" s="77">
        <v>298.81796300000002</v>
      </c>
      <c r="P46" s="77">
        <v>304.39141799999999</v>
      </c>
      <c r="Q46" s="77">
        <v>308.85592700000001</v>
      </c>
      <c r="R46" s="77">
        <v>314.68185399999999</v>
      </c>
      <c r="S46" s="77">
        <v>321.49585000000002</v>
      </c>
      <c r="T46" s="77">
        <v>327.56024200000002</v>
      </c>
      <c r="U46" s="77">
        <v>334.26895100000002</v>
      </c>
      <c r="V46" s="77">
        <v>341.94549599999999</v>
      </c>
      <c r="W46" s="77">
        <v>349.31298800000002</v>
      </c>
      <c r="X46" s="77">
        <v>357.84548999999998</v>
      </c>
      <c r="Y46" s="77">
        <v>366.02056900000002</v>
      </c>
      <c r="Z46" s="77">
        <v>373.99859600000002</v>
      </c>
      <c r="AA46" s="77">
        <v>383.113586</v>
      </c>
      <c r="AB46" s="77">
        <v>392.755066</v>
      </c>
      <c r="AC46" s="77">
        <v>402.12152099999997</v>
      </c>
      <c r="AD46" s="77">
        <v>412.32135</v>
      </c>
      <c r="AE46" s="77">
        <v>422.26965300000001</v>
      </c>
      <c r="AF46" s="77">
        <v>432.41412400000002</v>
      </c>
      <c r="AG46" s="67">
        <v>2.2537000000000001E-2</v>
      </c>
    </row>
    <row r="47" spans="1:33" ht="16" x14ac:dyDescent="0.2">
      <c r="A47" s="63" t="s">
        <v>425</v>
      </c>
      <c r="B47" s="62" t="s">
        <v>140</v>
      </c>
      <c r="C47" s="65">
        <v>170.39570599999999</v>
      </c>
      <c r="D47" s="65">
        <v>177.85823099999999</v>
      </c>
      <c r="E47" s="65">
        <v>196.008453</v>
      </c>
      <c r="F47" s="65">
        <v>201.82835399999999</v>
      </c>
      <c r="G47" s="65">
        <v>206.68052700000001</v>
      </c>
      <c r="H47" s="65">
        <v>212.05929599999999</v>
      </c>
      <c r="I47" s="65">
        <v>216.48114000000001</v>
      </c>
      <c r="J47" s="65">
        <v>220.74911499999999</v>
      </c>
      <c r="K47" s="65">
        <v>225.48005699999999</v>
      </c>
      <c r="L47" s="65">
        <v>229.10368299999999</v>
      </c>
      <c r="M47" s="65">
        <v>233.175522</v>
      </c>
      <c r="N47" s="65">
        <v>236.14524800000001</v>
      </c>
      <c r="O47" s="65">
        <v>241.14201399999999</v>
      </c>
      <c r="P47" s="65">
        <v>245.69000199999999</v>
      </c>
      <c r="Q47" s="65">
        <v>249.12437399999999</v>
      </c>
      <c r="R47" s="65">
        <v>253.93104600000001</v>
      </c>
      <c r="S47" s="65">
        <v>259.64355499999999</v>
      </c>
      <c r="T47" s="65">
        <v>264.62664799999999</v>
      </c>
      <c r="U47" s="65">
        <v>270.19869999999997</v>
      </c>
      <c r="V47" s="65">
        <v>276.65850799999998</v>
      </c>
      <c r="W47" s="65">
        <v>282.79482999999999</v>
      </c>
      <c r="X47" s="65">
        <v>289.97128300000003</v>
      </c>
      <c r="Y47" s="65">
        <v>296.734711</v>
      </c>
      <c r="Z47" s="65">
        <v>303.31253099999998</v>
      </c>
      <c r="AA47" s="65">
        <v>310.91629</v>
      </c>
      <c r="AB47" s="65">
        <v>318.997772</v>
      </c>
      <c r="AC47" s="65">
        <v>326.71469100000002</v>
      </c>
      <c r="AD47" s="65">
        <v>335.21029700000003</v>
      </c>
      <c r="AE47" s="65">
        <v>343.41708399999999</v>
      </c>
      <c r="AF47" s="65">
        <v>351.75021400000003</v>
      </c>
      <c r="AG47" s="60">
        <v>2.5308000000000001E-2</v>
      </c>
    </row>
    <row r="48" spans="1:33" ht="13" x14ac:dyDescent="0.15">
      <c r="A48" s="63" t="s">
        <v>426</v>
      </c>
      <c r="B48" s="66" t="s">
        <v>141</v>
      </c>
      <c r="C48" s="77">
        <v>56.176876</v>
      </c>
      <c r="D48" s="77">
        <v>58.49691</v>
      </c>
      <c r="E48" s="77">
        <v>49.090857999999997</v>
      </c>
      <c r="F48" s="77">
        <v>49.939796000000001</v>
      </c>
      <c r="G48" s="77">
        <v>50.710391999999999</v>
      </c>
      <c r="H48" s="77">
        <v>51.523209000000001</v>
      </c>
      <c r="I48" s="77">
        <v>52.343533000000001</v>
      </c>
      <c r="J48" s="77">
        <v>53.180008000000001</v>
      </c>
      <c r="K48" s="77">
        <v>54.040066000000003</v>
      </c>
      <c r="L48" s="77">
        <v>54.896628999999997</v>
      </c>
      <c r="M48" s="77">
        <v>55.797252999999998</v>
      </c>
      <c r="N48" s="77">
        <v>56.698703999999999</v>
      </c>
      <c r="O48" s="77">
        <v>57.675949000000003</v>
      </c>
      <c r="P48" s="77">
        <v>58.701408000000001</v>
      </c>
      <c r="Q48" s="77">
        <v>59.731532999999999</v>
      </c>
      <c r="R48" s="77">
        <v>60.750790000000002</v>
      </c>
      <c r="S48" s="77">
        <v>61.852276000000003</v>
      </c>
      <c r="T48" s="77">
        <v>62.933590000000002</v>
      </c>
      <c r="U48" s="77">
        <v>64.070189999999997</v>
      </c>
      <c r="V48" s="77">
        <v>65.286957000000001</v>
      </c>
      <c r="W48" s="77">
        <v>66.518173000000004</v>
      </c>
      <c r="X48" s="77">
        <v>67.874229</v>
      </c>
      <c r="Y48" s="77">
        <v>69.285843</v>
      </c>
      <c r="Z48" s="77">
        <v>70.686042999999998</v>
      </c>
      <c r="AA48" s="77">
        <v>72.197333999999998</v>
      </c>
      <c r="AB48" s="77">
        <v>73.757300999999998</v>
      </c>
      <c r="AC48" s="77">
        <v>75.406784000000002</v>
      </c>
      <c r="AD48" s="77">
        <v>77.111052999999998</v>
      </c>
      <c r="AE48" s="77">
        <v>78.852553999999998</v>
      </c>
      <c r="AF48" s="77">
        <v>80.663978999999998</v>
      </c>
      <c r="AG48" s="67">
        <v>1.2553999999999999E-2</v>
      </c>
    </row>
    <row r="49" spans="1:3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2">
      <c r="B50" s="66" t="s">
        <v>200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5" customHeight="1" x14ac:dyDescent="0.2">
      <c r="A51" s="63" t="s">
        <v>427</v>
      </c>
      <c r="B51" s="62" t="s">
        <v>123</v>
      </c>
      <c r="C51" s="65">
        <v>954.06500200000005</v>
      </c>
      <c r="D51" s="65">
        <v>918.87768600000004</v>
      </c>
      <c r="E51" s="65">
        <v>871.88818400000002</v>
      </c>
      <c r="F51" s="65">
        <v>744.66430700000001</v>
      </c>
      <c r="G51" s="65">
        <v>709.865906</v>
      </c>
      <c r="H51" s="65">
        <v>691.19262700000002</v>
      </c>
      <c r="I51" s="65">
        <v>669.04504399999996</v>
      </c>
      <c r="J51" s="65">
        <v>666.39123500000005</v>
      </c>
      <c r="K51" s="65">
        <v>663.02533000000005</v>
      </c>
      <c r="L51" s="65">
        <v>648.88201900000001</v>
      </c>
      <c r="M51" s="65">
        <v>642.88500999999997</v>
      </c>
      <c r="N51" s="65">
        <v>628.71069299999999</v>
      </c>
      <c r="O51" s="65">
        <v>633.54394500000001</v>
      </c>
      <c r="P51" s="65">
        <v>606.11889599999995</v>
      </c>
      <c r="Q51" s="65">
        <v>576.46148700000003</v>
      </c>
      <c r="R51" s="65">
        <v>565.22808799999996</v>
      </c>
      <c r="S51" s="65">
        <v>553.68151899999998</v>
      </c>
      <c r="T51" s="65">
        <v>551.46246299999996</v>
      </c>
      <c r="U51" s="65">
        <v>549.81079099999999</v>
      </c>
      <c r="V51" s="65">
        <v>541.33489999999995</v>
      </c>
      <c r="W51" s="65">
        <v>540.19232199999999</v>
      </c>
      <c r="X51" s="65">
        <v>534.83880599999998</v>
      </c>
      <c r="Y51" s="65">
        <v>526.44281000000001</v>
      </c>
      <c r="Z51" s="65">
        <v>520.13397199999997</v>
      </c>
      <c r="AA51" s="65">
        <v>508.79788200000002</v>
      </c>
      <c r="AB51" s="65">
        <v>504.26840199999998</v>
      </c>
      <c r="AC51" s="65">
        <v>495.26232900000002</v>
      </c>
      <c r="AD51" s="65">
        <v>486.069366</v>
      </c>
      <c r="AE51" s="65">
        <v>482.09149200000002</v>
      </c>
      <c r="AF51" s="65">
        <v>487.182953</v>
      </c>
      <c r="AG51" s="60">
        <v>-2.2908999999999999E-2</v>
      </c>
    </row>
    <row r="52" spans="1:33" ht="15" customHeight="1" x14ac:dyDescent="0.2">
      <c r="A52" s="63" t="s">
        <v>428</v>
      </c>
      <c r="B52" s="62" t="s">
        <v>124</v>
      </c>
      <c r="C52" s="65">
        <v>11.75337</v>
      </c>
      <c r="D52" s="65">
        <v>11.432449999999999</v>
      </c>
      <c r="E52" s="65">
        <v>10.942463</v>
      </c>
      <c r="F52" s="65">
        <v>10.305657999999999</v>
      </c>
      <c r="G52" s="65">
        <v>10.038285999999999</v>
      </c>
      <c r="H52" s="65">
        <v>9.6112959999999994</v>
      </c>
      <c r="I52" s="65">
        <v>9.0585679999999993</v>
      </c>
      <c r="J52" s="65">
        <v>8.7920569999999998</v>
      </c>
      <c r="K52" s="65">
        <v>8.6611799999999999</v>
      </c>
      <c r="L52" s="65">
        <v>8.4246060000000007</v>
      </c>
      <c r="M52" s="65">
        <v>8.1360360000000007</v>
      </c>
      <c r="N52" s="65">
        <v>8.0455240000000003</v>
      </c>
      <c r="O52" s="65">
        <v>7.9922589999999998</v>
      </c>
      <c r="P52" s="65">
        <v>7.842778</v>
      </c>
      <c r="Q52" s="65">
        <v>7.6712369999999996</v>
      </c>
      <c r="R52" s="65">
        <v>7.527685</v>
      </c>
      <c r="S52" s="65">
        <v>7.3431680000000004</v>
      </c>
      <c r="T52" s="65">
        <v>7.1722109999999999</v>
      </c>
      <c r="U52" s="65">
        <v>7.0831999999999997</v>
      </c>
      <c r="V52" s="65">
        <v>6.9567579999999998</v>
      </c>
      <c r="W52" s="65">
        <v>6.6825340000000004</v>
      </c>
      <c r="X52" s="65">
        <v>6.3842889999999999</v>
      </c>
      <c r="Y52" s="65">
        <v>6.0664790000000002</v>
      </c>
      <c r="Z52" s="65">
        <v>5.7518770000000004</v>
      </c>
      <c r="AA52" s="65">
        <v>5.4231389999999999</v>
      </c>
      <c r="AB52" s="65">
        <v>5.406752</v>
      </c>
      <c r="AC52" s="65">
        <v>5.3842410000000003</v>
      </c>
      <c r="AD52" s="65">
        <v>5.3783519999999996</v>
      </c>
      <c r="AE52" s="65">
        <v>5.3775870000000001</v>
      </c>
      <c r="AF52" s="65">
        <v>5.4068199999999997</v>
      </c>
      <c r="AG52" s="60">
        <v>-2.6419999999999999E-2</v>
      </c>
    </row>
    <row r="53" spans="1:33" ht="15" customHeight="1" x14ac:dyDescent="0.2">
      <c r="A53" s="63" t="s">
        <v>429</v>
      </c>
      <c r="B53" s="62" t="s">
        <v>132</v>
      </c>
      <c r="C53" s="65">
        <v>1563.9343260000001</v>
      </c>
      <c r="D53" s="65">
        <v>1508.7951660000001</v>
      </c>
      <c r="E53" s="65">
        <v>1543.396606</v>
      </c>
      <c r="F53" s="65">
        <v>1547.506836</v>
      </c>
      <c r="G53" s="65">
        <v>1524.737061</v>
      </c>
      <c r="H53" s="65">
        <v>1515.549561</v>
      </c>
      <c r="I53" s="65">
        <v>1492.1236570000001</v>
      </c>
      <c r="J53" s="65">
        <v>1525.1713870000001</v>
      </c>
      <c r="K53" s="65">
        <v>1518.3145750000001</v>
      </c>
      <c r="L53" s="65">
        <v>1493.0329589999999</v>
      </c>
      <c r="M53" s="65">
        <v>1481.0588379999999</v>
      </c>
      <c r="N53" s="65">
        <v>1481.5040280000001</v>
      </c>
      <c r="O53" s="65">
        <v>1512.330688</v>
      </c>
      <c r="P53" s="65">
        <v>1482.525024</v>
      </c>
      <c r="Q53" s="65">
        <v>1450.9301760000001</v>
      </c>
      <c r="R53" s="65">
        <v>1437.1635739999999</v>
      </c>
      <c r="S53" s="65">
        <v>1458.155518</v>
      </c>
      <c r="T53" s="65">
        <v>1480.8842770000001</v>
      </c>
      <c r="U53" s="65">
        <v>1504.830811</v>
      </c>
      <c r="V53" s="65">
        <v>1527.5648189999999</v>
      </c>
      <c r="W53" s="65">
        <v>1543.3320309999999</v>
      </c>
      <c r="X53" s="65">
        <v>1561.5395510000001</v>
      </c>
      <c r="Y53" s="65">
        <v>1586.1152340000001</v>
      </c>
      <c r="Z53" s="65">
        <v>1601.6489260000001</v>
      </c>
      <c r="AA53" s="65">
        <v>1618.184082</v>
      </c>
      <c r="AB53" s="65">
        <v>1643.446655</v>
      </c>
      <c r="AC53" s="65">
        <v>1665.6313479999999</v>
      </c>
      <c r="AD53" s="65">
        <v>1688.4991460000001</v>
      </c>
      <c r="AE53" s="65">
        <v>1708.147217</v>
      </c>
      <c r="AF53" s="65">
        <v>1738.11853</v>
      </c>
      <c r="AG53" s="60">
        <v>3.6480000000000002E-3</v>
      </c>
    </row>
    <row r="54" spans="1:33" ht="15" customHeight="1" x14ac:dyDescent="0.2">
      <c r="A54" s="63" t="s">
        <v>430</v>
      </c>
      <c r="B54" s="62" t="s">
        <v>126</v>
      </c>
      <c r="C54" s="65">
        <v>777.68218999999999</v>
      </c>
      <c r="D54" s="65">
        <v>783.61560099999997</v>
      </c>
      <c r="E54" s="65">
        <v>785.479919</v>
      </c>
      <c r="F54" s="65">
        <v>788.97302200000001</v>
      </c>
      <c r="G54" s="65">
        <v>781.77600099999995</v>
      </c>
      <c r="H54" s="65">
        <v>773.33514400000001</v>
      </c>
      <c r="I54" s="65">
        <v>759.40319799999997</v>
      </c>
      <c r="J54" s="65">
        <v>705.65112299999998</v>
      </c>
      <c r="K54" s="65">
        <v>699.00122099999999</v>
      </c>
      <c r="L54" s="65">
        <v>699.71972700000003</v>
      </c>
      <c r="M54" s="65">
        <v>700.81298800000002</v>
      </c>
      <c r="N54" s="65">
        <v>701.57141100000001</v>
      </c>
      <c r="O54" s="65">
        <v>651.97454800000003</v>
      </c>
      <c r="P54" s="65">
        <v>652.66906700000004</v>
      </c>
      <c r="Q54" s="65">
        <v>646.13622999999995</v>
      </c>
      <c r="R54" s="65">
        <v>647.18078600000001</v>
      </c>
      <c r="S54" s="65">
        <v>647.391479</v>
      </c>
      <c r="T54" s="65">
        <v>647.592896</v>
      </c>
      <c r="U54" s="65">
        <v>647.60253899999998</v>
      </c>
      <c r="V54" s="65">
        <v>647.93890399999998</v>
      </c>
      <c r="W54" s="65">
        <v>649.192139</v>
      </c>
      <c r="X54" s="65">
        <v>650.09667999999999</v>
      </c>
      <c r="Y54" s="65">
        <v>650.97113000000002</v>
      </c>
      <c r="Z54" s="65">
        <v>651.73388699999998</v>
      </c>
      <c r="AA54" s="65">
        <v>652.55200200000002</v>
      </c>
      <c r="AB54" s="65">
        <v>652.97900400000003</v>
      </c>
      <c r="AC54" s="65">
        <v>653.40454099999999</v>
      </c>
      <c r="AD54" s="65">
        <v>653.66992200000004</v>
      </c>
      <c r="AE54" s="65">
        <v>653.99096699999996</v>
      </c>
      <c r="AF54" s="65">
        <v>654.45459000000005</v>
      </c>
      <c r="AG54" s="60">
        <v>-5.9309999999999996E-3</v>
      </c>
    </row>
    <row r="55" spans="1:33" ht="15" customHeight="1" x14ac:dyDescent="0.2">
      <c r="A55" s="63" t="s">
        <v>431</v>
      </c>
      <c r="B55" s="62" t="s">
        <v>142</v>
      </c>
      <c r="C55" s="65">
        <v>878.78967299999999</v>
      </c>
      <c r="D55" s="65">
        <v>974.64953600000001</v>
      </c>
      <c r="E55" s="65">
        <v>1059.7303469999999</v>
      </c>
      <c r="F55" s="65">
        <v>1191.8342290000001</v>
      </c>
      <c r="G55" s="65">
        <v>1278.337769</v>
      </c>
      <c r="H55" s="65">
        <v>1326.0509030000001</v>
      </c>
      <c r="I55" s="65">
        <v>1396.302856</v>
      </c>
      <c r="J55" s="65">
        <v>1434.555664</v>
      </c>
      <c r="K55" s="65">
        <v>1468.1829829999999</v>
      </c>
      <c r="L55" s="65">
        <v>1519.4291989999999</v>
      </c>
      <c r="M55" s="65">
        <v>1556.000366</v>
      </c>
      <c r="N55" s="65">
        <v>1593.026001</v>
      </c>
      <c r="O55" s="65">
        <v>1631.55603</v>
      </c>
      <c r="P55" s="65">
        <v>1707.424561</v>
      </c>
      <c r="Q55" s="65">
        <v>1802.7501219999999</v>
      </c>
      <c r="R55" s="65">
        <v>1858.605591</v>
      </c>
      <c r="S55" s="65">
        <v>1885.163818</v>
      </c>
      <c r="T55" s="65">
        <v>1899.306763</v>
      </c>
      <c r="U55" s="65">
        <v>1913.9178469999999</v>
      </c>
      <c r="V55" s="65">
        <v>1931.864014</v>
      </c>
      <c r="W55" s="65">
        <v>1953.5245359999999</v>
      </c>
      <c r="X55" s="65">
        <v>1977.919312</v>
      </c>
      <c r="Y55" s="65">
        <v>2001.8919679999999</v>
      </c>
      <c r="Z55" s="65">
        <v>2032.619995</v>
      </c>
      <c r="AA55" s="65">
        <v>2069.5021969999998</v>
      </c>
      <c r="AB55" s="65">
        <v>2097.3005370000001</v>
      </c>
      <c r="AC55" s="65">
        <v>2130.4165039999998</v>
      </c>
      <c r="AD55" s="65">
        <v>2162.329346</v>
      </c>
      <c r="AE55" s="65">
        <v>2191.6586910000001</v>
      </c>
      <c r="AF55" s="65">
        <v>2211.7358399999998</v>
      </c>
      <c r="AG55" s="60">
        <v>3.2339E-2</v>
      </c>
    </row>
    <row r="56" spans="1:33" ht="15" customHeight="1" x14ac:dyDescent="0.2">
      <c r="A56" s="63" t="s">
        <v>432</v>
      </c>
      <c r="B56" s="62" t="s">
        <v>143</v>
      </c>
      <c r="C56" s="65">
        <v>16.130732999999999</v>
      </c>
      <c r="D56" s="65">
        <v>16.049693999999999</v>
      </c>
      <c r="E56" s="65">
        <v>17.178106</v>
      </c>
      <c r="F56" s="65">
        <v>17.025729999999999</v>
      </c>
      <c r="G56" s="65">
        <v>16.896809000000001</v>
      </c>
      <c r="H56" s="65">
        <v>16.740653999999999</v>
      </c>
      <c r="I56" s="65">
        <v>16.546520000000001</v>
      </c>
      <c r="J56" s="65">
        <v>16.495508000000001</v>
      </c>
      <c r="K56" s="65">
        <v>16.227345</v>
      </c>
      <c r="L56" s="65">
        <v>16.064654999999998</v>
      </c>
      <c r="M56" s="65">
        <v>15.612797</v>
      </c>
      <c r="N56" s="65">
        <v>15.138664</v>
      </c>
      <c r="O56" s="65">
        <v>14.928025</v>
      </c>
      <c r="P56" s="65">
        <v>14.860137999999999</v>
      </c>
      <c r="Q56" s="65">
        <v>14.963277</v>
      </c>
      <c r="R56" s="65">
        <v>15.044102000000001</v>
      </c>
      <c r="S56" s="65">
        <v>15.118727</v>
      </c>
      <c r="T56" s="65">
        <v>15.087669</v>
      </c>
      <c r="U56" s="65">
        <v>15.010944</v>
      </c>
      <c r="V56" s="65">
        <v>14.856674</v>
      </c>
      <c r="W56" s="65">
        <v>14.6532</v>
      </c>
      <c r="X56" s="65">
        <v>14.483692</v>
      </c>
      <c r="Y56" s="65">
        <v>14.434765000000001</v>
      </c>
      <c r="Z56" s="65">
        <v>14.051201000000001</v>
      </c>
      <c r="AA56" s="65">
        <v>13.843907</v>
      </c>
      <c r="AB56" s="65">
        <v>13.815447000000001</v>
      </c>
      <c r="AC56" s="65">
        <v>13.761391</v>
      </c>
      <c r="AD56" s="65">
        <v>13.666254</v>
      </c>
      <c r="AE56" s="65">
        <v>13.522387999999999</v>
      </c>
      <c r="AF56" s="65">
        <v>13.572005000000001</v>
      </c>
      <c r="AG56" s="60">
        <v>-5.9379999999999997E-3</v>
      </c>
    </row>
    <row r="57" spans="1:33" ht="15" customHeight="1" x14ac:dyDescent="0.15">
      <c r="A57" s="63" t="s">
        <v>433</v>
      </c>
      <c r="B57" s="66" t="s">
        <v>201</v>
      </c>
      <c r="C57" s="77">
        <v>4202.3554690000001</v>
      </c>
      <c r="D57" s="77">
        <v>4213.4204099999997</v>
      </c>
      <c r="E57" s="77">
        <v>4288.6157229999999</v>
      </c>
      <c r="F57" s="77">
        <v>4300.3095700000003</v>
      </c>
      <c r="G57" s="77">
        <v>4321.6523440000001</v>
      </c>
      <c r="H57" s="77">
        <v>4332.4804690000001</v>
      </c>
      <c r="I57" s="77">
        <v>4342.4799800000001</v>
      </c>
      <c r="J57" s="77">
        <v>4357.0571289999998</v>
      </c>
      <c r="K57" s="77">
        <v>4373.4130859999996</v>
      </c>
      <c r="L57" s="77">
        <v>4385.5537109999996</v>
      </c>
      <c r="M57" s="77">
        <v>4404.5058589999999</v>
      </c>
      <c r="N57" s="77">
        <v>4427.9960940000001</v>
      </c>
      <c r="O57" s="77">
        <v>4452.3251950000003</v>
      </c>
      <c r="P57" s="77">
        <v>4471.4409180000002</v>
      </c>
      <c r="Q57" s="77">
        <v>4498.9125979999999</v>
      </c>
      <c r="R57" s="77">
        <v>4530.7495120000003</v>
      </c>
      <c r="S57" s="77">
        <v>4566.8535160000001</v>
      </c>
      <c r="T57" s="77">
        <v>4601.5053710000002</v>
      </c>
      <c r="U57" s="77">
        <v>4638.2558589999999</v>
      </c>
      <c r="V57" s="77">
        <v>4670.5161129999997</v>
      </c>
      <c r="W57" s="77">
        <v>4707.5766599999997</v>
      </c>
      <c r="X57" s="77">
        <v>4745.2626950000003</v>
      </c>
      <c r="Y57" s="77">
        <v>4785.9223629999997</v>
      </c>
      <c r="Z57" s="77">
        <v>4825.939453</v>
      </c>
      <c r="AA57" s="77">
        <v>4868.3032229999999</v>
      </c>
      <c r="AB57" s="77">
        <v>4917.216797</v>
      </c>
      <c r="AC57" s="77">
        <v>4963.8603519999997</v>
      </c>
      <c r="AD57" s="77">
        <v>5009.6123049999997</v>
      </c>
      <c r="AE57" s="77">
        <v>5054.7880859999996</v>
      </c>
      <c r="AF57" s="77">
        <v>5110.470703</v>
      </c>
      <c r="AG57" s="67">
        <v>6.7689999999999998E-3</v>
      </c>
    </row>
    <row r="58" spans="1:33" ht="15" customHeight="1" x14ac:dyDescent="0.15">
      <c r="A58" s="63" t="s">
        <v>434</v>
      </c>
      <c r="B58" s="66" t="s">
        <v>144</v>
      </c>
      <c r="C58" s="77">
        <v>4016.9738769999999</v>
      </c>
      <c r="D58" s="77">
        <v>4020.6594239999999</v>
      </c>
      <c r="E58" s="77">
        <v>4078.1672359999998</v>
      </c>
      <c r="F58" s="77">
        <v>4084.2734380000002</v>
      </c>
      <c r="G58" s="77">
        <v>4100.8168949999999</v>
      </c>
      <c r="H58" s="77">
        <v>4106.2695309999999</v>
      </c>
      <c r="I58" s="77">
        <v>4111.8471680000002</v>
      </c>
      <c r="J58" s="77">
        <v>4122.15625</v>
      </c>
      <c r="K58" s="77">
        <v>4133.78125</v>
      </c>
      <c r="L58" s="77">
        <v>4142.2978519999997</v>
      </c>
      <c r="M58" s="77">
        <v>4157.1787109999996</v>
      </c>
      <c r="N58" s="77">
        <v>4177.6992190000001</v>
      </c>
      <c r="O58" s="77">
        <v>4197.0317379999997</v>
      </c>
      <c r="P58" s="77">
        <v>4211.5991210000002</v>
      </c>
      <c r="Q58" s="77">
        <v>4235.6367190000001</v>
      </c>
      <c r="R58" s="77">
        <v>4262.6674800000001</v>
      </c>
      <c r="S58" s="77">
        <v>4293.0590819999998</v>
      </c>
      <c r="T58" s="77">
        <v>4322.7280270000001</v>
      </c>
      <c r="U58" s="77">
        <v>4353.90625</v>
      </c>
      <c r="V58" s="77">
        <v>4379.7070309999999</v>
      </c>
      <c r="W58" s="77">
        <v>4410.6308589999999</v>
      </c>
      <c r="X58" s="77">
        <v>4441.1401370000003</v>
      </c>
      <c r="Y58" s="77">
        <v>4475.0366210000002</v>
      </c>
      <c r="Z58" s="77">
        <v>4508.4760740000002</v>
      </c>
      <c r="AA58" s="77">
        <v>4543.326172</v>
      </c>
      <c r="AB58" s="77">
        <v>4584.1586909999996</v>
      </c>
      <c r="AC58" s="77">
        <v>4623.0849609999996</v>
      </c>
      <c r="AD58" s="77">
        <v>4660.3413090000004</v>
      </c>
      <c r="AE58" s="77">
        <v>4697.310547</v>
      </c>
      <c r="AF58" s="77">
        <v>4744.6601559999999</v>
      </c>
      <c r="AG58" s="67">
        <v>5.7580000000000001E-3</v>
      </c>
    </row>
    <row r="59" spans="1:33" ht="15" customHeight="1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5" customHeight="1" x14ac:dyDescent="0.15">
      <c r="A60" s="63" t="s">
        <v>435</v>
      </c>
      <c r="B60" s="66" t="s">
        <v>145</v>
      </c>
      <c r="C60" s="77">
        <v>62.456802000000003</v>
      </c>
      <c r="D60" s="77">
        <v>45.025973999999998</v>
      </c>
      <c r="E60" s="77">
        <v>40.626316000000003</v>
      </c>
      <c r="F60" s="77">
        <v>41.499699</v>
      </c>
      <c r="G60" s="77">
        <v>38.604469000000002</v>
      </c>
      <c r="H60" s="77">
        <v>40.012314000000003</v>
      </c>
      <c r="I60" s="77">
        <v>43.897198000000003</v>
      </c>
      <c r="J60" s="77">
        <v>46.430565000000001</v>
      </c>
      <c r="K60" s="77">
        <v>46.852276000000003</v>
      </c>
      <c r="L60" s="77">
        <v>49.056282000000003</v>
      </c>
      <c r="M60" s="77">
        <v>46.626621</v>
      </c>
      <c r="N60" s="77">
        <v>47.968834000000001</v>
      </c>
      <c r="O60" s="77">
        <v>45.971916</v>
      </c>
      <c r="P60" s="77">
        <v>47.457188000000002</v>
      </c>
      <c r="Q60" s="77">
        <v>46.581150000000001</v>
      </c>
      <c r="R60" s="77">
        <v>46.463828999999997</v>
      </c>
      <c r="S60" s="77">
        <v>44.940337999999997</v>
      </c>
      <c r="T60" s="77">
        <v>45.559165999999998</v>
      </c>
      <c r="U60" s="77">
        <v>45.793644</v>
      </c>
      <c r="V60" s="77">
        <v>46.317135</v>
      </c>
      <c r="W60" s="77">
        <v>44.831501000000003</v>
      </c>
      <c r="X60" s="77">
        <v>44.776535000000003</v>
      </c>
      <c r="Y60" s="77">
        <v>44.987907</v>
      </c>
      <c r="Z60" s="77">
        <v>44.886119999999998</v>
      </c>
      <c r="AA60" s="77">
        <v>43.680900999999999</v>
      </c>
      <c r="AB60" s="77">
        <v>43.634720000000002</v>
      </c>
      <c r="AC60" s="77">
        <v>43.55341</v>
      </c>
      <c r="AD60" s="77">
        <v>43.713057999999997</v>
      </c>
      <c r="AE60" s="77">
        <v>43.800109999999997</v>
      </c>
      <c r="AF60" s="77">
        <v>43.910690000000002</v>
      </c>
      <c r="AG60" s="67">
        <v>-1.2075000000000001E-2</v>
      </c>
    </row>
    <row r="61" spans="1:33" ht="15" customHeigh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2">
      <c r="B62" s="66" t="s">
        <v>146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2">
      <c r="A63" s="63" t="s">
        <v>436</v>
      </c>
      <c r="B63" s="62" t="s">
        <v>147</v>
      </c>
      <c r="C63" s="65">
        <v>1490.3608400000001</v>
      </c>
      <c r="D63" s="65">
        <v>1462.067505</v>
      </c>
      <c r="E63" s="65">
        <v>1495.2705080000001</v>
      </c>
      <c r="F63" s="65">
        <v>1505.297607</v>
      </c>
      <c r="G63" s="65">
        <v>1514.625732</v>
      </c>
      <c r="H63" s="65">
        <v>1521.283081</v>
      </c>
      <c r="I63" s="65">
        <v>1526.0954589999999</v>
      </c>
      <c r="J63" s="65">
        <v>1532.265625</v>
      </c>
      <c r="K63" s="65">
        <v>1538.5627440000001</v>
      </c>
      <c r="L63" s="65">
        <v>1544.6724850000001</v>
      </c>
      <c r="M63" s="65">
        <v>1550.956543</v>
      </c>
      <c r="N63" s="65">
        <v>1558.3354489999999</v>
      </c>
      <c r="O63" s="65">
        <v>1566.2463379999999</v>
      </c>
      <c r="P63" s="65">
        <v>1574.1134030000001</v>
      </c>
      <c r="Q63" s="65">
        <v>1584.5478519999999</v>
      </c>
      <c r="R63" s="65">
        <v>1596.8917240000001</v>
      </c>
      <c r="S63" s="65">
        <v>1610.2833250000001</v>
      </c>
      <c r="T63" s="65">
        <v>1623.7601320000001</v>
      </c>
      <c r="U63" s="65">
        <v>1637.4399410000001</v>
      </c>
      <c r="V63" s="65">
        <v>1649.3828120000001</v>
      </c>
      <c r="W63" s="65">
        <v>1661.362061</v>
      </c>
      <c r="X63" s="65">
        <v>1673.6403809999999</v>
      </c>
      <c r="Y63" s="65">
        <v>1686.8726810000001</v>
      </c>
      <c r="Z63" s="65">
        <v>1700.893433</v>
      </c>
      <c r="AA63" s="65">
        <v>1714.7910159999999</v>
      </c>
      <c r="AB63" s="65">
        <v>1730.2542719999999</v>
      </c>
      <c r="AC63" s="65">
        <v>1745.5336910000001</v>
      </c>
      <c r="AD63" s="65">
        <v>1761.169922</v>
      </c>
      <c r="AE63" s="65">
        <v>1777.200073</v>
      </c>
      <c r="AF63" s="65">
        <v>1795.0970460000001</v>
      </c>
      <c r="AG63" s="60">
        <v>6.4359999999999999E-3</v>
      </c>
    </row>
    <row r="64" spans="1:33" ht="15" customHeight="1" x14ac:dyDescent="0.2">
      <c r="A64" s="63" t="s">
        <v>437</v>
      </c>
      <c r="B64" s="62" t="s">
        <v>148</v>
      </c>
      <c r="C64" s="65">
        <v>1318.7407229999999</v>
      </c>
      <c r="D64" s="65">
        <v>1330.58374</v>
      </c>
      <c r="E64" s="65">
        <v>1340.052124</v>
      </c>
      <c r="F64" s="65">
        <v>1336.611206</v>
      </c>
      <c r="G64" s="65">
        <v>1334.7357179999999</v>
      </c>
      <c r="H64" s="65">
        <v>1328.930298</v>
      </c>
      <c r="I64" s="65">
        <v>1330.0395510000001</v>
      </c>
      <c r="J64" s="65">
        <v>1330.9406739999999</v>
      </c>
      <c r="K64" s="65">
        <v>1332.1773679999999</v>
      </c>
      <c r="L64" s="65">
        <v>1332.4298100000001</v>
      </c>
      <c r="M64" s="65">
        <v>1334.1748050000001</v>
      </c>
      <c r="N64" s="65">
        <v>1336.9094239999999</v>
      </c>
      <c r="O64" s="65">
        <v>1339.8889160000001</v>
      </c>
      <c r="P64" s="65">
        <v>1344.0642089999999</v>
      </c>
      <c r="Q64" s="65">
        <v>1351.2700199999999</v>
      </c>
      <c r="R64" s="65">
        <v>1358.5310059999999</v>
      </c>
      <c r="S64" s="65">
        <v>1365.211548</v>
      </c>
      <c r="T64" s="65">
        <v>1373.2829589999999</v>
      </c>
      <c r="U64" s="65">
        <v>1381.2604980000001</v>
      </c>
      <c r="V64" s="65">
        <v>1387.1762699999999</v>
      </c>
      <c r="W64" s="65">
        <v>1395.005981</v>
      </c>
      <c r="X64" s="65">
        <v>1402.5648189999999</v>
      </c>
      <c r="Y64" s="65">
        <v>1411.8061520000001</v>
      </c>
      <c r="Z64" s="65">
        <v>1421.9232179999999</v>
      </c>
      <c r="AA64" s="65">
        <v>1431.8735349999999</v>
      </c>
      <c r="AB64" s="65">
        <v>1442.728638</v>
      </c>
      <c r="AC64" s="65">
        <v>1454.3929439999999</v>
      </c>
      <c r="AD64" s="65">
        <v>1466.568237</v>
      </c>
      <c r="AE64" s="65">
        <v>1478.8614500000001</v>
      </c>
      <c r="AF64" s="65">
        <v>1492.7246090000001</v>
      </c>
      <c r="AG64" s="60">
        <v>4.2820000000000002E-3</v>
      </c>
    </row>
    <row r="65" spans="1:33" ht="15" customHeight="1" x14ac:dyDescent="0.2">
      <c r="A65" s="63" t="s">
        <v>438</v>
      </c>
      <c r="B65" s="62" t="s">
        <v>149</v>
      </c>
      <c r="C65" s="65">
        <v>981.15417500000001</v>
      </c>
      <c r="D65" s="65">
        <v>983.71160899999995</v>
      </c>
      <c r="E65" s="65">
        <v>989.40930200000003</v>
      </c>
      <c r="F65" s="65">
        <v>988.22454800000003</v>
      </c>
      <c r="G65" s="65">
        <v>991.59710700000005</v>
      </c>
      <c r="H65" s="65">
        <v>993.01550299999997</v>
      </c>
      <c r="I65" s="65">
        <v>991.86096199999997</v>
      </c>
      <c r="J65" s="65">
        <v>993.64068599999996</v>
      </c>
      <c r="K65" s="65">
        <v>993.17266800000004</v>
      </c>
      <c r="L65" s="65">
        <v>993.49408000000005</v>
      </c>
      <c r="M65" s="65">
        <v>993.60314900000003</v>
      </c>
      <c r="N65" s="65">
        <v>998.85809300000005</v>
      </c>
      <c r="O65" s="65">
        <v>1000.649902</v>
      </c>
      <c r="P65" s="65">
        <v>999.41113299999995</v>
      </c>
      <c r="Q65" s="65">
        <v>999.71801800000003</v>
      </c>
      <c r="R65" s="65">
        <v>1001.55426</v>
      </c>
      <c r="S65" s="65">
        <v>1004.340271</v>
      </c>
      <c r="T65" s="65">
        <v>1007.234314</v>
      </c>
      <c r="U65" s="65">
        <v>1010.760132</v>
      </c>
      <c r="V65" s="65">
        <v>1012.423767</v>
      </c>
      <c r="W65" s="65">
        <v>1015.44458</v>
      </c>
      <c r="X65" s="65">
        <v>1019.907593</v>
      </c>
      <c r="Y65" s="65">
        <v>1025.5462649999999</v>
      </c>
      <c r="Z65" s="65">
        <v>1027.422607</v>
      </c>
      <c r="AA65" s="65">
        <v>1029.4799800000001</v>
      </c>
      <c r="AB65" s="65">
        <v>1036.431274</v>
      </c>
      <c r="AC65" s="65">
        <v>1041.147461</v>
      </c>
      <c r="AD65" s="65">
        <v>1042.253784</v>
      </c>
      <c r="AE65" s="65">
        <v>1044.6705320000001</v>
      </c>
      <c r="AF65" s="65">
        <v>1052.263062</v>
      </c>
      <c r="AG65" s="60">
        <v>2.4160000000000002E-3</v>
      </c>
    </row>
    <row r="66" spans="1:33" ht="16" x14ac:dyDescent="0.2">
      <c r="A66" s="63" t="s">
        <v>439</v>
      </c>
      <c r="B66" s="62" t="s">
        <v>150</v>
      </c>
      <c r="C66" s="65">
        <v>12.764037999999999</v>
      </c>
      <c r="D66" s="65">
        <v>15.787019000000001</v>
      </c>
      <c r="E66" s="65">
        <v>19.106504000000001</v>
      </c>
      <c r="F66" s="65">
        <v>22.505772</v>
      </c>
      <c r="G66" s="65">
        <v>25.969729999999998</v>
      </c>
      <c r="H66" s="65">
        <v>29.470078000000001</v>
      </c>
      <c r="I66" s="65">
        <v>32.938113999999999</v>
      </c>
      <c r="J66" s="65">
        <v>36.391773000000001</v>
      </c>
      <c r="K66" s="65">
        <v>39.845272000000001</v>
      </c>
      <c r="L66" s="65">
        <v>43.359875000000002</v>
      </c>
      <c r="M66" s="65">
        <v>46.878436999999998</v>
      </c>
      <c r="N66" s="65">
        <v>50.470027999999999</v>
      </c>
      <c r="O66" s="65">
        <v>54.061408999999998</v>
      </c>
      <c r="P66" s="65">
        <v>57.595795000000003</v>
      </c>
      <c r="Q66" s="65">
        <v>61.083602999999997</v>
      </c>
      <c r="R66" s="65">
        <v>64.563614000000001</v>
      </c>
      <c r="S66" s="65">
        <v>68.087418</v>
      </c>
      <c r="T66" s="65">
        <v>71.669867999999994</v>
      </c>
      <c r="U66" s="65">
        <v>75.342811999999995</v>
      </c>
      <c r="V66" s="65">
        <v>79.113968</v>
      </c>
      <c r="W66" s="65">
        <v>82.883255000000005</v>
      </c>
      <c r="X66" s="65">
        <v>86.698623999999995</v>
      </c>
      <c r="Y66" s="65">
        <v>90.629035999999999</v>
      </c>
      <c r="Z66" s="65">
        <v>94.702727999999993</v>
      </c>
      <c r="AA66" s="65">
        <v>98.832260000000005</v>
      </c>
      <c r="AB66" s="65">
        <v>102.965858</v>
      </c>
      <c r="AC66" s="65">
        <v>107.24762</v>
      </c>
      <c r="AD66" s="65">
        <v>111.619011</v>
      </c>
      <c r="AE66" s="65">
        <v>116.185509</v>
      </c>
      <c r="AF66" s="65">
        <v>121.056854</v>
      </c>
      <c r="AG66" s="60">
        <v>8.0661999999999998E-2</v>
      </c>
    </row>
    <row r="67" spans="1:33" ht="15" customHeight="1" x14ac:dyDescent="0.15">
      <c r="A67" s="63" t="s">
        <v>440</v>
      </c>
      <c r="B67" s="66" t="s">
        <v>151</v>
      </c>
      <c r="C67" s="77">
        <v>3803.0195309999999</v>
      </c>
      <c r="D67" s="77">
        <v>3792.1501459999999</v>
      </c>
      <c r="E67" s="77">
        <v>3843.838135</v>
      </c>
      <c r="F67" s="77">
        <v>3852.639404</v>
      </c>
      <c r="G67" s="77">
        <v>3866.9279790000001</v>
      </c>
      <c r="H67" s="77">
        <v>3872.6987300000001</v>
      </c>
      <c r="I67" s="77">
        <v>3880.9340820000002</v>
      </c>
      <c r="J67" s="77">
        <v>3893.2387699999999</v>
      </c>
      <c r="K67" s="77">
        <v>3903.7583009999998</v>
      </c>
      <c r="L67" s="77">
        <v>3913.9562989999999</v>
      </c>
      <c r="M67" s="77">
        <v>3925.6125489999999</v>
      </c>
      <c r="N67" s="77">
        <v>3944.5729980000001</v>
      </c>
      <c r="O67" s="77">
        <v>3960.8469239999999</v>
      </c>
      <c r="P67" s="77">
        <v>3975.1843260000001</v>
      </c>
      <c r="Q67" s="77">
        <v>3996.619385</v>
      </c>
      <c r="R67" s="77">
        <v>4021.5407709999999</v>
      </c>
      <c r="S67" s="77">
        <v>4047.9223630000001</v>
      </c>
      <c r="T67" s="77">
        <v>4075.9470209999999</v>
      </c>
      <c r="U67" s="77">
        <v>4104.8032229999999</v>
      </c>
      <c r="V67" s="77">
        <v>4128.0966799999997</v>
      </c>
      <c r="W67" s="77">
        <v>4154.6962890000004</v>
      </c>
      <c r="X67" s="77">
        <v>4182.8110349999997</v>
      </c>
      <c r="Y67" s="77">
        <v>4214.8540039999998</v>
      </c>
      <c r="Z67" s="77">
        <v>4244.9418949999999</v>
      </c>
      <c r="AA67" s="77">
        <v>4274.9770509999998</v>
      </c>
      <c r="AB67" s="77">
        <v>4312.3798829999996</v>
      </c>
      <c r="AC67" s="77">
        <v>4348.3217770000001</v>
      </c>
      <c r="AD67" s="77">
        <v>4381.6108400000003</v>
      </c>
      <c r="AE67" s="77">
        <v>4416.9174800000001</v>
      </c>
      <c r="AF67" s="77">
        <v>4461.1416019999997</v>
      </c>
      <c r="AG67" s="67">
        <v>5.5189999999999996E-3</v>
      </c>
    </row>
    <row r="68" spans="1:33" ht="15" customHeight="1" x14ac:dyDescent="0.2">
      <c r="A68" s="63" t="s">
        <v>441</v>
      </c>
      <c r="B68" s="62" t="s">
        <v>152</v>
      </c>
      <c r="C68" s="65">
        <v>185.38121000000001</v>
      </c>
      <c r="D68" s="65">
        <v>192.76080300000001</v>
      </c>
      <c r="E68" s="65">
        <v>210.4487</v>
      </c>
      <c r="F68" s="65">
        <v>216.036148</v>
      </c>
      <c r="G68" s="65">
        <v>220.83535800000001</v>
      </c>
      <c r="H68" s="65">
        <v>226.211243</v>
      </c>
      <c r="I68" s="65">
        <v>230.63308699999999</v>
      </c>
      <c r="J68" s="65">
        <v>234.90104700000001</v>
      </c>
      <c r="K68" s="65">
        <v>239.631989</v>
      </c>
      <c r="L68" s="65">
        <v>243.255585</v>
      </c>
      <c r="M68" s="65">
        <v>247.32742300000001</v>
      </c>
      <c r="N68" s="65">
        <v>250.29714999999999</v>
      </c>
      <c r="O68" s="65">
        <v>255.29357899999999</v>
      </c>
      <c r="P68" s="65">
        <v>259.84155299999998</v>
      </c>
      <c r="Q68" s="65">
        <v>263.27593999999999</v>
      </c>
      <c r="R68" s="65">
        <v>268.08261099999999</v>
      </c>
      <c r="S68" s="65">
        <v>273.79428100000001</v>
      </c>
      <c r="T68" s="65">
        <v>278.77737400000001</v>
      </c>
      <c r="U68" s="65">
        <v>284.34942599999999</v>
      </c>
      <c r="V68" s="65">
        <v>290.809235</v>
      </c>
      <c r="W68" s="65">
        <v>296.94555700000001</v>
      </c>
      <c r="X68" s="65">
        <v>304.12200899999999</v>
      </c>
      <c r="Y68" s="65">
        <v>310.88543700000002</v>
      </c>
      <c r="Z68" s="65">
        <v>317.463257</v>
      </c>
      <c r="AA68" s="65">
        <v>324.97705100000002</v>
      </c>
      <c r="AB68" s="65">
        <v>333.05853300000001</v>
      </c>
      <c r="AC68" s="65">
        <v>340.77545199999997</v>
      </c>
      <c r="AD68" s="65">
        <v>349.27105699999998</v>
      </c>
      <c r="AE68" s="65">
        <v>357.477844</v>
      </c>
      <c r="AF68" s="65">
        <v>365.81097399999999</v>
      </c>
      <c r="AG68" s="60">
        <v>2.3715E-2</v>
      </c>
    </row>
    <row r="69" spans="1:33" ht="15" customHeight="1" x14ac:dyDescent="0.15">
      <c r="A69" s="63" t="s">
        <v>442</v>
      </c>
      <c r="B69" s="66" t="s">
        <v>153</v>
      </c>
      <c r="C69" s="77">
        <v>3988.400635</v>
      </c>
      <c r="D69" s="77">
        <v>3984.9108890000002</v>
      </c>
      <c r="E69" s="77">
        <v>4054.286865</v>
      </c>
      <c r="F69" s="77">
        <v>4068.6755370000001</v>
      </c>
      <c r="G69" s="77">
        <v>4087.7634280000002</v>
      </c>
      <c r="H69" s="77">
        <v>4098.9101559999999</v>
      </c>
      <c r="I69" s="77">
        <v>4111.5673829999996</v>
      </c>
      <c r="J69" s="77">
        <v>4128.1396480000003</v>
      </c>
      <c r="K69" s="77">
        <v>4143.3901370000003</v>
      </c>
      <c r="L69" s="77">
        <v>4157.2119140000004</v>
      </c>
      <c r="M69" s="77">
        <v>4172.9399409999996</v>
      </c>
      <c r="N69" s="77">
        <v>4194.8701170000004</v>
      </c>
      <c r="O69" s="77">
        <v>4216.140625</v>
      </c>
      <c r="P69" s="77">
        <v>4235.0258789999998</v>
      </c>
      <c r="Q69" s="77">
        <v>4259.8955079999996</v>
      </c>
      <c r="R69" s="77">
        <v>4289.6235349999997</v>
      </c>
      <c r="S69" s="77">
        <v>4321.716797</v>
      </c>
      <c r="T69" s="77">
        <v>4354.7246089999999</v>
      </c>
      <c r="U69" s="77">
        <v>4389.1528319999998</v>
      </c>
      <c r="V69" s="77">
        <v>4418.9057620000003</v>
      </c>
      <c r="W69" s="77">
        <v>4451.6416019999997</v>
      </c>
      <c r="X69" s="77">
        <v>4486.9331050000001</v>
      </c>
      <c r="Y69" s="77">
        <v>4525.7392579999996</v>
      </c>
      <c r="Z69" s="77">
        <v>4562.4052730000003</v>
      </c>
      <c r="AA69" s="77">
        <v>4599.9541019999997</v>
      </c>
      <c r="AB69" s="77">
        <v>4645.4384769999997</v>
      </c>
      <c r="AC69" s="77">
        <v>4689.0971680000002</v>
      </c>
      <c r="AD69" s="77">
        <v>4730.8818359999996</v>
      </c>
      <c r="AE69" s="77">
        <v>4774.3955079999996</v>
      </c>
      <c r="AF69" s="77">
        <v>4826.9526370000003</v>
      </c>
      <c r="AG69" s="67">
        <v>6.6020000000000002E-3</v>
      </c>
    </row>
    <row r="70" spans="1:33" ht="15" customHeight="1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2">
      <c r="B71" s="66" t="s">
        <v>154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5" customHeight="1" x14ac:dyDescent="0.2">
      <c r="B72" s="66" t="s">
        <v>679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6" x14ac:dyDescent="0.2">
      <c r="A73" s="63" t="s">
        <v>443</v>
      </c>
      <c r="B73" s="62" t="s">
        <v>147</v>
      </c>
      <c r="C73" s="61">
        <v>13.225726999999999</v>
      </c>
      <c r="D73" s="61">
        <v>13.143032</v>
      </c>
      <c r="E73" s="61">
        <v>13.038375</v>
      </c>
      <c r="F73" s="61">
        <v>12.81936</v>
      </c>
      <c r="G73" s="61">
        <v>12.757313</v>
      </c>
      <c r="H73" s="61">
        <v>12.810119</v>
      </c>
      <c r="I73" s="61">
        <v>12.832084999999999</v>
      </c>
      <c r="J73" s="61">
        <v>12.855433</v>
      </c>
      <c r="K73" s="61">
        <v>12.897567</v>
      </c>
      <c r="L73" s="61">
        <v>12.906396000000001</v>
      </c>
      <c r="M73" s="61">
        <v>12.950918</v>
      </c>
      <c r="N73" s="61">
        <v>13.006791</v>
      </c>
      <c r="O73" s="61">
        <v>13.061377</v>
      </c>
      <c r="P73" s="61">
        <v>13.089026</v>
      </c>
      <c r="Q73" s="61">
        <v>12.983415000000001</v>
      </c>
      <c r="R73" s="61">
        <v>12.900862</v>
      </c>
      <c r="S73" s="61">
        <v>12.84929</v>
      </c>
      <c r="T73" s="61">
        <v>12.797986</v>
      </c>
      <c r="U73" s="61">
        <v>12.748436999999999</v>
      </c>
      <c r="V73" s="61">
        <v>12.767300000000001</v>
      </c>
      <c r="W73" s="61">
        <v>12.735910000000001</v>
      </c>
      <c r="X73" s="61">
        <v>12.740284000000001</v>
      </c>
      <c r="Y73" s="61">
        <v>12.682658</v>
      </c>
      <c r="Z73" s="61">
        <v>12.638915000000001</v>
      </c>
      <c r="AA73" s="61">
        <v>12.644584999999999</v>
      </c>
      <c r="AB73" s="61">
        <v>12.562238000000001</v>
      </c>
      <c r="AC73" s="61">
        <v>12.548475</v>
      </c>
      <c r="AD73" s="61">
        <v>12.507258999999999</v>
      </c>
      <c r="AE73" s="61">
        <v>12.466938000000001</v>
      </c>
      <c r="AF73" s="61">
        <v>12.382303</v>
      </c>
      <c r="AG73" s="60">
        <v>-2.2699999999999999E-3</v>
      </c>
    </row>
    <row r="74" spans="1:33" ht="15" customHeight="1" x14ac:dyDescent="0.2">
      <c r="A74" s="63" t="s">
        <v>444</v>
      </c>
      <c r="B74" s="62" t="s">
        <v>148</v>
      </c>
      <c r="C74" s="61">
        <v>11.338257</v>
      </c>
      <c r="D74" s="61">
        <v>11.231797</v>
      </c>
      <c r="E74" s="61">
        <v>10.921236</v>
      </c>
      <c r="F74" s="61">
        <v>10.689496</v>
      </c>
      <c r="G74" s="61">
        <v>10.614269999999999</v>
      </c>
      <c r="H74" s="61">
        <v>10.654633</v>
      </c>
      <c r="I74" s="61">
        <v>10.642910000000001</v>
      </c>
      <c r="J74" s="61">
        <v>10.647299</v>
      </c>
      <c r="K74" s="61">
        <v>10.659086</v>
      </c>
      <c r="L74" s="61">
        <v>10.633224</v>
      </c>
      <c r="M74" s="61">
        <v>10.647943</v>
      </c>
      <c r="N74" s="61">
        <v>10.663297</v>
      </c>
      <c r="O74" s="61">
        <v>10.708252999999999</v>
      </c>
      <c r="P74" s="61">
        <v>10.711262</v>
      </c>
      <c r="Q74" s="61">
        <v>10.578194999999999</v>
      </c>
      <c r="R74" s="61">
        <v>10.475671999999999</v>
      </c>
      <c r="S74" s="61">
        <v>10.424225</v>
      </c>
      <c r="T74" s="61">
        <v>10.352954</v>
      </c>
      <c r="U74" s="61">
        <v>10.296061999999999</v>
      </c>
      <c r="V74" s="61">
        <v>10.305923</v>
      </c>
      <c r="W74" s="61">
        <v>10.255318000000001</v>
      </c>
      <c r="X74" s="61">
        <v>10.255629000000001</v>
      </c>
      <c r="Y74" s="61">
        <v>10.192849000000001</v>
      </c>
      <c r="Z74" s="61">
        <v>10.130901</v>
      </c>
      <c r="AA74" s="61">
        <v>10.118553</v>
      </c>
      <c r="AB74" s="61">
        <v>10.028328</v>
      </c>
      <c r="AC74" s="61">
        <v>9.9988189999999992</v>
      </c>
      <c r="AD74" s="61">
        <v>9.9486760000000007</v>
      </c>
      <c r="AE74" s="61">
        <v>9.9074019999999994</v>
      </c>
      <c r="AF74" s="61">
        <v>9.8158860000000008</v>
      </c>
      <c r="AG74" s="60">
        <v>-4.9589999999999999E-3</v>
      </c>
    </row>
    <row r="75" spans="1:33" ht="15" customHeight="1" x14ac:dyDescent="0.2">
      <c r="A75" s="63" t="s">
        <v>445</v>
      </c>
      <c r="B75" s="62" t="s">
        <v>149</v>
      </c>
      <c r="C75" s="61">
        <v>7.4908159999999997</v>
      </c>
      <c r="D75" s="61">
        <v>7.3649329999999997</v>
      </c>
      <c r="E75" s="61">
        <v>7.026097</v>
      </c>
      <c r="F75" s="61">
        <v>6.8210189999999997</v>
      </c>
      <c r="G75" s="61">
        <v>6.7446120000000001</v>
      </c>
      <c r="H75" s="61">
        <v>6.6911820000000004</v>
      </c>
      <c r="I75" s="61">
        <v>6.6739810000000004</v>
      </c>
      <c r="J75" s="61">
        <v>6.6779849999999996</v>
      </c>
      <c r="K75" s="61">
        <v>6.6900310000000003</v>
      </c>
      <c r="L75" s="61">
        <v>6.6843890000000004</v>
      </c>
      <c r="M75" s="61">
        <v>6.6900490000000001</v>
      </c>
      <c r="N75" s="61">
        <v>6.6969570000000003</v>
      </c>
      <c r="O75" s="61">
        <v>6.6982200000000001</v>
      </c>
      <c r="P75" s="61">
        <v>6.6975499999999997</v>
      </c>
      <c r="Q75" s="61">
        <v>6.6292400000000002</v>
      </c>
      <c r="R75" s="61">
        <v>6.5819419999999997</v>
      </c>
      <c r="S75" s="61">
        <v>6.5277789999999998</v>
      </c>
      <c r="T75" s="61">
        <v>6.4964760000000004</v>
      </c>
      <c r="U75" s="61">
        <v>6.4611130000000001</v>
      </c>
      <c r="V75" s="61">
        <v>6.456537</v>
      </c>
      <c r="W75" s="61">
        <v>6.4361430000000004</v>
      </c>
      <c r="X75" s="61">
        <v>6.41716</v>
      </c>
      <c r="Y75" s="61">
        <v>6.3605390000000002</v>
      </c>
      <c r="Z75" s="61">
        <v>6.3264630000000004</v>
      </c>
      <c r="AA75" s="61">
        <v>6.3039899999999998</v>
      </c>
      <c r="AB75" s="61">
        <v>6.2448540000000001</v>
      </c>
      <c r="AC75" s="61">
        <v>6.2219259999999998</v>
      </c>
      <c r="AD75" s="61">
        <v>6.190175</v>
      </c>
      <c r="AE75" s="61">
        <v>6.1629300000000002</v>
      </c>
      <c r="AF75" s="61">
        <v>6.1268820000000002</v>
      </c>
      <c r="AG75" s="60">
        <v>-6.9069999999999999E-3</v>
      </c>
    </row>
    <row r="76" spans="1:33" ht="15" customHeight="1" x14ac:dyDescent="0.2">
      <c r="A76" s="63" t="s">
        <v>446</v>
      </c>
      <c r="B76" s="62" t="s">
        <v>150</v>
      </c>
      <c r="C76" s="61">
        <v>13.346285999999999</v>
      </c>
      <c r="D76" s="61">
        <v>13.516989000000001</v>
      </c>
      <c r="E76" s="61">
        <v>13.005039999999999</v>
      </c>
      <c r="F76" s="61">
        <v>12.656193999999999</v>
      </c>
      <c r="G76" s="61">
        <v>12.653912999999999</v>
      </c>
      <c r="H76" s="61">
        <v>12.809369999999999</v>
      </c>
      <c r="I76" s="61">
        <v>12.815106</v>
      </c>
      <c r="J76" s="61">
        <v>12.815804</v>
      </c>
      <c r="K76" s="61">
        <v>12.798275</v>
      </c>
      <c r="L76" s="61">
        <v>12.727634</v>
      </c>
      <c r="M76" s="61">
        <v>12.728104</v>
      </c>
      <c r="N76" s="61">
        <v>12.737024999999999</v>
      </c>
      <c r="O76" s="61">
        <v>12.781964</v>
      </c>
      <c r="P76" s="61">
        <v>12.739376</v>
      </c>
      <c r="Q76" s="61">
        <v>12.583816000000001</v>
      </c>
      <c r="R76" s="61">
        <v>12.442626000000001</v>
      </c>
      <c r="S76" s="61">
        <v>12.352268</v>
      </c>
      <c r="T76" s="61">
        <v>12.250923</v>
      </c>
      <c r="U76" s="61">
        <v>12.160197999999999</v>
      </c>
      <c r="V76" s="61">
        <v>12.099422000000001</v>
      </c>
      <c r="W76" s="61">
        <v>12.038126</v>
      </c>
      <c r="X76" s="61">
        <v>11.969213999999999</v>
      </c>
      <c r="Y76" s="61">
        <v>11.864025</v>
      </c>
      <c r="Z76" s="61">
        <v>11.795681</v>
      </c>
      <c r="AA76" s="61">
        <v>11.765817999999999</v>
      </c>
      <c r="AB76" s="61">
        <v>11.683329000000001</v>
      </c>
      <c r="AC76" s="61">
        <v>11.608226999999999</v>
      </c>
      <c r="AD76" s="61">
        <v>11.540056</v>
      </c>
      <c r="AE76" s="61">
        <v>11.469234</v>
      </c>
      <c r="AF76" s="61">
        <v>11.395308</v>
      </c>
      <c r="AG76" s="60">
        <v>-5.4349999999999997E-3</v>
      </c>
    </row>
    <row r="77" spans="1:33" ht="15" customHeight="1" x14ac:dyDescent="0.15">
      <c r="A77" s="63" t="s">
        <v>447</v>
      </c>
      <c r="B77" s="66" t="s">
        <v>155</v>
      </c>
      <c r="C77" s="76">
        <v>11.09206</v>
      </c>
      <c r="D77" s="76">
        <v>10.975097</v>
      </c>
      <c r="E77" s="76">
        <v>10.752556999999999</v>
      </c>
      <c r="F77" s="76">
        <v>10.540874000000001</v>
      </c>
      <c r="G77" s="76">
        <v>10.475073</v>
      </c>
      <c r="H77" s="76">
        <v>10.501467999999999</v>
      </c>
      <c r="I77" s="76">
        <v>10.507842</v>
      </c>
      <c r="J77" s="76">
        <v>10.523569999999999</v>
      </c>
      <c r="K77" s="76">
        <v>10.553371</v>
      </c>
      <c r="L77" s="76">
        <v>10.551202999999999</v>
      </c>
      <c r="M77" s="76">
        <v>10.580885</v>
      </c>
      <c r="N77" s="76">
        <v>10.611276999999999</v>
      </c>
      <c r="O77" s="76">
        <v>10.653981</v>
      </c>
      <c r="P77" s="76">
        <v>10.673109999999999</v>
      </c>
      <c r="Q77" s="76">
        <v>10.574654000000001</v>
      </c>
      <c r="R77" s="76">
        <v>10.500532</v>
      </c>
      <c r="S77" s="76">
        <v>10.454601</v>
      </c>
      <c r="T77" s="76">
        <v>10.40737</v>
      </c>
      <c r="U77" s="76">
        <v>10.364239</v>
      </c>
      <c r="V77" s="76">
        <v>10.379671</v>
      </c>
      <c r="W77" s="76">
        <v>10.349372000000001</v>
      </c>
      <c r="X77" s="76">
        <v>10.349371</v>
      </c>
      <c r="Y77" s="76">
        <v>10.292790999999999</v>
      </c>
      <c r="Z77" s="76">
        <v>10.252166000000001</v>
      </c>
      <c r="AA77" s="76">
        <v>10.25128</v>
      </c>
      <c r="AB77" s="76">
        <v>10.175208</v>
      </c>
      <c r="AC77" s="76">
        <v>10.157688</v>
      </c>
      <c r="AD77" s="76">
        <v>10.123593</v>
      </c>
      <c r="AE77" s="76">
        <v>10.092719000000001</v>
      </c>
      <c r="AF77" s="76">
        <v>10.021296</v>
      </c>
      <c r="AG77" s="67">
        <v>-3.4940000000000001E-3</v>
      </c>
    </row>
    <row r="78" spans="1:33" ht="15" customHeight="1" x14ac:dyDescent="0.2">
      <c r="B78" s="66" t="s">
        <v>156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6" x14ac:dyDescent="0.2">
      <c r="A79" s="63" t="s">
        <v>448</v>
      </c>
      <c r="B79" s="62" t="s">
        <v>147</v>
      </c>
      <c r="C79" s="61">
        <v>13.225726999999999</v>
      </c>
      <c r="D79" s="61">
        <v>13.566247000000001</v>
      </c>
      <c r="E79" s="61">
        <v>13.79857</v>
      </c>
      <c r="F79" s="61">
        <v>13.971469000000001</v>
      </c>
      <c r="G79" s="61">
        <v>14.344484</v>
      </c>
      <c r="H79" s="61">
        <v>14.894838</v>
      </c>
      <c r="I79" s="61">
        <v>15.447803</v>
      </c>
      <c r="J79" s="61">
        <v>16.025639000000002</v>
      </c>
      <c r="K79" s="61">
        <v>16.638546000000002</v>
      </c>
      <c r="L79" s="61">
        <v>17.210234</v>
      </c>
      <c r="M79" s="61">
        <v>17.845106000000001</v>
      </c>
      <c r="N79" s="61">
        <v>18.502668</v>
      </c>
      <c r="O79" s="61">
        <v>19.186627999999999</v>
      </c>
      <c r="P79" s="61">
        <v>19.869833</v>
      </c>
      <c r="Q79" s="61">
        <v>20.382317</v>
      </c>
      <c r="R79" s="61">
        <v>20.949480000000001</v>
      </c>
      <c r="S79" s="61">
        <v>21.589275000000001</v>
      </c>
      <c r="T79" s="61">
        <v>22.248021999999999</v>
      </c>
      <c r="U79" s="61">
        <v>22.916907999999999</v>
      </c>
      <c r="V79" s="61">
        <v>23.742049999999999</v>
      </c>
      <c r="W79" s="61">
        <v>24.497288000000001</v>
      </c>
      <c r="X79" s="61">
        <v>25.348887999999999</v>
      </c>
      <c r="Y79" s="61">
        <v>26.093792000000001</v>
      </c>
      <c r="Z79" s="61">
        <v>26.879625000000001</v>
      </c>
      <c r="AA79" s="61">
        <v>27.792439000000002</v>
      </c>
      <c r="AB79" s="61">
        <v>28.536348</v>
      </c>
      <c r="AC79" s="61">
        <v>29.459482000000001</v>
      </c>
      <c r="AD79" s="61">
        <v>30.337343000000001</v>
      </c>
      <c r="AE79" s="61">
        <v>31.227259</v>
      </c>
      <c r="AF79" s="61">
        <v>32.010002</v>
      </c>
      <c r="AG79" s="60">
        <v>3.0948E-2</v>
      </c>
    </row>
    <row r="80" spans="1:33" ht="15" customHeight="1" x14ac:dyDescent="0.2">
      <c r="A80" s="63" t="s">
        <v>449</v>
      </c>
      <c r="B80" s="62" t="s">
        <v>148</v>
      </c>
      <c r="C80" s="61">
        <v>11.338257</v>
      </c>
      <c r="D80" s="61">
        <v>11.593469000000001</v>
      </c>
      <c r="E80" s="61">
        <v>11.557992</v>
      </c>
      <c r="F80" s="61">
        <v>11.650188</v>
      </c>
      <c r="G80" s="61">
        <v>11.93482</v>
      </c>
      <c r="H80" s="61">
        <v>12.388569</v>
      </c>
      <c r="I80" s="61">
        <v>12.812381999999999</v>
      </c>
      <c r="J80" s="61">
        <v>13.272968000000001</v>
      </c>
      <c r="K80" s="61">
        <v>13.750787000000001</v>
      </c>
      <c r="L80" s="61">
        <v>14.179036999999999</v>
      </c>
      <c r="M80" s="61">
        <v>14.671830999999999</v>
      </c>
      <c r="N80" s="61">
        <v>15.168958</v>
      </c>
      <c r="O80" s="61">
        <v>15.729984999999999</v>
      </c>
      <c r="P80" s="61">
        <v>16.260259999999999</v>
      </c>
      <c r="Q80" s="61">
        <v>16.606424000000001</v>
      </c>
      <c r="R80" s="61">
        <v>17.011257000000001</v>
      </c>
      <c r="S80" s="61">
        <v>17.514700000000001</v>
      </c>
      <c r="T80" s="61">
        <v>17.997578000000001</v>
      </c>
      <c r="U80" s="61">
        <v>18.508461</v>
      </c>
      <c r="V80" s="61">
        <v>19.164878999999999</v>
      </c>
      <c r="W80" s="61">
        <v>19.725914</v>
      </c>
      <c r="X80" s="61">
        <v>20.405258</v>
      </c>
      <c r="Y80" s="61">
        <v>20.971163000000001</v>
      </c>
      <c r="Z80" s="61">
        <v>21.545743999999999</v>
      </c>
      <c r="AA80" s="61">
        <v>22.240292</v>
      </c>
      <c r="AB80" s="61">
        <v>22.780325000000001</v>
      </c>
      <c r="AC80" s="61">
        <v>23.473769999999998</v>
      </c>
      <c r="AD80" s="61">
        <v>24.131295999999999</v>
      </c>
      <c r="AE80" s="61">
        <v>24.816117999999999</v>
      </c>
      <c r="AF80" s="61">
        <v>25.375446</v>
      </c>
      <c r="AG80" s="60">
        <v>2.8169E-2</v>
      </c>
    </row>
    <row r="81" spans="1:33" ht="16" x14ac:dyDescent="0.2">
      <c r="A81" s="63" t="s">
        <v>450</v>
      </c>
      <c r="B81" s="62" t="s">
        <v>149</v>
      </c>
      <c r="C81" s="61">
        <v>7.4908159999999997</v>
      </c>
      <c r="D81" s="61">
        <v>7.6020880000000002</v>
      </c>
      <c r="E81" s="61">
        <v>7.4357490000000004</v>
      </c>
      <c r="F81" s="61">
        <v>7.4340409999999997</v>
      </c>
      <c r="G81" s="61">
        <v>7.5837269999999997</v>
      </c>
      <c r="H81" s="61">
        <v>7.7801049999999998</v>
      </c>
      <c r="I81" s="61">
        <v>8.0344180000000005</v>
      </c>
      <c r="J81" s="61">
        <v>8.3248040000000003</v>
      </c>
      <c r="K81" s="61">
        <v>8.6304940000000006</v>
      </c>
      <c r="L81" s="61">
        <v>8.9134019999999996</v>
      </c>
      <c r="M81" s="61">
        <v>9.2182370000000002</v>
      </c>
      <c r="N81" s="61">
        <v>9.5266839999999995</v>
      </c>
      <c r="O81" s="61">
        <v>9.8394110000000001</v>
      </c>
      <c r="P81" s="61">
        <v>10.167233</v>
      </c>
      <c r="Q81" s="61">
        <v>10.407064999999999</v>
      </c>
      <c r="R81" s="61">
        <v>10.688299000000001</v>
      </c>
      <c r="S81" s="61">
        <v>10.967923000000001</v>
      </c>
      <c r="T81" s="61">
        <v>11.293475000000001</v>
      </c>
      <c r="U81" s="61">
        <v>11.614658</v>
      </c>
      <c r="V81" s="61">
        <v>12.006565999999999</v>
      </c>
      <c r="W81" s="61">
        <v>12.379802</v>
      </c>
      <c r="X81" s="61">
        <v>12.767994</v>
      </c>
      <c r="Y81" s="61">
        <v>13.086418999999999</v>
      </c>
      <c r="Z81" s="61">
        <v>13.454712000000001</v>
      </c>
      <c r="AA81" s="61">
        <v>13.855992000000001</v>
      </c>
      <c r="AB81" s="61">
        <v>14.185796</v>
      </c>
      <c r="AC81" s="61">
        <v>14.60693</v>
      </c>
      <c r="AD81" s="61">
        <v>15.014756</v>
      </c>
      <c r="AE81" s="61">
        <v>15.436944</v>
      </c>
      <c r="AF81" s="61">
        <v>15.838853</v>
      </c>
      <c r="AG81" s="60">
        <v>2.6157E-2</v>
      </c>
    </row>
    <row r="82" spans="1:33" ht="15" customHeight="1" x14ac:dyDescent="0.2">
      <c r="A82" s="63" t="s">
        <v>451</v>
      </c>
      <c r="B82" s="62" t="s">
        <v>150</v>
      </c>
      <c r="C82" s="61">
        <v>13.346285999999999</v>
      </c>
      <c r="D82" s="61">
        <v>13.952246000000001</v>
      </c>
      <c r="E82" s="61">
        <v>13.763291000000001</v>
      </c>
      <c r="F82" s="61">
        <v>13.793638</v>
      </c>
      <c r="G82" s="61">
        <v>14.228218999999999</v>
      </c>
      <c r="H82" s="61">
        <v>14.893967999999999</v>
      </c>
      <c r="I82" s="61">
        <v>15.427363</v>
      </c>
      <c r="J82" s="61">
        <v>15.976236</v>
      </c>
      <c r="K82" s="61">
        <v>16.510452000000001</v>
      </c>
      <c r="L82" s="61">
        <v>16.971861000000001</v>
      </c>
      <c r="M82" s="61">
        <v>17.538087999999998</v>
      </c>
      <c r="N82" s="61">
        <v>18.118917</v>
      </c>
      <c r="O82" s="61">
        <v>18.776181999999999</v>
      </c>
      <c r="P82" s="61">
        <v>19.339044999999999</v>
      </c>
      <c r="Q82" s="61">
        <v>19.754995000000001</v>
      </c>
      <c r="R82" s="61">
        <v>20.205359000000001</v>
      </c>
      <c r="S82" s="61">
        <v>20.754183000000001</v>
      </c>
      <c r="T82" s="61">
        <v>21.297008999999999</v>
      </c>
      <c r="U82" s="61">
        <v>21.859476000000001</v>
      </c>
      <c r="V82" s="61">
        <v>22.500067000000001</v>
      </c>
      <c r="W82" s="61">
        <v>23.155113</v>
      </c>
      <c r="X82" s="61">
        <v>23.814717999999999</v>
      </c>
      <c r="Y82" s="61">
        <v>24.409503999999998</v>
      </c>
      <c r="Z82" s="61">
        <v>25.086288</v>
      </c>
      <c r="AA82" s="61">
        <v>25.860932999999999</v>
      </c>
      <c r="AB82" s="61">
        <v>26.539822000000001</v>
      </c>
      <c r="AC82" s="61">
        <v>27.252103999999999</v>
      </c>
      <c r="AD82" s="61">
        <v>27.991316000000001</v>
      </c>
      <c r="AE82" s="61">
        <v>28.728207000000001</v>
      </c>
      <c r="AF82" s="61">
        <v>29.458476999999998</v>
      </c>
      <c r="AG82" s="60">
        <v>2.7678000000000001E-2</v>
      </c>
    </row>
    <row r="83" spans="1:33" ht="15" customHeight="1" x14ac:dyDescent="0.15">
      <c r="A83" s="63" t="s">
        <v>452</v>
      </c>
      <c r="B83" s="66" t="s">
        <v>155</v>
      </c>
      <c r="C83" s="76">
        <v>11.09206</v>
      </c>
      <c r="D83" s="76">
        <v>11.328503</v>
      </c>
      <c r="E83" s="76">
        <v>11.379478000000001</v>
      </c>
      <c r="F83" s="76">
        <v>11.48821</v>
      </c>
      <c r="G83" s="76">
        <v>11.778304</v>
      </c>
      <c r="H83" s="76">
        <v>12.210476999999999</v>
      </c>
      <c r="I83" s="76">
        <v>12.649781000000001</v>
      </c>
      <c r="J83" s="76">
        <v>13.118728000000001</v>
      </c>
      <c r="K83" s="76">
        <v>13.614407999999999</v>
      </c>
      <c r="L83" s="76">
        <v>14.069665000000001</v>
      </c>
      <c r="M83" s="76">
        <v>14.579432000000001</v>
      </c>
      <c r="N83" s="76">
        <v>15.094956</v>
      </c>
      <c r="O83" s="76">
        <v>15.650263000000001</v>
      </c>
      <c r="P83" s="76">
        <v>16.202342999999999</v>
      </c>
      <c r="Q83" s="76">
        <v>16.600866</v>
      </c>
      <c r="R83" s="76">
        <v>17.051628000000001</v>
      </c>
      <c r="S83" s="76">
        <v>17.565736999999999</v>
      </c>
      <c r="T83" s="76">
        <v>18.092175000000001</v>
      </c>
      <c r="U83" s="76">
        <v>18.631014</v>
      </c>
      <c r="V83" s="76">
        <v>19.302019000000001</v>
      </c>
      <c r="W83" s="76">
        <v>19.906824</v>
      </c>
      <c r="X83" s="76">
        <v>20.591771999999999</v>
      </c>
      <c r="Y83" s="76">
        <v>21.176786</v>
      </c>
      <c r="Z83" s="76">
        <v>21.803642</v>
      </c>
      <c r="AA83" s="76">
        <v>22.532022000000001</v>
      </c>
      <c r="AB83" s="76">
        <v>23.113976999999998</v>
      </c>
      <c r="AC83" s="76">
        <v>23.846741000000002</v>
      </c>
      <c r="AD83" s="76">
        <v>24.555572999999999</v>
      </c>
      <c r="AE83" s="76">
        <v>25.280301999999999</v>
      </c>
      <c r="AF83" s="76">
        <v>25.906462000000001</v>
      </c>
      <c r="AG83" s="67">
        <v>2.9682E-2</v>
      </c>
    </row>
    <row r="84" spans="1:33" ht="15" customHeight="1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5" customHeight="1" x14ac:dyDescent="0.2">
      <c r="B85" s="66" t="s">
        <v>157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5" customHeight="1" x14ac:dyDescent="0.2">
      <c r="B86" s="66" t="s">
        <v>679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5" customHeight="1" x14ac:dyDescent="0.2">
      <c r="A87" s="63" t="s">
        <v>453</v>
      </c>
      <c r="B87" s="62" t="s">
        <v>158</v>
      </c>
      <c r="C87" s="61">
        <v>7.1669109999999998</v>
      </c>
      <c r="D87" s="61">
        <v>6.3787799999999999</v>
      </c>
      <c r="E87" s="61">
        <v>6.1286389999999997</v>
      </c>
      <c r="F87" s="61">
        <v>5.8522939999999997</v>
      </c>
      <c r="G87" s="61">
        <v>5.6466820000000002</v>
      </c>
      <c r="H87" s="61">
        <v>5.5355749999999997</v>
      </c>
      <c r="I87" s="61">
        <v>5.4754820000000004</v>
      </c>
      <c r="J87" s="61">
        <v>5.4381110000000001</v>
      </c>
      <c r="K87" s="61">
        <v>5.4352510000000001</v>
      </c>
      <c r="L87" s="61">
        <v>5.3768209999999996</v>
      </c>
      <c r="M87" s="61">
        <v>5.3552600000000004</v>
      </c>
      <c r="N87" s="61">
        <v>5.3451740000000001</v>
      </c>
      <c r="O87" s="61">
        <v>5.3452029999999997</v>
      </c>
      <c r="P87" s="61">
        <v>5.3242859999999999</v>
      </c>
      <c r="Q87" s="61">
        <v>5.2002920000000001</v>
      </c>
      <c r="R87" s="61">
        <v>5.1143489999999998</v>
      </c>
      <c r="S87" s="61">
        <v>5.0639859999999999</v>
      </c>
      <c r="T87" s="61">
        <v>5.0130059999999999</v>
      </c>
      <c r="U87" s="61">
        <v>4.9678779999999998</v>
      </c>
      <c r="V87" s="61">
        <v>4.974882</v>
      </c>
      <c r="W87" s="61">
        <v>4.930396</v>
      </c>
      <c r="X87" s="61">
        <v>4.9239269999999999</v>
      </c>
      <c r="Y87" s="61">
        <v>4.8617530000000002</v>
      </c>
      <c r="Z87" s="61">
        <v>4.812125</v>
      </c>
      <c r="AA87" s="61">
        <v>4.8006450000000003</v>
      </c>
      <c r="AB87" s="61">
        <v>4.7237419999999997</v>
      </c>
      <c r="AC87" s="61">
        <v>4.7113659999999999</v>
      </c>
      <c r="AD87" s="61">
        <v>4.6829130000000001</v>
      </c>
      <c r="AE87" s="61">
        <v>4.6666350000000003</v>
      </c>
      <c r="AF87" s="61">
        <v>4.6157339999999998</v>
      </c>
      <c r="AG87" s="60">
        <v>-1.5058E-2</v>
      </c>
    </row>
    <row r="88" spans="1:33" ht="15" customHeight="1" x14ac:dyDescent="0.2">
      <c r="A88" s="63" t="s">
        <v>454</v>
      </c>
      <c r="B88" s="62" t="s">
        <v>159</v>
      </c>
      <c r="C88" s="61">
        <v>1.404639</v>
      </c>
      <c r="D88" s="61">
        <v>1.417913</v>
      </c>
      <c r="E88" s="61">
        <v>1.4401900000000001</v>
      </c>
      <c r="F88" s="61">
        <v>1.4741899999999999</v>
      </c>
      <c r="G88" s="61">
        <v>1.5058279999999999</v>
      </c>
      <c r="H88" s="61">
        <v>1.540997</v>
      </c>
      <c r="I88" s="61">
        <v>1.5653429999999999</v>
      </c>
      <c r="J88" s="61">
        <v>1.584357</v>
      </c>
      <c r="K88" s="61">
        <v>1.5962719999999999</v>
      </c>
      <c r="L88" s="61">
        <v>1.6080099999999999</v>
      </c>
      <c r="M88" s="61">
        <v>1.618843</v>
      </c>
      <c r="N88" s="61">
        <v>1.6277839999999999</v>
      </c>
      <c r="O88" s="61">
        <v>1.6405430000000001</v>
      </c>
      <c r="P88" s="61">
        <v>1.656614</v>
      </c>
      <c r="Q88" s="61">
        <v>1.6727259999999999</v>
      </c>
      <c r="R88" s="61">
        <v>1.6819059999999999</v>
      </c>
      <c r="S88" s="61">
        <v>1.6861679999999999</v>
      </c>
      <c r="T88" s="61">
        <v>1.689371</v>
      </c>
      <c r="U88" s="61">
        <v>1.692248</v>
      </c>
      <c r="V88" s="61">
        <v>1.697319</v>
      </c>
      <c r="W88" s="61">
        <v>1.705057</v>
      </c>
      <c r="X88" s="61">
        <v>1.705775</v>
      </c>
      <c r="Y88" s="61">
        <v>1.703883</v>
      </c>
      <c r="Z88" s="61">
        <v>1.7046190000000001</v>
      </c>
      <c r="AA88" s="61">
        <v>1.706307</v>
      </c>
      <c r="AB88" s="61">
        <v>1.706426</v>
      </c>
      <c r="AC88" s="61">
        <v>1.706707</v>
      </c>
      <c r="AD88" s="61">
        <v>1.707017</v>
      </c>
      <c r="AE88" s="61">
        <v>1.707039</v>
      </c>
      <c r="AF88" s="61">
        <v>1.7056119999999999</v>
      </c>
      <c r="AG88" s="60">
        <v>6.7169999999999999E-3</v>
      </c>
    </row>
    <row r="89" spans="1:33" ht="15" customHeight="1" x14ac:dyDescent="0.2">
      <c r="A89" s="63" t="s">
        <v>455</v>
      </c>
      <c r="B89" s="62" t="s">
        <v>160</v>
      </c>
      <c r="C89" s="61">
        <v>2.4737429999999998</v>
      </c>
      <c r="D89" s="61">
        <v>3.164752</v>
      </c>
      <c r="E89" s="61">
        <v>3.1695980000000001</v>
      </c>
      <c r="F89" s="61">
        <v>3.202566</v>
      </c>
      <c r="G89" s="61">
        <v>3.3104640000000001</v>
      </c>
      <c r="H89" s="61">
        <v>3.4127930000000002</v>
      </c>
      <c r="I89" s="61">
        <v>3.4539010000000001</v>
      </c>
      <c r="J89" s="61">
        <v>3.4879289999999998</v>
      </c>
      <c r="K89" s="61">
        <v>3.50902</v>
      </c>
      <c r="L89" s="61">
        <v>3.5529869999999999</v>
      </c>
      <c r="M89" s="61">
        <v>3.5925500000000001</v>
      </c>
      <c r="N89" s="61">
        <v>3.623777</v>
      </c>
      <c r="O89" s="61">
        <v>3.6538369999999998</v>
      </c>
      <c r="P89" s="61">
        <v>3.6778879999999998</v>
      </c>
      <c r="Q89" s="61">
        <v>3.6888040000000002</v>
      </c>
      <c r="R89" s="61">
        <v>3.6907320000000001</v>
      </c>
      <c r="S89" s="61">
        <v>3.6906560000000002</v>
      </c>
      <c r="T89" s="61">
        <v>3.6913960000000001</v>
      </c>
      <c r="U89" s="61">
        <v>3.6906949999999998</v>
      </c>
      <c r="V89" s="61">
        <v>3.6940759999999999</v>
      </c>
      <c r="W89" s="61">
        <v>3.7003010000000001</v>
      </c>
      <c r="X89" s="61">
        <v>3.706512</v>
      </c>
      <c r="Y89" s="61">
        <v>3.7133219999999998</v>
      </c>
      <c r="Z89" s="61">
        <v>3.7216279999999999</v>
      </c>
      <c r="AA89" s="61">
        <v>3.7307429999999999</v>
      </c>
      <c r="AB89" s="61">
        <v>3.7303950000000001</v>
      </c>
      <c r="AC89" s="61">
        <v>3.7251940000000001</v>
      </c>
      <c r="AD89" s="61">
        <v>3.7192400000000001</v>
      </c>
      <c r="AE89" s="61">
        <v>3.70499</v>
      </c>
      <c r="AF89" s="61">
        <v>3.6854049999999998</v>
      </c>
      <c r="AG89" s="60">
        <v>1.3840999999999999E-2</v>
      </c>
    </row>
    <row r="90" spans="1:33" ht="15" customHeight="1" x14ac:dyDescent="0.2">
      <c r="B90" s="66" t="s">
        <v>156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5" customHeight="1" x14ac:dyDescent="0.2">
      <c r="A91" s="63" t="s">
        <v>456</v>
      </c>
      <c r="B91" s="62" t="s">
        <v>158</v>
      </c>
      <c r="C91" s="61">
        <v>7.1669109999999998</v>
      </c>
      <c r="D91" s="61">
        <v>6.5841810000000001</v>
      </c>
      <c r="E91" s="61">
        <v>6.4859650000000002</v>
      </c>
      <c r="F91" s="61">
        <v>6.3782540000000001</v>
      </c>
      <c r="G91" s="61">
        <v>6.3492009999999999</v>
      </c>
      <c r="H91" s="61">
        <v>6.4364350000000004</v>
      </c>
      <c r="I91" s="61">
        <v>6.5916160000000001</v>
      </c>
      <c r="J91" s="61">
        <v>6.779172</v>
      </c>
      <c r="K91" s="61">
        <v>7.0117620000000001</v>
      </c>
      <c r="L91" s="61">
        <v>7.1698040000000001</v>
      </c>
      <c r="M91" s="61">
        <v>7.3790269999999998</v>
      </c>
      <c r="N91" s="61">
        <v>7.60372</v>
      </c>
      <c r="O91" s="61">
        <v>7.8518850000000002</v>
      </c>
      <c r="P91" s="61">
        <v>8.0825469999999999</v>
      </c>
      <c r="Q91" s="61">
        <v>8.1637989999999991</v>
      </c>
      <c r="R91" s="61">
        <v>8.3050999999999995</v>
      </c>
      <c r="S91" s="61">
        <v>8.5084700000000009</v>
      </c>
      <c r="T91" s="61">
        <v>8.7146109999999997</v>
      </c>
      <c r="U91" s="61">
        <v>8.9303830000000008</v>
      </c>
      <c r="V91" s="61">
        <v>9.2512830000000008</v>
      </c>
      <c r="W91" s="61">
        <v>9.4835259999999995</v>
      </c>
      <c r="X91" s="61">
        <v>9.7969620000000006</v>
      </c>
      <c r="Y91" s="61">
        <v>10.002758</v>
      </c>
      <c r="Z91" s="61">
        <v>10.234114999999999</v>
      </c>
      <c r="AA91" s="61">
        <v>10.551682</v>
      </c>
      <c r="AB91" s="61">
        <v>10.73044</v>
      </c>
      <c r="AC91" s="61">
        <v>11.060658999999999</v>
      </c>
      <c r="AD91" s="61">
        <v>11.358774</v>
      </c>
      <c r="AE91" s="61">
        <v>11.689014</v>
      </c>
      <c r="AF91" s="61">
        <v>11.932323</v>
      </c>
      <c r="AG91" s="60">
        <v>1.7734E-2</v>
      </c>
    </row>
    <row r="92" spans="1:33" ht="16" x14ac:dyDescent="0.2">
      <c r="A92" s="63" t="s">
        <v>457</v>
      </c>
      <c r="B92" s="62" t="s">
        <v>159</v>
      </c>
      <c r="C92" s="61">
        <v>1.404639</v>
      </c>
      <c r="D92" s="61">
        <v>1.46357</v>
      </c>
      <c r="E92" s="61">
        <v>1.524159</v>
      </c>
      <c r="F92" s="61">
        <v>1.606679</v>
      </c>
      <c r="G92" s="61">
        <v>1.6931719999999999</v>
      </c>
      <c r="H92" s="61">
        <v>1.791779</v>
      </c>
      <c r="I92" s="61">
        <v>1.8844259999999999</v>
      </c>
      <c r="J92" s="61">
        <v>1.975066</v>
      </c>
      <c r="K92" s="61">
        <v>2.0592760000000001</v>
      </c>
      <c r="L92" s="61">
        <v>2.1442260000000002</v>
      </c>
      <c r="M92" s="61">
        <v>2.2306080000000001</v>
      </c>
      <c r="N92" s="61">
        <v>2.3155860000000001</v>
      </c>
      <c r="O92" s="61">
        <v>2.409891</v>
      </c>
      <c r="P92" s="61">
        <v>2.5148269999999999</v>
      </c>
      <c r="Q92" s="61">
        <v>2.6259670000000002</v>
      </c>
      <c r="R92" s="61">
        <v>2.731217</v>
      </c>
      <c r="S92" s="61">
        <v>2.8330860000000002</v>
      </c>
      <c r="T92" s="61">
        <v>2.936804</v>
      </c>
      <c r="U92" s="61">
        <v>3.0420280000000002</v>
      </c>
      <c r="V92" s="61">
        <v>3.1563310000000002</v>
      </c>
      <c r="W92" s="61">
        <v>3.2796460000000001</v>
      </c>
      <c r="X92" s="61">
        <v>3.39392</v>
      </c>
      <c r="Y92" s="61">
        <v>3.5056349999999998</v>
      </c>
      <c r="Z92" s="61">
        <v>3.625273</v>
      </c>
      <c r="AA92" s="61">
        <v>3.7504140000000001</v>
      </c>
      <c r="AB92" s="61">
        <v>3.8763139999999998</v>
      </c>
      <c r="AC92" s="61">
        <v>4.0067579999999996</v>
      </c>
      <c r="AD92" s="61">
        <v>4.140504</v>
      </c>
      <c r="AE92" s="61">
        <v>4.2758010000000004</v>
      </c>
      <c r="AF92" s="61">
        <v>4.409249</v>
      </c>
      <c r="AG92" s="60">
        <v>4.0233999999999999E-2</v>
      </c>
    </row>
    <row r="93" spans="1:33" ht="15" customHeight="1" x14ac:dyDescent="0.2">
      <c r="A93" s="63" t="s">
        <v>458</v>
      </c>
      <c r="B93" s="62" t="s">
        <v>160</v>
      </c>
      <c r="C93" s="61">
        <v>2.4737429999999998</v>
      </c>
      <c r="D93" s="61">
        <v>3.2666590000000002</v>
      </c>
      <c r="E93" s="61">
        <v>3.3544</v>
      </c>
      <c r="F93" s="61">
        <v>3.490389</v>
      </c>
      <c r="G93" s="61">
        <v>3.7223269999999999</v>
      </c>
      <c r="H93" s="61">
        <v>3.9681920000000002</v>
      </c>
      <c r="I93" s="61">
        <v>4.1579509999999997</v>
      </c>
      <c r="J93" s="61">
        <v>4.3480670000000003</v>
      </c>
      <c r="K93" s="61">
        <v>4.526821</v>
      </c>
      <c r="L93" s="61">
        <v>4.7377849999999997</v>
      </c>
      <c r="M93" s="61">
        <v>4.9501850000000003</v>
      </c>
      <c r="N93" s="61">
        <v>5.1549649999999998</v>
      </c>
      <c r="O93" s="61">
        <v>5.367337</v>
      </c>
      <c r="P93" s="61">
        <v>5.5832280000000001</v>
      </c>
      <c r="Q93" s="61">
        <v>5.7909560000000004</v>
      </c>
      <c r="R93" s="61">
        <v>5.9933139999999998</v>
      </c>
      <c r="S93" s="61">
        <v>6.2010110000000003</v>
      </c>
      <c r="T93" s="61">
        <v>6.4171240000000003</v>
      </c>
      <c r="U93" s="61">
        <v>6.6344859999999999</v>
      </c>
      <c r="V93" s="61">
        <v>6.8694990000000002</v>
      </c>
      <c r="W93" s="61">
        <v>7.1174609999999996</v>
      </c>
      <c r="X93" s="61">
        <v>7.3747150000000001</v>
      </c>
      <c r="Y93" s="61">
        <v>7.6399330000000001</v>
      </c>
      <c r="Z93" s="61">
        <v>7.914917</v>
      </c>
      <c r="AA93" s="61">
        <v>8.2000679999999999</v>
      </c>
      <c r="AB93" s="61">
        <v>8.4739559999999994</v>
      </c>
      <c r="AC93" s="61">
        <v>8.7454669999999997</v>
      </c>
      <c r="AD93" s="61">
        <v>9.0213099999999997</v>
      </c>
      <c r="AE93" s="61">
        <v>9.2802810000000004</v>
      </c>
      <c r="AF93" s="61">
        <v>9.5272930000000002</v>
      </c>
      <c r="AG93" s="60">
        <v>4.7595999999999999E-2</v>
      </c>
    </row>
    <row r="94" spans="1:33" ht="15" customHeight="1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5" customHeight="1" x14ac:dyDescent="0.2">
      <c r="B95" s="66" t="s">
        <v>161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5" customHeight="1" x14ac:dyDescent="0.2">
      <c r="A96" s="63" t="s">
        <v>459</v>
      </c>
      <c r="B96" s="62" t="s">
        <v>162</v>
      </c>
      <c r="C96" s="64">
        <v>0.70017499999999999</v>
      </c>
      <c r="D96" s="64">
        <v>0.70024900000000001</v>
      </c>
      <c r="E96" s="64">
        <v>0.68962299999999999</v>
      </c>
      <c r="F96" s="64">
        <v>0.64183000000000001</v>
      </c>
      <c r="G96" s="64">
        <v>0.59029299999999996</v>
      </c>
      <c r="H96" s="64">
        <v>0.56093000000000004</v>
      </c>
      <c r="I96" s="64">
        <v>0.52999399999999997</v>
      </c>
      <c r="J96" s="64">
        <v>0.51710599999999995</v>
      </c>
      <c r="K96" s="64">
        <v>0.53494299999999995</v>
      </c>
      <c r="L96" s="64">
        <v>0.50051500000000004</v>
      </c>
      <c r="M96" s="64">
        <v>0.47426400000000002</v>
      </c>
      <c r="N96" s="64">
        <v>0.469389</v>
      </c>
      <c r="O96" s="64">
        <v>0.48615199999999997</v>
      </c>
      <c r="P96" s="64">
        <v>0.46358199999999999</v>
      </c>
      <c r="Q96" s="64">
        <v>0.44315100000000002</v>
      </c>
      <c r="R96" s="64">
        <v>0.44501099999999999</v>
      </c>
      <c r="S96" s="64">
        <v>0.44201600000000002</v>
      </c>
      <c r="T96" s="64">
        <v>0.44122899999999998</v>
      </c>
      <c r="U96" s="64">
        <v>0.43544699999999997</v>
      </c>
      <c r="V96" s="64">
        <v>0.43642700000000001</v>
      </c>
      <c r="W96" s="64">
        <v>0.43817499999999998</v>
      </c>
      <c r="X96" s="64">
        <v>0.43823800000000002</v>
      </c>
      <c r="Y96" s="64">
        <v>0.43383899999999997</v>
      </c>
      <c r="Z96" s="64">
        <v>0.42609599999999997</v>
      </c>
      <c r="AA96" s="64">
        <v>0.411275</v>
      </c>
      <c r="AB96" s="64">
        <v>0.40696100000000002</v>
      </c>
      <c r="AC96" s="64">
        <v>0.40727999999999998</v>
      </c>
      <c r="AD96" s="64">
        <v>0.39754800000000001</v>
      </c>
      <c r="AE96" s="64">
        <v>0.39441999999999999</v>
      </c>
      <c r="AF96" s="64">
        <v>0.39698699999999998</v>
      </c>
      <c r="AG96" s="60">
        <v>-1.9376000000000001E-2</v>
      </c>
    </row>
    <row r="97" spans="1:33" ht="15" customHeight="1" x14ac:dyDescent="0.2">
      <c r="A97" s="63" t="s">
        <v>460</v>
      </c>
      <c r="B97" s="62" t="s">
        <v>163</v>
      </c>
      <c r="C97" s="64">
        <v>0.85524999999999995</v>
      </c>
      <c r="D97" s="64">
        <v>0.76265700000000003</v>
      </c>
      <c r="E97" s="64">
        <v>0.71442399999999995</v>
      </c>
      <c r="F97" s="64">
        <v>0.62537900000000002</v>
      </c>
      <c r="G97" s="64">
        <v>0.60273299999999996</v>
      </c>
      <c r="H97" s="64">
        <v>0.55403899999999995</v>
      </c>
      <c r="I97" s="64">
        <v>0.55132499999999995</v>
      </c>
      <c r="J97" s="64">
        <v>0.568268</v>
      </c>
      <c r="K97" s="64">
        <v>0.57225199999999998</v>
      </c>
      <c r="L97" s="64">
        <v>0.52605500000000005</v>
      </c>
      <c r="M97" s="64">
        <v>0.52673300000000001</v>
      </c>
      <c r="N97" s="64">
        <v>0.51613200000000004</v>
      </c>
      <c r="O97" s="64">
        <v>0.499921</v>
      </c>
      <c r="P97" s="64">
        <v>0.47861399999999998</v>
      </c>
      <c r="Q97" s="64">
        <v>0.45366400000000001</v>
      </c>
      <c r="R97" s="64">
        <v>0.44913799999999998</v>
      </c>
      <c r="S97" s="64">
        <v>0.43971900000000003</v>
      </c>
      <c r="T97" s="64">
        <v>0.431224</v>
      </c>
      <c r="U97" s="64">
        <v>0.434861</v>
      </c>
      <c r="V97" s="64">
        <v>0.42362100000000003</v>
      </c>
      <c r="W97" s="64">
        <v>0.43176900000000001</v>
      </c>
      <c r="X97" s="64">
        <v>0.42827999999999999</v>
      </c>
      <c r="Y97" s="64">
        <v>0.421709</v>
      </c>
      <c r="Z97" s="64">
        <v>0.41892600000000002</v>
      </c>
      <c r="AA97" s="64">
        <v>0.41342800000000002</v>
      </c>
      <c r="AB97" s="64">
        <v>0.408022</v>
      </c>
      <c r="AC97" s="64">
        <v>0.409995</v>
      </c>
      <c r="AD97" s="64">
        <v>0.40916400000000003</v>
      </c>
      <c r="AE97" s="64">
        <v>0.41225499999999998</v>
      </c>
      <c r="AF97" s="64">
        <v>0.41592299999999999</v>
      </c>
      <c r="AG97" s="60">
        <v>-2.4552000000000001E-2</v>
      </c>
    </row>
    <row r="98" spans="1:33" ht="15" customHeight="1" x14ac:dyDescent="0.2">
      <c r="A98" s="63" t="s">
        <v>461</v>
      </c>
      <c r="B98" s="62" t="s">
        <v>164</v>
      </c>
      <c r="C98" s="64">
        <v>4.3662780000000003</v>
      </c>
      <c r="D98" s="64">
        <v>4.2399490000000002</v>
      </c>
      <c r="E98" s="64">
        <v>3.998224</v>
      </c>
      <c r="F98" s="64">
        <v>3.4541949999999999</v>
      </c>
      <c r="G98" s="64">
        <v>3.3924609999999999</v>
      </c>
      <c r="H98" s="64">
        <v>3.375864</v>
      </c>
      <c r="I98" s="64">
        <v>3.3323930000000002</v>
      </c>
      <c r="J98" s="64">
        <v>3.2801849999999999</v>
      </c>
      <c r="K98" s="64">
        <v>3.2939319999999999</v>
      </c>
      <c r="L98" s="64">
        <v>3.1991299999999998</v>
      </c>
      <c r="M98" s="64">
        <v>3.1959270000000002</v>
      </c>
      <c r="N98" s="64">
        <v>3.190928</v>
      </c>
      <c r="O98" s="64">
        <v>3.2466879999999998</v>
      </c>
      <c r="P98" s="64">
        <v>3.110894</v>
      </c>
      <c r="Q98" s="64">
        <v>2.9841540000000002</v>
      </c>
      <c r="R98" s="64">
        <v>2.9687749999999999</v>
      </c>
      <c r="S98" s="64">
        <v>2.920566</v>
      </c>
      <c r="T98" s="64">
        <v>2.8906390000000002</v>
      </c>
      <c r="U98" s="64">
        <v>2.9046340000000002</v>
      </c>
      <c r="V98" s="64">
        <v>2.8541820000000002</v>
      </c>
      <c r="W98" s="64">
        <v>2.867559</v>
      </c>
      <c r="X98" s="64">
        <v>2.8470409999999999</v>
      </c>
      <c r="Y98" s="64">
        <v>2.8288090000000001</v>
      </c>
      <c r="Z98" s="64">
        <v>2.778985</v>
      </c>
      <c r="AA98" s="64">
        <v>2.7016070000000001</v>
      </c>
      <c r="AB98" s="64">
        <v>2.692628</v>
      </c>
      <c r="AC98" s="64">
        <v>2.747757</v>
      </c>
      <c r="AD98" s="64">
        <v>2.703411</v>
      </c>
      <c r="AE98" s="64">
        <v>2.6897180000000001</v>
      </c>
      <c r="AF98" s="64">
        <v>2.6551819999999999</v>
      </c>
      <c r="AG98" s="60">
        <v>-1.7004999999999999E-2</v>
      </c>
    </row>
    <row r="99" spans="1:33" ht="15" customHeight="1" thickBot="1" x14ac:dyDescent="0.2"/>
    <row r="100" spans="1:33" ht="15" customHeight="1" x14ac:dyDescent="0.15">
      <c r="B100" s="59" t="s">
        <v>616</v>
      </c>
    </row>
    <row r="101" spans="1:33" ht="12" x14ac:dyDescent="0.15">
      <c r="B101" s="58" t="s">
        <v>603</v>
      </c>
    </row>
    <row r="102" spans="1:33" ht="12" x14ac:dyDescent="0.15">
      <c r="B102" s="58" t="s">
        <v>604</v>
      </c>
    </row>
    <row r="103" spans="1:33" ht="15" customHeight="1" x14ac:dyDescent="0.15">
      <c r="B103" s="58" t="s">
        <v>605</v>
      </c>
    </row>
    <row r="104" spans="1:33" ht="15" customHeight="1" x14ac:dyDescent="0.15">
      <c r="B104" s="58" t="s">
        <v>606</v>
      </c>
    </row>
    <row r="105" spans="1:33" ht="15" customHeight="1" x14ac:dyDescent="0.15">
      <c r="B105" s="58" t="s">
        <v>607</v>
      </c>
    </row>
    <row r="106" spans="1:33" ht="15" customHeight="1" x14ac:dyDescent="0.15">
      <c r="B106" s="58" t="s">
        <v>608</v>
      </c>
    </row>
    <row r="107" spans="1:33" ht="15" customHeight="1" x14ac:dyDescent="0.15">
      <c r="B107" s="58" t="s">
        <v>165</v>
      </c>
    </row>
    <row r="108" spans="1:33" ht="15" customHeight="1" x14ac:dyDescent="0.15">
      <c r="B108" s="58" t="s">
        <v>609</v>
      </c>
    </row>
    <row r="109" spans="1:33" ht="15" customHeight="1" x14ac:dyDescent="0.15">
      <c r="B109" s="58" t="s">
        <v>77</v>
      </c>
    </row>
    <row r="110" spans="1:33" ht="15" customHeight="1" x14ac:dyDescent="0.15">
      <c r="B110" s="58" t="s">
        <v>78</v>
      </c>
    </row>
    <row r="111" spans="1:33" ht="15" customHeight="1" x14ac:dyDescent="0.15">
      <c r="B111" s="58" t="s">
        <v>610</v>
      </c>
    </row>
    <row r="112" spans="1:33" ht="15" customHeight="1" x14ac:dyDescent="0.15">
      <c r="B112" s="139" t="s">
        <v>617</v>
      </c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</row>
    <row r="113" spans="2:2" ht="15" customHeight="1" x14ac:dyDescent="0.15">
      <c r="B113" s="58" t="s">
        <v>611</v>
      </c>
    </row>
    <row r="114" spans="2:2" ht="15" customHeight="1" x14ac:dyDescent="0.15">
      <c r="B114" s="58" t="s">
        <v>612</v>
      </c>
    </row>
    <row r="115" spans="2:2" ht="15" customHeight="1" x14ac:dyDescent="0.15">
      <c r="B115" s="58" t="s">
        <v>613</v>
      </c>
    </row>
    <row r="116" spans="2:2" ht="15" customHeight="1" x14ac:dyDescent="0.15">
      <c r="B116" s="58" t="s">
        <v>166</v>
      </c>
    </row>
    <row r="117" spans="2:2" ht="15" customHeight="1" x14ac:dyDescent="0.15">
      <c r="B117" s="58" t="s">
        <v>589</v>
      </c>
    </row>
    <row r="118" spans="2:2" ht="15" customHeight="1" x14ac:dyDescent="0.15">
      <c r="B118" s="58" t="s">
        <v>590</v>
      </c>
    </row>
    <row r="119" spans="2:2" ht="15" customHeight="1" x14ac:dyDescent="0.15">
      <c r="B119" s="58" t="s">
        <v>678</v>
      </c>
    </row>
    <row r="120" spans="2:2" ht="15" customHeight="1" x14ac:dyDescent="0.15">
      <c r="B120" s="58" t="s">
        <v>677</v>
      </c>
    </row>
    <row r="308" spans="2:33" ht="15" customHeight="1" x14ac:dyDescent="0.15"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</row>
    <row r="511" spans="2:33" ht="15" customHeight="1" x14ac:dyDescent="0.15"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</row>
    <row r="712" spans="2:33" ht="15" customHeight="1" x14ac:dyDescent="0.15"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</row>
    <row r="887" spans="2:33" ht="15" customHeight="1" x14ac:dyDescent="0.15"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</row>
    <row r="1100" spans="2:33" ht="15" customHeight="1" x14ac:dyDescent="0.15">
      <c r="B1100" s="137"/>
      <c r="C1100" s="137"/>
      <c r="D1100" s="137"/>
      <c r="E1100" s="137"/>
      <c r="F1100" s="137"/>
      <c r="G1100" s="137"/>
      <c r="H1100" s="137"/>
      <c r="I1100" s="137"/>
      <c r="J1100" s="137"/>
      <c r="K1100" s="137"/>
      <c r="L1100" s="137"/>
      <c r="M1100" s="137"/>
      <c r="N1100" s="137"/>
      <c r="O1100" s="137"/>
      <c r="P1100" s="137"/>
      <c r="Q1100" s="137"/>
      <c r="R1100" s="137"/>
      <c r="S1100" s="137"/>
      <c r="T1100" s="137"/>
      <c r="U1100" s="137"/>
      <c r="V1100" s="137"/>
      <c r="W1100" s="137"/>
      <c r="X1100" s="137"/>
      <c r="Y1100" s="137"/>
      <c r="Z1100" s="137"/>
      <c r="AA1100" s="137"/>
      <c r="AB1100" s="137"/>
      <c r="AC1100" s="137"/>
      <c r="AD1100" s="137"/>
      <c r="AE1100" s="137"/>
      <c r="AF1100" s="137"/>
      <c r="AG1100" s="137"/>
    </row>
    <row r="1227" spans="2:33" ht="15" customHeight="1" x14ac:dyDescent="0.15">
      <c r="B1227" s="137"/>
      <c r="C1227" s="137"/>
      <c r="D1227" s="137"/>
      <c r="E1227" s="137"/>
      <c r="F1227" s="137"/>
      <c r="G1227" s="137"/>
      <c r="H1227" s="137"/>
      <c r="I1227" s="137"/>
      <c r="J1227" s="137"/>
      <c r="K1227" s="137"/>
      <c r="L1227" s="137"/>
      <c r="M1227" s="137"/>
      <c r="N1227" s="137"/>
      <c r="O1227" s="137"/>
      <c r="P1227" s="137"/>
      <c r="Q1227" s="137"/>
      <c r="R1227" s="137"/>
      <c r="S1227" s="137"/>
      <c r="T1227" s="137"/>
      <c r="U1227" s="137"/>
      <c r="V1227" s="137"/>
      <c r="W1227" s="137"/>
      <c r="X1227" s="137"/>
      <c r="Y1227" s="137"/>
      <c r="Z1227" s="137"/>
      <c r="AA1227" s="137"/>
      <c r="AB1227" s="137"/>
      <c r="AC1227" s="137"/>
      <c r="AD1227" s="137"/>
      <c r="AE1227" s="137"/>
      <c r="AF1227" s="137"/>
      <c r="AG1227" s="137"/>
    </row>
    <row r="1390" spans="2:33" ht="15" customHeight="1" x14ac:dyDescent="0.15">
      <c r="B1390" s="137"/>
      <c r="C1390" s="137"/>
      <c r="D1390" s="137"/>
      <c r="E1390" s="137"/>
      <c r="F1390" s="137"/>
      <c r="G1390" s="137"/>
      <c r="H1390" s="137"/>
      <c r="I1390" s="137"/>
      <c r="J1390" s="137"/>
      <c r="K1390" s="137"/>
      <c r="L1390" s="137"/>
      <c r="M1390" s="137"/>
      <c r="N1390" s="137"/>
      <c r="O1390" s="137"/>
      <c r="P1390" s="137"/>
      <c r="Q1390" s="137"/>
      <c r="R1390" s="137"/>
      <c r="S1390" s="137"/>
      <c r="T1390" s="137"/>
      <c r="U1390" s="137"/>
      <c r="V1390" s="137"/>
      <c r="W1390" s="137"/>
      <c r="X1390" s="137"/>
      <c r="Y1390" s="137"/>
      <c r="Z1390" s="137"/>
      <c r="AA1390" s="137"/>
      <c r="AB1390" s="137"/>
      <c r="AC1390" s="137"/>
      <c r="AD1390" s="137"/>
      <c r="AE1390" s="137"/>
      <c r="AF1390" s="137"/>
      <c r="AG1390" s="137"/>
    </row>
    <row r="1502" spans="2:33" ht="15" customHeight="1" x14ac:dyDescent="0.15">
      <c r="B1502" s="137"/>
      <c r="C1502" s="137"/>
      <c r="D1502" s="137"/>
      <c r="E1502" s="137"/>
      <c r="F1502" s="137"/>
      <c r="G1502" s="137"/>
      <c r="H1502" s="137"/>
      <c r="I1502" s="137"/>
      <c r="J1502" s="137"/>
      <c r="K1502" s="137"/>
      <c r="L1502" s="137"/>
      <c r="M1502" s="137"/>
      <c r="N1502" s="137"/>
      <c r="O1502" s="137"/>
      <c r="P1502" s="137"/>
      <c r="Q1502" s="137"/>
      <c r="R1502" s="137"/>
      <c r="S1502" s="137"/>
      <c r="T1502" s="137"/>
      <c r="U1502" s="137"/>
      <c r="V1502" s="137"/>
      <c r="W1502" s="137"/>
      <c r="X1502" s="137"/>
      <c r="Y1502" s="137"/>
      <c r="Z1502" s="137"/>
      <c r="AA1502" s="137"/>
      <c r="AB1502" s="137"/>
      <c r="AC1502" s="137"/>
      <c r="AD1502" s="137"/>
      <c r="AE1502" s="137"/>
      <c r="AF1502" s="137"/>
      <c r="AG1502" s="137"/>
    </row>
    <row r="1604" spans="2:33" ht="15" customHeight="1" x14ac:dyDescent="0.15">
      <c r="B1604" s="137"/>
      <c r="C1604" s="137"/>
      <c r="D1604" s="137"/>
      <c r="E1604" s="137"/>
      <c r="F1604" s="137"/>
      <c r="G1604" s="137"/>
      <c r="H1604" s="137"/>
      <c r="I1604" s="137"/>
      <c r="J1604" s="137"/>
      <c r="K1604" s="137"/>
      <c r="L1604" s="137"/>
      <c r="M1604" s="137"/>
      <c r="N1604" s="137"/>
      <c r="O1604" s="137"/>
      <c r="P1604" s="137"/>
      <c r="Q1604" s="137"/>
      <c r="R1604" s="137"/>
      <c r="S1604" s="137"/>
      <c r="T1604" s="137"/>
      <c r="U1604" s="137"/>
      <c r="V1604" s="137"/>
      <c r="W1604" s="137"/>
      <c r="X1604" s="137"/>
      <c r="Y1604" s="137"/>
      <c r="Z1604" s="137"/>
      <c r="AA1604" s="137"/>
      <c r="AB1604" s="137"/>
      <c r="AC1604" s="137"/>
      <c r="AD1604" s="137"/>
      <c r="AE1604" s="137"/>
      <c r="AF1604" s="137"/>
      <c r="AG1604" s="137"/>
    </row>
    <row r="1698" spans="2:33" ht="15" customHeight="1" x14ac:dyDescent="0.15">
      <c r="B1698" s="137"/>
      <c r="C1698" s="137"/>
      <c r="D1698" s="137"/>
      <c r="E1698" s="137"/>
      <c r="F1698" s="137"/>
      <c r="G1698" s="137"/>
      <c r="H1698" s="137"/>
      <c r="I1698" s="137"/>
      <c r="J1698" s="137"/>
      <c r="K1698" s="137"/>
      <c r="L1698" s="137"/>
      <c r="M1698" s="137"/>
      <c r="N1698" s="137"/>
      <c r="O1698" s="137"/>
      <c r="P1698" s="137"/>
      <c r="Q1698" s="137"/>
      <c r="R1698" s="137"/>
      <c r="S1698" s="137"/>
      <c r="T1698" s="137"/>
      <c r="U1698" s="137"/>
      <c r="V1698" s="137"/>
      <c r="W1698" s="137"/>
      <c r="X1698" s="137"/>
      <c r="Y1698" s="137"/>
      <c r="Z1698" s="137"/>
      <c r="AA1698" s="137"/>
      <c r="AB1698" s="137"/>
      <c r="AC1698" s="137"/>
      <c r="AD1698" s="137"/>
      <c r="AE1698" s="137"/>
      <c r="AF1698" s="137"/>
      <c r="AG1698" s="137"/>
    </row>
    <row r="1945" spans="2:33" ht="15" customHeight="1" x14ac:dyDescent="0.15">
      <c r="B1945" s="137"/>
      <c r="C1945" s="137"/>
      <c r="D1945" s="137"/>
      <c r="E1945" s="137"/>
      <c r="F1945" s="137"/>
      <c r="G1945" s="137"/>
      <c r="H1945" s="137"/>
      <c r="I1945" s="137"/>
      <c r="J1945" s="137"/>
      <c r="K1945" s="137"/>
      <c r="L1945" s="137"/>
      <c r="M1945" s="137"/>
      <c r="N1945" s="137"/>
      <c r="O1945" s="137"/>
      <c r="P1945" s="137"/>
      <c r="Q1945" s="137"/>
      <c r="R1945" s="137"/>
      <c r="S1945" s="137"/>
      <c r="T1945" s="137"/>
      <c r="U1945" s="137"/>
      <c r="V1945" s="137"/>
      <c r="W1945" s="137"/>
      <c r="X1945" s="137"/>
      <c r="Y1945" s="137"/>
      <c r="Z1945" s="137"/>
      <c r="AA1945" s="137"/>
      <c r="AB1945" s="137"/>
      <c r="AC1945" s="137"/>
      <c r="AD1945" s="137"/>
      <c r="AE1945" s="137"/>
      <c r="AF1945" s="137"/>
      <c r="AG1945" s="137"/>
    </row>
    <row r="2031" spans="2:33" ht="15" customHeight="1" x14ac:dyDescent="0.15">
      <c r="B2031" s="137"/>
      <c r="C2031" s="137"/>
      <c r="D2031" s="137"/>
      <c r="E2031" s="137"/>
      <c r="F2031" s="137"/>
      <c r="G2031" s="137"/>
      <c r="H2031" s="137"/>
      <c r="I2031" s="137"/>
      <c r="J2031" s="137"/>
      <c r="K2031" s="137"/>
      <c r="L2031" s="137"/>
      <c r="M2031" s="137"/>
      <c r="N2031" s="137"/>
      <c r="O2031" s="137"/>
      <c r="P2031" s="137"/>
      <c r="Q2031" s="137"/>
      <c r="R2031" s="137"/>
      <c r="S2031" s="137"/>
      <c r="T2031" s="137"/>
      <c r="U2031" s="137"/>
      <c r="V2031" s="137"/>
      <c r="W2031" s="137"/>
      <c r="X2031" s="137"/>
      <c r="Y2031" s="137"/>
      <c r="Z2031" s="137"/>
      <c r="AA2031" s="137"/>
      <c r="AB2031" s="137"/>
      <c r="AC2031" s="137"/>
      <c r="AD2031" s="137"/>
      <c r="AE2031" s="137"/>
      <c r="AF2031" s="137"/>
      <c r="AG2031" s="137"/>
    </row>
    <row r="2153" spans="2:33" ht="15" customHeight="1" x14ac:dyDescent="0.15">
      <c r="B2153" s="137"/>
      <c r="C2153" s="137"/>
      <c r="D2153" s="137"/>
      <c r="E2153" s="137"/>
      <c r="F2153" s="137"/>
      <c r="G2153" s="137"/>
      <c r="H2153" s="137"/>
      <c r="I2153" s="137"/>
      <c r="J2153" s="137"/>
      <c r="K2153" s="137"/>
      <c r="L2153" s="137"/>
      <c r="M2153" s="137"/>
      <c r="N2153" s="137"/>
      <c r="O2153" s="137"/>
      <c r="P2153" s="137"/>
      <c r="Q2153" s="137"/>
      <c r="R2153" s="137"/>
      <c r="S2153" s="137"/>
      <c r="T2153" s="137"/>
      <c r="U2153" s="137"/>
      <c r="V2153" s="137"/>
      <c r="W2153" s="137"/>
      <c r="X2153" s="137"/>
      <c r="Y2153" s="137"/>
      <c r="Z2153" s="137"/>
      <c r="AA2153" s="137"/>
      <c r="AB2153" s="137"/>
      <c r="AC2153" s="137"/>
      <c r="AD2153" s="137"/>
      <c r="AE2153" s="137"/>
      <c r="AF2153" s="137"/>
      <c r="AG2153" s="137"/>
    </row>
    <row r="2317" spans="2:33" ht="15" customHeight="1" x14ac:dyDescent="0.15">
      <c r="B2317" s="137"/>
      <c r="C2317" s="137"/>
      <c r="D2317" s="137"/>
      <c r="E2317" s="137"/>
      <c r="F2317" s="137"/>
      <c r="G2317" s="137"/>
      <c r="H2317" s="137"/>
      <c r="I2317" s="137"/>
      <c r="J2317" s="137"/>
      <c r="K2317" s="137"/>
      <c r="L2317" s="137"/>
      <c r="M2317" s="137"/>
      <c r="N2317" s="137"/>
      <c r="O2317" s="137"/>
      <c r="P2317" s="137"/>
      <c r="Q2317" s="137"/>
      <c r="R2317" s="137"/>
      <c r="S2317" s="137"/>
      <c r="T2317" s="137"/>
      <c r="U2317" s="137"/>
      <c r="V2317" s="137"/>
      <c r="W2317" s="137"/>
      <c r="X2317" s="137"/>
      <c r="Y2317" s="137"/>
      <c r="Z2317" s="137"/>
      <c r="AA2317" s="137"/>
      <c r="AB2317" s="137"/>
      <c r="AC2317" s="137"/>
      <c r="AD2317" s="137"/>
      <c r="AE2317" s="137"/>
      <c r="AF2317" s="137"/>
      <c r="AG2317" s="137"/>
    </row>
    <row r="2419" spans="2:33" ht="15" customHeight="1" x14ac:dyDescent="0.15">
      <c r="B2419" s="137"/>
      <c r="C2419" s="137"/>
      <c r="D2419" s="137"/>
      <c r="E2419" s="137"/>
      <c r="F2419" s="137"/>
      <c r="G2419" s="137"/>
      <c r="H2419" s="137"/>
      <c r="I2419" s="137"/>
      <c r="J2419" s="137"/>
      <c r="K2419" s="137"/>
      <c r="L2419" s="137"/>
      <c r="M2419" s="137"/>
      <c r="N2419" s="137"/>
      <c r="O2419" s="137"/>
      <c r="P2419" s="137"/>
      <c r="Q2419" s="137"/>
      <c r="R2419" s="137"/>
      <c r="S2419" s="137"/>
      <c r="T2419" s="137"/>
      <c r="U2419" s="137"/>
      <c r="V2419" s="137"/>
      <c r="W2419" s="137"/>
      <c r="X2419" s="137"/>
      <c r="Y2419" s="137"/>
      <c r="Z2419" s="137"/>
      <c r="AA2419" s="137"/>
      <c r="AB2419" s="137"/>
      <c r="AC2419" s="137"/>
      <c r="AD2419" s="137"/>
      <c r="AE2419" s="137"/>
      <c r="AF2419" s="137"/>
      <c r="AG2419" s="137"/>
    </row>
    <row r="2509" spans="2:33" ht="15" customHeight="1" x14ac:dyDescent="0.15">
      <c r="B2509" s="137"/>
      <c r="C2509" s="137"/>
      <c r="D2509" s="137"/>
      <c r="E2509" s="137"/>
      <c r="F2509" s="137"/>
      <c r="G2509" s="137"/>
      <c r="H2509" s="137"/>
      <c r="I2509" s="137"/>
      <c r="J2509" s="137"/>
      <c r="K2509" s="137"/>
      <c r="L2509" s="137"/>
      <c r="M2509" s="137"/>
      <c r="N2509" s="137"/>
      <c r="O2509" s="137"/>
      <c r="P2509" s="137"/>
      <c r="Q2509" s="137"/>
      <c r="R2509" s="137"/>
      <c r="S2509" s="137"/>
      <c r="T2509" s="137"/>
      <c r="U2509" s="137"/>
      <c r="V2509" s="137"/>
      <c r="W2509" s="137"/>
      <c r="X2509" s="137"/>
      <c r="Y2509" s="137"/>
      <c r="Z2509" s="137"/>
      <c r="AA2509" s="137"/>
      <c r="AB2509" s="137"/>
      <c r="AC2509" s="137"/>
      <c r="AD2509" s="137"/>
      <c r="AE2509" s="137"/>
      <c r="AF2509" s="137"/>
      <c r="AG2509" s="137"/>
    </row>
    <row r="2598" spans="2:33" ht="15" customHeight="1" x14ac:dyDescent="0.15">
      <c r="B2598" s="137"/>
      <c r="C2598" s="137"/>
      <c r="D2598" s="137"/>
      <c r="E2598" s="137"/>
      <c r="F2598" s="137"/>
      <c r="G2598" s="137"/>
      <c r="H2598" s="137"/>
      <c r="I2598" s="137"/>
      <c r="J2598" s="137"/>
      <c r="K2598" s="137"/>
      <c r="L2598" s="137"/>
      <c r="M2598" s="137"/>
      <c r="N2598" s="137"/>
      <c r="O2598" s="137"/>
      <c r="P2598" s="137"/>
      <c r="Q2598" s="137"/>
      <c r="R2598" s="137"/>
      <c r="S2598" s="137"/>
      <c r="T2598" s="137"/>
      <c r="U2598" s="137"/>
      <c r="V2598" s="137"/>
      <c r="W2598" s="137"/>
      <c r="X2598" s="137"/>
      <c r="Y2598" s="137"/>
      <c r="Z2598" s="137"/>
      <c r="AA2598" s="137"/>
      <c r="AB2598" s="137"/>
      <c r="AC2598" s="137"/>
      <c r="AD2598" s="137"/>
      <c r="AE2598" s="137"/>
      <c r="AF2598" s="137"/>
      <c r="AG2598" s="137"/>
    </row>
    <row r="2719" spans="2:33" ht="15" customHeight="1" x14ac:dyDescent="0.15">
      <c r="B2719" s="137"/>
      <c r="C2719" s="137"/>
      <c r="D2719" s="137"/>
      <c r="E2719" s="137"/>
      <c r="F2719" s="137"/>
      <c r="G2719" s="137"/>
      <c r="H2719" s="137"/>
      <c r="I2719" s="137"/>
      <c r="J2719" s="137"/>
      <c r="K2719" s="137"/>
      <c r="L2719" s="137"/>
      <c r="M2719" s="137"/>
      <c r="N2719" s="137"/>
      <c r="O2719" s="137"/>
      <c r="P2719" s="137"/>
      <c r="Q2719" s="137"/>
      <c r="R2719" s="137"/>
      <c r="S2719" s="137"/>
      <c r="T2719" s="137"/>
      <c r="U2719" s="137"/>
      <c r="V2719" s="137"/>
      <c r="W2719" s="137"/>
      <c r="X2719" s="137"/>
      <c r="Y2719" s="137"/>
      <c r="Z2719" s="137"/>
      <c r="AA2719" s="137"/>
      <c r="AB2719" s="137"/>
      <c r="AC2719" s="137"/>
      <c r="AD2719" s="137"/>
      <c r="AE2719" s="137"/>
      <c r="AF2719" s="137"/>
      <c r="AG2719" s="137"/>
    </row>
    <row r="2837" spans="2:33" ht="15" customHeight="1" x14ac:dyDescent="0.15">
      <c r="B2837" s="137"/>
      <c r="C2837" s="137"/>
      <c r="D2837" s="137"/>
      <c r="E2837" s="137"/>
      <c r="F2837" s="137"/>
      <c r="G2837" s="137"/>
      <c r="H2837" s="137"/>
      <c r="I2837" s="137"/>
      <c r="J2837" s="137"/>
      <c r="K2837" s="137"/>
      <c r="L2837" s="137"/>
      <c r="M2837" s="137"/>
      <c r="N2837" s="137"/>
      <c r="O2837" s="137"/>
      <c r="P2837" s="137"/>
      <c r="Q2837" s="137"/>
      <c r="R2837" s="137"/>
      <c r="S2837" s="137"/>
      <c r="T2837" s="137"/>
      <c r="U2837" s="137"/>
      <c r="V2837" s="137"/>
      <c r="W2837" s="137"/>
      <c r="X2837" s="137"/>
      <c r="Y2837" s="137"/>
      <c r="Z2837" s="137"/>
      <c r="AA2837" s="137"/>
      <c r="AB2837" s="137"/>
      <c r="AC2837" s="137"/>
      <c r="AD2837" s="137"/>
      <c r="AE2837" s="137"/>
      <c r="AF2837" s="137"/>
      <c r="AG2837" s="137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selection activeCell="G9" sqref="G9"/>
    </sheetView>
  </sheetViews>
  <sheetFormatPr baseColWidth="10" defaultColWidth="9.1640625" defaultRowHeight="15" x14ac:dyDescent="0.2"/>
  <cols>
    <col min="1" max="1" width="24.5" customWidth="1"/>
    <col min="2" max="2" width="49" customWidth="1"/>
  </cols>
  <sheetData>
    <row r="1" spans="1:34" ht="15" customHeight="1" thickBot="1" x14ac:dyDescent="0.25">
      <c r="B1" s="45" t="s">
        <v>571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2"/>
    <row r="3" spans="1:34" ht="15" customHeight="1" x14ac:dyDescent="0.2">
      <c r="C3" s="50" t="s">
        <v>522</v>
      </c>
      <c r="D3" s="50" t="s">
        <v>593</v>
      </c>
      <c r="E3" s="51"/>
      <c r="F3" s="51"/>
      <c r="G3" s="51"/>
      <c r="H3" s="51"/>
    </row>
    <row r="4" spans="1:34" ht="15" customHeight="1" x14ac:dyDescent="0.2">
      <c r="C4" s="50" t="s">
        <v>523</v>
      </c>
      <c r="D4" s="50" t="s">
        <v>594</v>
      </c>
      <c r="E4" s="51"/>
      <c r="F4" s="51"/>
      <c r="G4" s="50" t="s">
        <v>524</v>
      </c>
      <c r="H4" s="51"/>
    </row>
    <row r="5" spans="1:34" ht="15" customHeight="1" x14ac:dyDescent="0.2">
      <c r="C5" s="50" t="s">
        <v>525</v>
      </c>
      <c r="D5" s="50" t="s">
        <v>595</v>
      </c>
      <c r="E5" s="51"/>
      <c r="F5" s="51"/>
      <c r="G5" s="51"/>
      <c r="H5" s="51"/>
    </row>
    <row r="6" spans="1:34" ht="15" customHeight="1" x14ac:dyDescent="0.2">
      <c r="C6" s="50" t="s">
        <v>526</v>
      </c>
      <c r="D6" s="51"/>
      <c r="E6" s="50" t="s">
        <v>596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8" spans="1:34" x14ac:dyDescent="0.2">
      <c r="H8" s="78"/>
    </row>
    <row r="10" spans="1:34" ht="15" customHeight="1" x14ac:dyDescent="0.2">
      <c r="A10" s="29" t="s">
        <v>462</v>
      </c>
      <c r="B10" s="46" t="s">
        <v>79</v>
      </c>
      <c r="AH10" s="52" t="s">
        <v>597</v>
      </c>
    </row>
    <row r="11" spans="1:34" ht="15" customHeight="1" x14ac:dyDescent="0.2">
      <c r="B11" s="45" t="s">
        <v>80</v>
      </c>
      <c r="AH11" s="52" t="s">
        <v>598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599</v>
      </c>
    </row>
    <row r="13" spans="1:34" ht="15" customHeight="1" thickBot="1" x14ac:dyDescent="0.25">
      <c r="B13" s="47" t="s">
        <v>81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600</v>
      </c>
    </row>
    <row r="14" spans="1:34" ht="15" customHeight="1" thickTop="1" x14ac:dyDescent="0.2"/>
    <row r="15" spans="1:34" ht="15" customHeight="1" x14ac:dyDescent="0.2">
      <c r="B15" s="48" t="s">
        <v>82</v>
      </c>
    </row>
    <row r="16" spans="1:34" ht="15" customHeight="1" x14ac:dyDescent="0.2">
      <c r="A16" s="29" t="s">
        <v>463</v>
      </c>
      <c r="B16" s="49" t="s">
        <v>83</v>
      </c>
      <c r="C16" s="31">
        <v>11.470048</v>
      </c>
      <c r="D16" s="31">
        <v>11.393803</v>
      </c>
      <c r="E16" s="31">
        <v>11.802375</v>
      </c>
      <c r="F16" s="31">
        <v>13.463839</v>
      </c>
      <c r="G16" s="31">
        <v>14.764208999999999</v>
      </c>
      <c r="H16" s="31">
        <v>15.909644</v>
      </c>
      <c r="I16" s="31">
        <v>16.658766</v>
      </c>
      <c r="J16" s="31">
        <v>17.065017999999998</v>
      </c>
      <c r="K16" s="31">
        <v>17.395396999999999</v>
      </c>
      <c r="L16" s="31">
        <v>17.593847</v>
      </c>
      <c r="M16" s="31">
        <v>17.711957999999999</v>
      </c>
      <c r="N16" s="31">
        <v>17.862158000000001</v>
      </c>
      <c r="O16" s="31">
        <v>18.046313999999999</v>
      </c>
      <c r="P16" s="31">
        <v>18.076929</v>
      </c>
      <c r="Q16" s="31">
        <v>18.215654000000001</v>
      </c>
      <c r="R16" s="31">
        <v>18.377293000000002</v>
      </c>
      <c r="S16" s="31">
        <v>18.469908</v>
      </c>
      <c r="T16" s="31">
        <v>18.521104999999999</v>
      </c>
      <c r="U16" s="31">
        <v>18.442879000000001</v>
      </c>
      <c r="V16" s="31">
        <v>18.536311999999999</v>
      </c>
      <c r="W16" s="31">
        <v>18.643000000000001</v>
      </c>
      <c r="X16" s="31">
        <v>18.699743000000002</v>
      </c>
      <c r="Y16" s="31">
        <v>18.727302999999999</v>
      </c>
      <c r="Z16" s="31">
        <v>18.785596999999999</v>
      </c>
      <c r="AA16" s="31">
        <v>18.724299999999999</v>
      </c>
      <c r="AB16" s="31">
        <v>18.783881999999998</v>
      </c>
      <c r="AC16" s="31">
        <v>18.666398999999998</v>
      </c>
      <c r="AD16" s="31">
        <v>18.600128000000002</v>
      </c>
      <c r="AE16" s="31">
        <v>18.491758000000001</v>
      </c>
      <c r="AF16" s="31">
        <v>18.308938999999999</v>
      </c>
      <c r="AG16" s="31">
        <v>18.083735000000001</v>
      </c>
      <c r="AH16" s="32">
        <v>1.5292E-2</v>
      </c>
    </row>
    <row r="17" spans="1:34" ht="15" customHeight="1" x14ac:dyDescent="0.2">
      <c r="A17" s="29" t="s">
        <v>464</v>
      </c>
      <c r="B17" s="49" t="s">
        <v>84</v>
      </c>
      <c r="C17" s="31">
        <v>0.45756799999999997</v>
      </c>
      <c r="D17" s="31">
        <v>0.48552800000000002</v>
      </c>
      <c r="E17" s="31">
        <v>0.47199999999999998</v>
      </c>
      <c r="F17" s="31">
        <v>0.57186899999999996</v>
      </c>
      <c r="G17" s="31">
        <v>0.58726800000000001</v>
      </c>
      <c r="H17" s="31">
        <v>0.57532300000000003</v>
      </c>
      <c r="I17" s="31">
        <v>0.63008399999999998</v>
      </c>
      <c r="J17" s="31">
        <v>0.65001500000000001</v>
      </c>
      <c r="K17" s="31">
        <v>0.63541999999999998</v>
      </c>
      <c r="L17" s="31">
        <v>0.62031700000000001</v>
      </c>
      <c r="M17" s="31">
        <v>0.59631900000000004</v>
      </c>
      <c r="N17" s="31">
        <v>0.63416300000000003</v>
      </c>
      <c r="O17" s="31">
        <v>0.73085999999999995</v>
      </c>
      <c r="P17" s="31">
        <v>0.777783</v>
      </c>
      <c r="Q17" s="31">
        <v>0.78785899999999998</v>
      </c>
      <c r="R17" s="31">
        <v>0.85095799999999999</v>
      </c>
      <c r="S17" s="31">
        <v>0.92002399999999995</v>
      </c>
      <c r="T17" s="31">
        <v>0.973387</v>
      </c>
      <c r="U17" s="31">
        <v>0.96486000000000005</v>
      </c>
      <c r="V17" s="31">
        <v>0.99343300000000001</v>
      </c>
      <c r="W17" s="31">
        <v>1.0002</v>
      </c>
      <c r="X17" s="31">
        <v>0.98350599999999999</v>
      </c>
      <c r="Y17" s="31">
        <v>0.95865699999999998</v>
      </c>
      <c r="Z17" s="31">
        <v>0.93616200000000005</v>
      </c>
      <c r="AA17" s="31">
        <v>0.91327000000000003</v>
      </c>
      <c r="AB17" s="31">
        <v>0.86604599999999998</v>
      </c>
      <c r="AC17" s="31">
        <v>0.81275399999999998</v>
      </c>
      <c r="AD17" s="31">
        <v>0.97923800000000005</v>
      </c>
      <c r="AE17" s="31">
        <v>0.98336699999999999</v>
      </c>
      <c r="AF17" s="31">
        <v>0.962642</v>
      </c>
      <c r="AG17" s="31">
        <v>0.91109499999999999</v>
      </c>
      <c r="AH17" s="32">
        <v>2.3223000000000001E-2</v>
      </c>
    </row>
    <row r="18" spans="1:34" ht="15" customHeight="1" x14ac:dyDescent="0.2">
      <c r="A18" s="29" t="s">
        <v>465</v>
      </c>
      <c r="B18" s="49" t="s">
        <v>85</v>
      </c>
      <c r="C18" s="31">
        <v>11.01248</v>
      </c>
      <c r="D18" s="31">
        <v>10.908275</v>
      </c>
      <c r="E18" s="31">
        <v>11.330375</v>
      </c>
      <c r="F18" s="31">
        <v>12.891970000000001</v>
      </c>
      <c r="G18" s="31">
        <v>14.176940999999999</v>
      </c>
      <c r="H18" s="31">
        <v>15.334320999999999</v>
      </c>
      <c r="I18" s="31">
        <v>16.028680999999999</v>
      </c>
      <c r="J18" s="31">
        <v>16.415002999999999</v>
      </c>
      <c r="K18" s="31">
        <v>16.759976999999999</v>
      </c>
      <c r="L18" s="31">
        <v>16.973531999999999</v>
      </c>
      <c r="M18" s="31">
        <v>17.115639000000002</v>
      </c>
      <c r="N18" s="31">
        <v>17.227995</v>
      </c>
      <c r="O18" s="31">
        <v>17.315453000000002</v>
      </c>
      <c r="P18" s="31">
        <v>17.299144999999999</v>
      </c>
      <c r="Q18" s="31">
        <v>17.427795</v>
      </c>
      <c r="R18" s="31">
        <v>17.526333000000001</v>
      </c>
      <c r="S18" s="31">
        <v>17.549885</v>
      </c>
      <c r="T18" s="31">
        <v>17.547718</v>
      </c>
      <c r="U18" s="31">
        <v>17.478020000000001</v>
      </c>
      <c r="V18" s="31">
        <v>17.542878999999999</v>
      </c>
      <c r="W18" s="31">
        <v>17.642799</v>
      </c>
      <c r="X18" s="31">
        <v>17.716238000000001</v>
      </c>
      <c r="Y18" s="31">
        <v>17.768643999999998</v>
      </c>
      <c r="Z18" s="31">
        <v>17.849436000000001</v>
      </c>
      <c r="AA18" s="31">
        <v>17.811031</v>
      </c>
      <c r="AB18" s="31">
        <v>17.917836999999999</v>
      </c>
      <c r="AC18" s="31">
        <v>17.853643000000002</v>
      </c>
      <c r="AD18" s="31">
        <v>17.620889999999999</v>
      </c>
      <c r="AE18" s="31">
        <v>17.508392000000001</v>
      </c>
      <c r="AF18" s="31">
        <v>17.346295999999999</v>
      </c>
      <c r="AG18" s="31">
        <v>17.172640000000001</v>
      </c>
      <c r="AH18" s="32">
        <v>1.4919999999999999E-2</v>
      </c>
    </row>
    <row r="19" spans="1:34" ht="15" customHeight="1" x14ac:dyDescent="0.2">
      <c r="A19" s="29" t="s">
        <v>466</v>
      </c>
      <c r="B19" s="49" t="s">
        <v>86</v>
      </c>
      <c r="C19" s="31">
        <v>2.83</v>
      </c>
      <c r="D19" s="31">
        <v>4.5</v>
      </c>
      <c r="E19" s="31">
        <v>4.9783309999999998</v>
      </c>
      <c r="F19" s="31">
        <v>3.593823</v>
      </c>
      <c r="G19" s="31">
        <v>2.4573589999999998</v>
      </c>
      <c r="H19" s="31">
        <v>1.407645</v>
      </c>
      <c r="I19" s="31">
        <v>0.78451899999999997</v>
      </c>
      <c r="J19" s="31">
        <v>0.35241099999999997</v>
      </c>
      <c r="K19" s="31">
        <v>-3.7096999999999998E-2</v>
      </c>
      <c r="L19" s="31">
        <v>-0.21251900000000001</v>
      </c>
      <c r="M19" s="31">
        <v>-0.33462500000000001</v>
      </c>
      <c r="N19" s="31">
        <v>-0.62872799999999995</v>
      </c>
      <c r="O19" s="31">
        <v>-0.83334699999999995</v>
      </c>
      <c r="P19" s="31">
        <v>-0.91871100000000006</v>
      </c>
      <c r="Q19" s="31">
        <v>-1.0361899999999999</v>
      </c>
      <c r="R19" s="31">
        <v>-1.246972</v>
      </c>
      <c r="S19" s="31">
        <v>-1.3244480000000001</v>
      </c>
      <c r="T19" s="31">
        <v>-1.3334159999999999</v>
      </c>
      <c r="U19" s="31">
        <v>-1.264689</v>
      </c>
      <c r="V19" s="31">
        <v>-1.311267</v>
      </c>
      <c r="W19" s="31">
        <v>-1.4865569999999999</v>
      </c>
      <c r="X19" s="31">
        <v>-1.52511</v>
      </c>
      <c r="Y19" s="31">
        <v>-1.5621499999999999</v>
      </c>
      <c r="Z19" s="31">
        <v>-1.689595</v>
      </c>
      <c r="AA19" s="31">
        <v>-1.614141</v>
      </c>
      <c r="AB19" s="31">
        <v>-1.7257210000000001</v>
      </c>
      <c r="AC19" s="31">
        <v>-1.6645449999999999</v>
      </c>
      <c r="AD19" s="31">
        <v>-1.5388409999999999</v>
      </c>
      <c r="AE19" s="31">
        <v>-1.536279</v>
      </c>
      <c r="AF19" s="31">
        <v>-1.3671800000000001</v>
      </c>
      <c r="AG19" s="31">
        <v>-1.096508</v>
      </c>
      <c r="AH19" s="32" t="s">
        <v>61</v>
      </c>
    </row>
    <row r="20" spans="1:34" ht="15" customHeight="1" x14ac:dyDescent="0.2">
      <c r="A20" s="29" t="s">
        <v>467</v>
      </c>
      <c r="B20" s="49" t="s">
        <v>87</v>
      </c>
      <c r="C20" s="31">
        <v>6.0529999999999999</v>
      </c>
      <c r="D20" s="31">
        <v>7.55</v>
      </c>
      <c r="E20" s="31">
        <v>7.722823</v>
      </c>
      <c r="F20" s="31">
        <v>6.5798040000000002</v>
      </c>
      <c r="G20" s="31">
        <v>5.6237029999999999</v>
      </c>
      <c r="H20" s="31">
        <v>4.5184430000000004</v>
      </c>
      <c r="I20" s="31">
        <v>4.1365530000000001</v>
      </c>
      <c r="J20" s="31">
        <v>3.7393900000000002</v>
      </c>
      <c r="K20" s="31">
        <v>3.4185400000000001</v>
      </c>
      <c r="L20" s="31">
        <v>3.283296</v>
      </c>
      <c r="M20" s="31">
        <v>3.1692269999999998</v>
      </c>
      <c r="N20" s="31">
        <v>2.9033289999999998</v>
      </c>
      <c r="O20" s="31">
        <v>2.7353209999999999</v>
      </c>
      <c r="P20" s="31">
        <v>2.6505429999999999</v>
      </c>
      <c r="Q20" s="31">
        <v>2.5516610000000002</v>
      </c>
      <c r="R20" s="31">
        <v>2.4523169999999999</v>
      </c>
      <c r="S20" s="31">
        <v>2.4782459999999999</v>
      </c>
      <c r="T20" s="31">
        <v>2.523237</v>
      </c>
      <c r="U20" s="31">
        <v>2.5346679999999999</v>
      </c>
      <c r="V20" s="31">
        <v>2.5899930000000002</v>
      </c>
      <c r="W20" s="31">
        <v>2.3504420000000001</v>
      </c>
      <c r="X20" s="31">
        <v>2.3294820000000001</v>
      </c>
      <c r="Y20" s="31">
        <v>2.3592019999999998</v>
      </c>
      <c r="Z20" s="31">
        <v>2.3389039999999999</v>
      </c>
      <c r="AA20" s="31">
        <v>2.2167020000000002</v>
      </c>
      <c r="AB20" s="31">
        <v>2.092495</v>
      </c>
      <c r="AC20" s="31">
        <v>2.0355799999999999</v>
      </c>
      <c r="AD20" s="31">
        <v>2.2123789999999999</v>
      </c>
      <c r="AE20" s="31">
        <v>2.3066949999999999</v>
      </c>
      <c r="AF20" s="31">
        <v>2.3953660000000001</v>
      </c>
      <c r="AG20" s="31">
        <v>2.5613320000000002</v>
      </c>
      <c r="AH20" s="32">
        <v>-2.8261000000000001E-2</v>
      </c>
    </row>
    <row r="21" spans="1:34" ht="15" customHeight="1" x14ac:dyDescent="0.2">
      <c r="A21" s="29" t="s">
        <v>468</v>
      </c>
      <c r="B21" s="49" t="s">
        <v>88</v>
      </c>
      <c r="C21" s="31">
        <v>3.2229999999999999</v>
      </c>
      <c r="D21" s="31">
        <v>3.05</v>
      </c>
      <c r="E21" s="31">
        <v>2.744491</v>
      </c>
      <c r="F21" s="31">
        <v>2.9859810000000002</v>
      </c>
      <c r="G21" s="31">
        <v>3.166344</v>
      </c>
      <c r="H21" s="31">
        <v>3.1107969999999998</v>
      </c>
      <c r="I21" s="31">
        <v>3.3520340000000002</v>
      </c>
      <c r="J21" s="31">
        <v>3.3869799999999999</v>
      </c>
      <c r="K21" s="31">
        <v>3.4556369999999998</v>
      </c>
      <c r="L21" s="31">
        <v>3.4958140000000002</v>
      </c>
      <c r="M21" s="31">
        <v>3.5038520000000002</v>
      </c>
      <c r="N21" s="31">
        <v>3.532057</v>
      </c>
      <c r="O21" s="31">
        <v>3.568667</v>
      </c>
      <c r="P21" s="31">
        <v>3.5692529999999998</v>
      </c>
      <c r="Q21" s="31">
        <v>3.5878510000000001</v>
      </c>
      <c r="R21" s="31">
        <v>3.6992889999999998</v>
      </c>
      <c r="S21" s="31">
        <v>3.8026939999999998</v>
      </c>
      <c r="T21" s="31">
        <v>3.856652</v>
      </c>
      <c r="U21" s="31">
        <v>3.7993570000000001</v>
      </c>
      <c r="V21" s="31">
        <v>3.9012600000000002</v>
      </c>
      <c r="W21" s="31">
        <v>3.836999</v>
      </c>
      <c r="X21" s="31">
        <v>3.8545929999999999</v>
      </c>
      <c r="Y21" s="31">
        <v>3.9213529999999999</v>
      </c>
      <c r="Z21" s="31">
        <v>4.0284979999999999</v>
      </c>
      <c r="AA21" s="31">
        <v>3.8308420000000001</v>
      </c>
      <c r="AB21" s="31">
        <v>3.8182160000000001</v>
      </c>
      <c r="AC21" s="31">
        <v>3.7001249999999999</v>
      </c>
      <c r="AD21" s="31">
        <v>3.75122</v>
      </c>
      <c r="AE21" s="31">
        <v>3.842975</v>
      </c>
      <c r="AF21" s="31">
        <v>3.7625459999999999</v>
      </c>
      <c r="AG21" s="31">
        <v>3.6578400000000002</v>
      </c>
      <c r="AH21" s="32">
        <v>4.228E-3</v>
      </c>
    </row>
    <row r="22" spans="1:34" ht="15" customHeight="1" x14ac:dyDescent="0.2">
      <c r="A22" s="29" t="s">
        <v>469</v>
      </c>
      <c r="B22" s="49" t="s">
        <v>89</v>
      </c>
      <c r="C22" s="31">
        <v>4.2000000000000003E-2</v>
      </c>
      <c r="D22" s="31">
        <v>0.29599999999999999</v>
      </c>
      <c r="E22" s="31">
        <v>3.4250000000000003E-2</v>
      </c>
      <c r="F22" s="31">
        <v>7.7399999999999997E-2</v>
      </c>
      <c r="G22" s="31">
        <v>9.5630000000000007E-2</v>
      </c>
      <c r="H22" s="31">
        <v>7.1919999999999998E-2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2" t="s">
        <v>61</v>
      </c>
    </row>
    <row r="23" spans="1:34" ht="15" customHeight="1" x14ac:dyDescent="0.2">
      <c r="A23" s="29" t="s">
        <v>470</v>
      </c>
      <c r="B23" s="48" t="s">
        <v>90</v>
      </c>
      <c r="C23" s="33">
        <v>14.342048</v>
      </c>
      <c r="D23" s="33">
        <v>16.189802</v>
      </c>
      <c r="E23" s="33">
        <v>16.814957</v>
      </c>
      <c r="F23" s="33">
        <v>17.135061</v>
      </c>
      <c r="G23" s="33">
        <v>17.317198000000001</v>
      </c>
      <c r="H23" s="33">
        <v>17.389209999999999</v>
      </c>
      <c r="I23" s="33">
        <v>17.443284999999999</v>
      </c>
      <c r="J23" s="33">
        <v>17.417428999999998</v>
      </c>
      <c r="K23" s="33">
        <v>17.358298999999999</v>
      </c>
      <c r="L23" s="33">
        <v>17.381329000000001</v>
      </c>
      <c r="M23" s="33">
        <v>17.377333</v>
      </c>
      <c r="N23" s="33">
        <v>17.233431</v>
      </c>
      <c r="O23" s="33">
        <v>17.212966999999999</v>
      </c>
      <c r="P23" s="33">
        <v>17.158218000000002</v>
      </c>
      <c r="Q23" s="33">
        <v>17.179463999999999</v>
      </c>
      <c r="R23" s="33">
        <v>17.130322</v>
      </c>
      <c r="S23" s="33">
        <v>17.14546</v>
      </c>
      <c r="T23" s="33">
        <v>17.187688999999999</v>
      </c>
      <c r="U23" s="33">
        <v>17.178190000000001</v>
      </c>
      <c r="V23" s="33">
        <v>17.225044</v>
      </c>
      <c r="W23" s="33">
        <v>17.156442999999999</v>
      </c>
      <c r="X23" s="33">
        <v>17.174633</v>
      </c>
      <c r="Y23" s="33">
        <v>17.165151999999999</v>
      </c>
      <c r="Z23" s="33">
        <v>17.096003</v>
      </c>
      <c r="AA23" s="33">
        <v>17.110158999999999</v>
      </c>
      <c r="AB23" s="33">
        <v>17.058160999999998</v>
      </c>
      <c r="AC23" s="33">
        <v>17.001854000000002</v>
      </c>
      <c r="AD23" s="33">
        <v>17.061287</v>
      </c>
      <c r="AE23" s="33">
        <v>16.955479</v>
      </c>
      <c r="AF23" s="33">
        <v>16.941759000000001</v>
      </c>
      <c r="AG23" s="33">
        <v>16.987226</v>
      </c>
      <c r="AH23" s="34">
        <v>5.6579999999999998E-3</v>
      </c>
    </row>
    <row r="24" spans="1:34" ht="15" customHeight="1" x14ac:dyDescent="0.2"/>
    <row r="25" spans="1:34" ht="15" customHeight="1" x14ac:dyDescent="0.2">
      <c r="A25" s="29" t="s">
        <v>471</v>
      </c>
      <c r="B25" s="49" t="s">
        <v>202</v>
      </c>
      <c r="C25" s="31">
        <v>-3.2170000000000001</v>
      </c>
      <c r="D25" s="31">
        <v>-3.6349999999999998</v>
      </c>
      <c r="E25" s="31">
        <v>-5.1411670000000003</v>
      </c>
      <c r="F25" s="31">
        <v>-5.805974</v>
      </c>
      <c r="G25" s="31">
        <v>-6.0594330000000003</v>
      </c>
      <c r="H25" s="31">
        <v>-6.0486899999999997</v>
      </c>
      <c r="I25" s="31">
        <v>-6.1846189999999996</v>
      </c>
      <c r="J25" s="31">
        <v>-6.2374330000000002</v>
      </c>
      <c r="K25" s="31">
        <v>-6.2405080000000002</v>
      </c>
      <c r="L25" s="31">
        <v>-6.3264430000000003</v>
      </c>
      <c r="M25" s="31">
        <v>-6.3976050000000004</v>
      </c>
      <c r="N25" s="31">
        <v>-6.2765760000000004</v>
      </c>
      <c r="O25" s="31">
        <v>-6.3159679999999998</v>
      </c>
      <c r="P25" s="31">
        <v>-6.2833119999999996</v>
      </c>
      <c r="Q25" s="31">
        <v>-6.3302050000000003</v>
      </c>
      <c r="R25" s="31">
        <v>-6.2199289999999996</v>
      </c>
      <c r="S25" s="31">
        <v>-6.1781100000000002</v>
      </c>
      <c r="T25" s="31">
        <v>-6.1930199999999997</v>
      </c>
      <c r="U25" s="31">
        <v>-6.1033590000000002</v>
      </c>
      <c r="V25" s="31">
        <v>-6.0658289999999999</v>
      </c>
      <c r="W25" s="31">
        <v>-5.9236329999999997</v>
      </c>
      <c r="X25" s="31">
        <v>-5.859826</v>
      </c>
      <c r="Y25" s="31">
        <v>-5.78972</v>
      </c>
      <c r="Z25" s="31">
        <v>-5.6524260000000002</v>
      </c>
      <c r="AA25" s="31">
        <v>-5.600543</v>
      </c>
      <c r="AB25" s="31">
        <v>-5.483555</v>
      </c>
      <c r="AC25" s="31">
        <v>-5.3081300000000002</v>
      </c>
      <c r="AD25" s="31">
        <v>-5.2792969999999997</v>
      </c>
      <c r="AE25" s="31">
        <v>-5.1047000000000002</v>
      </c>
      <c r="AF25" s="31">
        <v>-4.931165</v>
      </c>
      <c r="AG25" s="31">
        <v>-4.8036390000000004</v>
      </c>
      <c r="AH25" s="32">
        <v>1.3454000000000001E-2</v>
      </c>
    </row>
    <row r="26" spans="1:34" ht="15" customHeight="1" x14ac:dyDescent="0.2">
      <c r="A26" s="29" t="s">
        <v>472</v>
      </c>
      <c r="B26" s="49" t="s">
        <v>203</v>
      </c>
      <c r="C26" s="31">
        <v>0.97399999999999998</v>
      </c>
      <c r="D26" s="31">
        <v>0.85199999999999998</v>
      </c>
      <c r="E26" s="31">
        <v>0.663636</v>
      </c>
      <c r="F26" s="31">
        <v>0.68891800000000003</v>
      </c>
      <c r="G26" s="31">
        <v>0.59392500000000004</v>
      </c>
      <c r="H26" s="31">
        <v>0.65594200000000003</v>
      </c>
      <c r="I26" s="31">
        <v>0.74634500000000004</v>
      </c>
      <c r="J26" s="31">
        <v>0.74305500000000002</v>
      </c>
      <c r="K26" s="31">
        <v>0.73962399999999995</v>
      </c>
      <c r="L26" s="31">
        <v>0.71757599999999999</v>
      </c>
      <c r="M26" s="31">
        <v>0.72004299999999999</v>
      </c>
      <c r="N26" s="31">
        <v>0.75514800000000004</v>
      </c>
      <c r="O26" s="31">
        <v>0.74132799999999999</v>
      </c>
      <c r="P26" s="31">
        <v>0.74019100000000004</v>
      </c>
      <c r="Q26" s="31">
        <v>0.74089899999999997</v>
      </c>
      <c r="R26" s="31">
        <v>0.76681699999999997</v>
      </c>
      <c r="S26" s="31">
        <v>0.75349299999999997</v>
      </c>
      <c r="T26" s="31">
        <v>0.78642299999999998</v>
      </c>
      <c r="U26" s="31">
        <v>0.79696999999999996</v>
      </c>
      <c r="V26" s="31">
        <v>0.784161</v>
      </c>
      <c r="W26" s="31">
        <v>0.80188599999999999</v>
      </c>
      <c r="X26" s="31">
        <v>0.82421900000000003</v>
      </c>
      <c r="Y26" s="31">
        <v>0.81925899999999996</v>
      </c>
      <c r="Z26" s="31">
        <v>0.78622400000000003</v>
      </c>
      <c r="AA26" s="31">
        <v>0.79239000000000004</v>
      </c>
      <c r="AB26" s="31">
        <v>0.82423000000000002</v>
      </c>
      <c r="AC26" s="31">
        <v>0.82194900000000004</v>
      </c>
      <c r="AD26" s="31">
        <v>0.78680499999999998</v>
      </c>
      <c r="AE26" s="31">
        <v>0.80982399999999999</v>
      </c>
      <c r="AF26" s="31">
        <v>0.81538500000000003</v>
      </c>
      <c r="AG26" s="31">
        <v>0.79728200000000005</v>
      </c>
      <c r="AH26" s="32">
        <v>-6.6509999999999998E-3</v>
      </c>
    </row>
    <row r="27" spans="1:34" ht="15" customHeight="1" x14ac:dyDescent="0.2">
      <c r="A27" s="29" t="s">
        <v>473</v>
      </c>
      <c r="B27" s="49" t="s">
        <v>204</v>
      </c>
      <c r="C27" s="31">
        <v>0.56299999999999994</v>
      </c>
      <c r="D27" s="31">
        <v>0.69799999999999995</v>
      </c>
      <c r="E27" s="31">
        <v>0.66464900000000005</v>
      </c>
      <c r="F27" s="31">
        <v>0.65764800000000001</v>
      </c>
      <c r="G27" s="31">
        <v>0.646594</v>
      </c>
      <c r="H27" s="31">
        <v>0.64655799999999997</v>
      </c>
      <c r="I27" s="31">
        <v>0.59942899999999999</v>
      </c>
      <c r="J27" s="31">
        <v>0.59747700000000004</v>
      </c>
      <c r="K27" s="31">
        <v>0.59515700000000005</v>
      </c>
      <c r="L27" s="31">
        <v>0.59330099999999997</v>
      </c>
      <c r="M27" s="31">
        <v>0.59162199999999998</v>
      </c>
      <c r="N27" s="31">
        <v>0.58930300000000002</v>
      </c>
      <c r="O27" s="31">
        <v>0.58735099999999996</v>
      </c>
      <c r="P27" s="31">
        <v>0.585399</v>
      </c>
      <c r="Q27" s="31">
        <v>0.58344799999999997</v>
      </c>
      <c r="R27" s="31">
        <v>0.58149600000000001</v>
      </c>
      <c r="S27" s="31">
        <v>0.57356099999999999</v>
      </c>
      <c r="T27" s="31">
        <v>0.56984299999999999</v>
      </c>
      <c r="U27" s="31">
        <v>0.56789199999999995</v>
      </c>
      <c r="V27" s="31">
        <v>0.56605700000000003</v>
      </c>
      <c r="W27" s="31">
        <v>0.564222</v>
      </c>
      <c r="X27" s="31">
        <v>0.56200700000000003</v>
      </c>
      <c r="Y27" s="31">
        <v>0.56009399999999998</v>
      </c>
      <c r="Z27" s="31">
        <v>0.56428</v>
      </c>
      <c r="AA27" s="31">
        <v>0.55650299999999997</v>
      </c>
      <c r="AB27" s="31">
        <v>0.55466800000000005</v>
      </c>
      <c r="AC27" s="31">
        <v>0.55283300000000002</v>
      </c>
      <c r="AD27" s="31">
        <v>0.55086100000000005</v>
      </c>
      <c r="AE27" s="31">
        <v>0.54916299999999996</v>
      </c>
      <c r="AF27" s="31">
        <v>0.54732800000000004</v>
      </c>
      <c r="AG27" s="31">
        <v>0.54535599999999995</v>
      </c>
      <c r="AH27" s="32">
        <v>-1.0610000000000001E-3</v>
      </c>
    </row>
    <row r="28" spans="1:34" ht="15" customHeight="1" x14ac:dyDescent="0.2">
      <c r="A28" s="29" t="s">
        <v>474</v>
      </c>
      <c r="B28" s="49" t="s">
        <v>205</v>
      </c>
      <c r="C28" s="31">
        <v>0.35899999999999999</v>
      </c>
      <c r="D28" s="31">
        <v>0.442</v>
      </c>
      <c r="E28" s="31">
        <v>0.59816400000000003</v>
      </c>
      <c r="F28" s="31">
        <v>0.60789599999999999</v>
      </c>
      <c r="G28" s="31">
        <v>0.62710299999999997</v>
      </c>
      <c r="H28" s="31">
        <v>0.63753300000000002</v>
      </c>
      <c r="I28" s="31">
        <v>0.61073500000000003</v>
      </c>
      <c r="J28" s="31">
        <v>0.56705399999999995</v>
      </c>
      <c r="K28" s="31">
        <v>0.52091200000000004</v>
      </c>
      <c r="L28" s="31">
        <v>0.48718</v>
      </c>
      <c r="M28" s="31">
        <v>0.458625</v>
      </c>
      <c r="N28" s="31">
        <v>0.432668</v>
      </c>
      <c r="O28" s="31">
        <v>0.40992400000000001</v>
      </c>
      <c r="P28" s="31">
        <v>0.388623</v>
      </c>
      <c r="Q28" s="31">
        <v>0.37019600000000003</v>
      </c>
      <c r="R28" s="31">
        <v>0.33948600000000001</v>
      </c>
      <c r="S28" s="31">
        <v>0.30677500000000002</v>
      </c>
      <c r="T28" s="31">
        <v>0.266764</v>
      </c>
      <c r="U28" s="31">
        <v>0.26902100000000001</v>
      </c>
      <c r="V28" s="31">
        <v>0.26155200000000001</v>
      </c>
      <c r="W28" s="31">
        <v>0.27167999999999998</v>
      </c>
      <c r="X28" s="31">
        <v>0.27568799999999999</v>
      </c>
      <c r="Y28" s="31">
        <v>0.27082000000000001</v>
      </c>
      <c r="Z28" s="31">
        <v>0.28192899999999999</v>
      </c>
      <c r="AA28" s="31">
        <v>0.28015299999999999</v>
      </c>
      <c r="AB28" s="31">
        <v>0.27291700000000002</v>
      </c>
      <c r="AC28" s="31">
        <v>0.27762700000000001</v>
      </c>
      <c r="AD28" s="31">
        <v>0.28230499999999997</v>
      </c>
      <c r="AE28" s="31">
        <v>0.28871400000000003</v>
      </c>
      <c r="AF28" s="31">
        <v>0.29334500000000002</v>
      </c>
      <c r="AG28" s="31">
        <v>0.30864900000000001</v>
      </c>
      <c r="AH28" s="32">
        <v>-5.025E-3</v>
      </c>
    </row>
    <row r="29" spans="1:34" ht="15" customHeight="1" x14ac:dyDescent="0.2">
      <c r="A29" s="29" t="s">
        <v>475</v>
      </c>
      <c r="B29" s="49" t="s">
        <v>206</v>
      </c>
      <c r="C29" s="31">
        <v>5.1130000000000004</v>
      </c>
      <c r="D29" s="31">
        <v>5.6269999999999998</v>
      </c>
      <c r="E29" s="31">
        <v>7.0676160000000001</v>
      </c>
      <c r="F29" s="31">
        <v>7.7604360000000003</v>
      </c>
      <c r="G29" s="31">
        <v>7.9270550000000002</v>
      </c>
      <c r="H29" s="31">
        <v>7.9887230000000002</v>
      </c>
      <c r="I29" s="31">
        <v>8.1411289999999994</v>
      </c>
      <c r="J29" s="31">
        <v>8.1450200000000006</v>
      </c>
      <c r="K29" s="31">
        <v>8.0962019999999999</v>
      </c>
      <c r="L29" s="31">
        <v>8.1244999999999994</v>
      </c>
      <c r="M29" s="31">
        <v>8.1678949999999997</v>
      </c>
      <c r="N29" s="31">
        <v>8.0536949999999994</v>
      </c>
      <c r="O29" s="31">
        <v>8.05457</v>
      </c>
      <c r="P29" s="31">
        <v>7.9975259999999997</v>
      </c>
      <c r="Q29" s="31">
        <v>8.0247469999999996</v>
      </c>
      <c r="R29" s="31">
        <v>7.9077279999999996</v>
      </c>
      <c r="S29" s="31">
        <v>7.8119389999999997</v>
      </c>
      <c r="T29" s="31">
        <v>7.8160499999999997</v>
      </c>
      <c r="U29" s="31">
        <v>7.7372420000000002</v>
      </c>
      <c r="V29" s="31">
        <v>7.6775989999999998</v>
      </c>
      <c r="W29" s="31">
        <v>7.5614210000000002</v>
      </c>
      <c r="X29" s="31">
        <v>7.5217400000000003</v>
      </c>
      <c r="Y29" s="31">
        <v>7.4398920000000004</v>
      </c>
      <c r="Z29" s="31">
        <v>7.2848600000000001</v>
      </c>
      <c r="AA29" s="31">
        <v>7.2295889999999998</v>
      </c>
      <c r="AB29" s="31">
        <v>7.13537</v>
      </c>
      <c r="AC29" s="31">
        <v>6.9605389999999998</v>
      </c>
      <c r="AD29" s="31">
        <v>6.8992680000000002</v>
      </c>
      <c r="AE29" s="31">
        <v>6.7523999999999997</v>
      </c>
      <c r="AF29" s="31">
        <v>6.5872229999999998</v>
      </c>
      <c r="AG29" s="31">
        <v>6.4549260000000004</v>
      </c>
      <c r="AH29" s="32">
        <v>7.7990000000000004E-3</v>
      </c>
    </row>
    <row r="30" spans="1:34" ht="15" customHeight="1" x14ac:dyDescent="0.2">
      <c r="A30" s="29" t="s">
        <v>476</v>
      </c>
      <c r="B30" s="49" t="s">
        <v>207</v>
      </c>
      <c r="C30" s="31">
        <v>0.96299999999999997</v>
      </c>
      <c r="D30" s="31">
        <v>1.093</v>
      </c>
      <c r="E30" s="31">
        <v>1.014167</v>
      </c>
      <c r="F30" s="31">
        <v>0.96139699999999995</v>
      </c>
      <c r="G30" s="31">
        <v>0.87175999999999998</v>
      </c>
      <c r="H30" s="31">
        <v>0.87103799999999998</v>
      </c>
      <c r="I30" s="31">
        <v>0.88023300000000004</v>
      </c>
      <c r="J30" s="31">
        <v>0.85790100000000002</v>
      </c>
      <c r="K30" s="31">
        <v>0.85144500000000001</v>
      </c>
      <c r="L30" s="31">
        <v>0.86322699999999997</v>
      </c>
      <c r="M30" s="31">
        <v>0.89124199999999998</v>
      </c>
      <c r="N30" s="31">
        <v>0.86306000000000005</v>
      </c>
      <c r="O30" s="31">
        <v>0.86306000000000005</v>
      </c>
      <c r="P30" s="31">
        <v>0.864255</v>
      </c>
      <c r="Q30" s="31">
        <v>0.88183900000000004</v>
      </c>
      <c r="R30" s="31">
        <v>0.88052699999999995</v>
      </c>
      <c r="S30" s="31">
        <v>0.89727400000000002</v>
      </c>
      <c r="T30" s="31">
        <v>0.90320699999999998</v>
      </c>
      <c r="U30" s="31">
        <v>0.91071899999999995</v>
      </c>
      <c r="V30" s="31">
        <v>0.92022300000000001</v>
      </c>
      <c r="W30" s="31">
        <v>0.916578</v>
      </c>
      <c r="X30" s="31">
        <v>0.92057999999999995</v>
      </c>
      <c r="Y30" s="31">
        <v>0.92265600000000003</v>
      </c>
      <c r="Z30" s="31">
        <v>0.922068</v>
      </c>
      <c r="AA30" s="31">
        <v>0.91853899999999999</v>
      </c>
      <c r="AB30" s="31">
        <v>0.92386599999999997</v>
      </c>
      <c r="AC30" s="31">
        <v>0.91686199999999995</v>
      </c>
      <c r="AD30" s="31">
        <v>0.90959500000000004</v>
      </c>
      <c r="AE30" s="31">
        <v>0.91157299999999997</v>
      </c>
      <c r="AF30" s="31">
        <v>0.90798100000000004</v>
      </c>
      <c r="AG30" s="31">
        <v>0.91040900000000002</v>
      </c>
      <c r="AH30" s="32">
        <v>-1.8699999999999999E-3</v>
      </c>
    </row>
    <row r="31" spans="1:34" ht="16" x14ac:dyDescent="0.2">
      <c r="A31" s="29" t="s">
        <v>477</v>
      </c>
      <c r="B31" s="49" t="s">
        <v>208</v>
      </c>
      <c r="C31" s="31">
        <v>-8.3000000000000004E-2</v>
      </c>
      <c r="D31" s="31">
        <v>5.1999999999999998E-2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2" t="s">
        <v>61</v>
      </c>
    </row>
    <row r="32" spans="1:34" ht="16" x14ac:dyDescent="0.2">
      <c r="A32" s="29" t="s">
        <v>478</v>
      </c>
      <c r="B32" s="49" t="s">
        <v>209</v>
      </c>
      <c r="C32" s="31">
        <v>5.0260300000000004</v>
      </c>
      <c r="D32" s="31">
        <v>5.2856230000000002</v>
      </c>
      <c r="E32" s="31">
        <v>5.7693899999999996</v>
      </c>
      <c r="F32" s="31">
        <v>6.4225789999999998</v>
      </c>
      <c r="G32" s="31">
        <v>6.7762060000000002</v>
      </c>
      <c r="H32" s="31">
        <v>6.8788479999999996</v>
      </c>
      <c r="I32" s="31">
        <v>7.008146</v>
      </c>
      <c r="J32" s="31">
        <v>7.1111950000000004</v>
      </c>
      <c r="K32" s="31">
        <v>7.2021249999999997</v>
      </c>
      <c r="L32" s="31">
        <v>7.2495440000000002</v>
      </c>
      <c r="M32" s="31">
        <v>7.3370090000000001</v>
      </c>
      <c r="N32" s="31">
        <v>7.4182059999999996</v>
      </c>
      <c r="O32" s="31">
        <v>7.503762</v>
      </c>
      <c r="P32" s="31">
        <v>7.5547719999999998</v>
      </c>
      <c r="Q32" s="31">
        <v>7.6459890000000001</v>
      </c>
      <c r="R32" s="31">
        <v>7.7044069999999998</v>
      </c>
      <c r="S32" s="31">
        <v>7.7228339999999998</v>
      </c>
      <c r="T32" s="31">
        <v>7.7820590000000003</v>
      </c>
      <c r="U32" s="31">
        <v>7.7856300000000003</v>
      </c>
      <c r="V32" s="31">
        <v>7.7890930000000003</v>
      </c>
      <c r="W32" s="31">
        <v>7.796106</v>
      </c>
      <c r="X32" s="31">
        <v>7.8150909999999998</v>
      </c>
      <c r="Y32" s="31">
        <v>7.8563739999999997</v>
      </c>
      <c r="Z32" s="31">
        <v>7.9427440000000002</v>
      </c>
      <c r="AA32" s="31">
        <v>8.0078490000000002</v>
      </c>
      <c r="AB32" s="31">
        <v>8.097505</v>
      </c>
      <c r="AC32" s="31">
        <v>8.0941340000000004</v>
      </c>
      <c r="AD32" s="31">
        <v>8.0989419999999992</v>
      </c>
      <c r="AE32" s="31">
        <v>8.1268270000000005</v>
      </c>
      <c r="AF32" s="31">
        <v>8.1009700000000002</v>
      </c>
      <c r="AG32" s="31">
        <v>8.0693319999999993</v>
      </c>
      <c r="AH32" s="32">
        <v>1.5907000000000001E-2</v>
      </c>
    </row>
    <row r="33" spans="1:34" ht="16" x14ac:dyDescent="0.2">
      <c r="A33" s="29" t="s">
        <v>479</v>
      </c>
      <c r="B33" s="49" t="s">
        <v>538</v>
      </c>
      <c r="C33" s="31">
        <v>0.96784499999999996</v>
      </c>
      <c r="D33" s="31">
        <v>1.0978079999999999</v>
      </c>
      <c r="E33" s="31">
        <v>1.104058</v>
      </c>
      <c r="F33" s="31">
        <v>1.1209659999999999</v>
      </c>
      <c r="G33" s="31">
        <v>1.1251150000000001</v>
      </c>
      <c r="H33" s="31">
        <v>1.130476</v>
      </c>
      <c r="I33" s="31">
        <v>1.1351420000000001</v>
      </c>
      <c r="J33" s="31">
        <v>1.1392629999999999</v>
      </c>
      <c r="K33" s="31">
        <v>1.1431530000000001</v>
      </c>
      <c r="L33" s="31">
        <v>1.146663</v>
      </c>
      <c r="M33" s="31">
        <v>1.1501049999999999</v>
      </c>
      <c r="N33" s="31">
        <v>1.1500140000000001</v>
      </c>
      <c r="O33" s="31">
        <v>1.1502300000000001</v>
      </c>
      <c r="P33" s="31">
        <v>1.150846</v>
      </c>
      <c r="Q33" s="31">
        <v>1.1518299999999999</v>
      </c>
      <c r="R33" s="31">
        <v>1.153152</v>
      </c>
      <c r="S33" s="31">
        <v>1.1542730000000001</v>
      </c>
      <c r="T33" s="31">
        <v>1.1556340000000001</v>
      </c>
      <c r="U33" s="31">
        <v>1.157011</v>
      </c>
      <c r="V33" s="31">
        <v>1.1588400000000001</v>
      </c>
      <c r="W33" s="31">
        <v>1.160657</v>
      </c>
      <c r="X33" s="31">
        <v>1.162442</v>
      </c>
      <c r="Y33" s="31">
        <v>1.164779</v>
      </c>
      <c r="Z33" s="31">
        <v>1.1670830000000001</v>
      </c>
      <c r="AA33" s="31">
        <v>1.1687689999999999</v>
      </c>
      <c r="AB33" s="31">
        <v>1.1705030000000001</v>
      </c>
      <c r="AC33" s="31">
        <v>1.174558</v>
      </c>
      <c r="AD33" s="31">
        <v>1.1908700000000001</v>
      </c>
      <c r="AE33" s="31">
        <v>1.2006810000000001</v>
      </c>
      <c r="AF33" s="31">
        <v>1.215252</v>
      </c>
      <c r="AG33" s="31">
        <v>1.225938</v>
      </c>
      <c r="AH33" s="32">
        <v>7.9109999999999996E-3</v>
      </c>
    </row>
    <row r="34" spans="1:34" ht="16" x14ac:dyDescent="0.2">
      <c r="A34" s="29" t="s">
        <v>480</v>
      </c>
      <c r="B34" s="49" t="s">
        <v>210</v>
      </c>
      <c r="C34" s="31">
        <v>0.80141700000000005</v>
      </c>
      <c r="D34" s="31">
        <v>0.88364100000000001</v>
      </c>
      <c r="E34" s="31">
        <v>0.87468500000000005</v>
      </c>
      <c r="F34" s="31">
        <v>0.87879799999999997</v>
      </c>
      <c r="G34" s="31">
        <v>0.88032999999999995</v>
      </c>
      <c r="H34" s="31">
        <v>0.88540399999999997</v>
      </c>
      <c r="I34" s="31">
        <v>0.88809000000000005</v>
      </c>
      <c r="J34" s="31">
        <v>0.88900299999999999</v>
      </c>
      <c r="K34" s="31">
        <v>0.88987499999999997</v>
      </c>
      <c r="L34" s="31">
        <v>0.88989499999999999</v>
      </c>
      <c r="M34" s="31">
        <v>0.88976100000000002</v>
      </c>
      <c r="N34" s="31">
        <v>0.88968199999999997</v>
      </c>
      <c r="O34" s="31">
        <v>0.89028399999999996</v>
      </c>
      <c r="P34" s="31">
        <v>0.89199899999999999</v>
      </c>
      <c r="Q34" s="31">
        <v>0.89451700000000001</v>
      </c>
      <c r="R34" s="31">
        <v>0.89873199999999998</v>
      </c>
      <c r="S34" s="31">
        <v>0.90211300000000005</v>
      </c>
      <c r="T34" s="31">
        <v>0.90566899999999995</v>
      </c>
      <c r="U34" s="31">
        <v>0.90939199999999998</v>
      </c>
      <c r="V34" s="31">
        <v>0.91414700000000004</v>
      </c>
      <c r="W34" s="31">
        <v>0.91985499999999998</v>
      </c>
      <c r="X34" s="31">
        <v>0.92518999999999996</v>
      </c>
      <c r="Y34" s="31">
        <v>0.93104399999999998</v>
      </c>
      <c r="Z34" s="31">
        <v>0.93722799999999995</v>
      </c>
      <c r="AA34" s="31">
        <v>0.94283099999999997</v>
      </c>
      <c r="AB34" s="31">
        <v>0.94871300000000003</v>
      </c>
      <c r="AC34" s="31">
        <v>0.95496800000000004</v>
      </c>
      <c r="AD34" s="31">
        <v>0.96090900000000001</v>
      </c>
      <c r="AE34" s="31">
        <v>0.96757400000000005</v>
      </c>
      <c r="AF34" s="31">
        <v>0.974553</v>
      </c>
      <c r="AG34" s="31">
        <v>0.98171900000000001</v>
      </c>
      <c r="AH34" s="32">
        <v>6.7869999999999996E-3</v>
      </c>
    </row>
    <row r="35" spans="1:34" ht="16" x14ac:dyDescent="0.2">
      <c r="A35" s="29" t="s">
        <v>481</v>
      </c>
      <c r="B35" s="49" t="s">
        <v>211</v>
      </c>
      <c r="C35" s="31">
        <v>0.87758999999999998</v>
      </c>
      <c r="D35" s="31">
        <v>0.96729900000000002</v>
      </c>
      <c r="E35" s="31">
        <v>0.98176300000000005</v>
      </c>
      <c r="F35" s="31">
        <v>0.98855400000000004</v>
      </c>
      <c r="G35" s="31">
        <v>0.99845499999999998</v>
      </c>
      <c r="H35" s="31">
        <v>1.00648</v>
      </c>
      <c r="I35" s="31">
        <v>1.012189</v>
      </c>
      <c r="J35" s="31">
        <v>1.0162040000000001</v>
      </c>
      <c r="K35" s="31">
        <v>1.020262</v>
      </c>
      <c r="L35" s="31">
        <v>1.0235369999999999</v>
      </c>
      <c r="M35" s="31">
        <v>1.0332619999999999</v>
      </c>
      <c r="N35" s="31">
        <v>1.0367759999999999</v>
      </c>
      <c r="O35" s="31">
        <v>1.041058</v>
      </c>
      <c r="P35" s="31">
        <v>1.0465359999999999</v>
      </c>
      <c r="Q35" s="31">
        <v>1.0529170000000001</v>
      </c>
      <c r="R35" s="31">
        <v>1.058686</v>
      </c>
      <c r="S35" s="31">
        <v>1.0685309999999999</v>
      </c>
      <c r="T35" s="31">
        <v>1.076254</v>
      </c>
      <c r="U35" s="31">
        <v>1.0842430000000001</v>
      </c>
      <c r="V35" s="31">
        <v>1.0933619999999999</v>
      </c>
      <c r="W35" s="31">
        <v>1.1035550000000001</v>
      </c>
      <c r="X35" s="31">
        <v>1.1134850000000001</v>
      </c>
      <c r="Y35" s="31">
        <v>1.124045</v>
      </c>
      <c r="Z35" s="31">
        <v>1.135057</v>
      </c>
      <c r="AA35" s="31">
        <v>1.1547909999999999</v>
      </c>
      <c r="AB35" s="31">
        <v>1.165999</v>
      </c>
      <c r="AC35" s="31">
        <v>1.177684</v>
      </c>
      <c r="AD35" s="31">
        <v>1.1891970000000001</v>
      </c>
      <c r="AE35" s="31">
        <v>1.20156</v>
      </c>
      <c r="AF35" s="31">
        <v>1.2143919999999999</v>
      </c>
      <c r="AG35" s="31">
        <v>1.2275640000000001</v>
      </c>
      <c r="AH35" s="32">
        <v>1.125E-2</v>
      </c>
    </row>
    <row r="36" spans="1:34" ht="16" x14ac:dyDescent="0.2">
      <c r="A36" s="29" t="s">
        <v>482</v>
      </c>
      <c r="B36" s="49" t="s">
        <v>212</v>
      </c>
      <c r="C36" s="31">
        <v>-7.6173000000000005E-2</v>
      </c>
      <c r="D36" s="31">
        <v>-8.3657999999999996E-2</v>
      </c>
      <c r="E36" s="31">
        <v>-0.10707800000000001</v>
      </c>
      <c r="F36" s="31">
        <v>-0.10975600000000001</v>
      </c>
      <c r="G36" s="31">
        <v>-0.11812499999999999</v>
      </c>
      <c r="H36" s="31">
        <v>-0.121077</v>
      </c>
      <c r="I36" s="31">
        <v>-0.124098</v>
      </c>
      <c r="J36" s="31">
        <v>-0.12720200000000001</v>
      </c>
      <c r="K36" s="31">
        <v>-0.130387</v>
      </c>
      <c r="L36" s="31">
        <v>-0.13364200000000001</v>
      </c>
      <c r="M36" s="31">
        <v>-0.14350099999999999</v>
      </c>
      <c r="N36" s="31">
        <v>-0.147094</v>
      </c>
      <c r="O36" s="31">
        <v>-0.15077299999999999</v>
      </c>
      <c r="P36" s="31">
        <v>-0.15453800000000001</v>
      </c>
      <c r="Q36" s="31">
        <v>-0.15840000000000001</v>
      </c>
      <c r="R36" s="31">
        <v>-0.15995400000000001</v>
      </c>
      <c r="S36" s="31">
        <v>-0.16641800000000001</v>
      </c>
      <c r="T36" s="31">
        <v>-0.17058599999999999</v>
      </c>
      <c r="U36" s="31">
        <v>-0.17485100000000001</v>
      </c>
      <c r="V36" s="31">
        <v>-0.17921400000000001</v>
      </c>
      <c r="W36" s="31">
        <v>-0.1837</v>
      </c>
      <c r="X36" s="31">
        <v>-0.18829599999999999</v>
      </c>
      <c r="Y36" s="31">
        <v>-0.19300100000000001</v>
      </c>
      <c r="Z36" s="31">
        <v>-0.197829</v>
      </c>
      <c r="AA36" s="31">
        <v>-0.21196000000000001</v>
      </c>
      <c r="AB36" s="31">
        <v>-0.21728600000000001</v>
      </c>
      <c r="AC36" s="31">
        <v>-0.222717</v>
      </c>
      <c r="AD36" s="31">
        <v>-0.22828799999999999</v>
      </c>
      <c r="AE36" s="31">
        <v>-0.233987</v>
      </c>
      <c r="AF36" s="31">
        <v>-0.239839</v>
      </c>
      <c r="AG36" s="31">
        <v>-0.24584400000000001</v>
      </c>
      <c r="AH36" s="32">
        <v>3.9829000000000003E-2</v>
      </c>
    </row>
    <row r="37" spans="1:34" ht="16" x14ac:dyDescent="0.2">
      <c r="A37" s="29" t="s">
        <v>483</v>
      </c>
      <c r="B37" s="49" t="s">
        <v>213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2" t="s">
        <v>61</v>
      </c>
    </row>
    <row r="38" spans="1:34" ht="16" x14ac:dyDescent="0.2">
      <c r="A38" s="29" t="s">
        <v>484</v>
      </c>
      <c r="B38" s="49" t="s">
        <v>214</v>
      </c>
      <c r="C38" s="31">
        <v>0.116096</v>
      </c>
      <c r="D38" s="31">
        <v>0.137044</v>
      </c>
      <c r="E38" s="31">
        <v>0.12911900000000001</v>
      </c>
      <c r="F38" s="31">
        <v>0.13076399999999999</v>
      </c>
      <c r="G38" s="31">
        <v>0.131831</v>
      </c>
      <c r="H38" s="31">
        <v>0.13046199999999999</v>
      </c>
      <c r="I38" s="31">
        <v>0.13120599999999999</v>
      </c>
      <c r="J38" s="31">
        <v>0.133105</v>
      </c>
      <c r="K38" s="31">
        <v>0.133297</v>
      </c>
      <c r="L38" s="31">
        <v>0.13350999999999999</v>
      </c>
      <c r="M38" s="31">
        <v>0.13389699999999999</v>
      </c>
      <c r="N38" s="31">
        <v>0.13411200000000001</v>
      </c>
      <c r="O38" s="31">
        <v>0.13414899999999999</v>
      </c>
      <c r="P38" s="31">
        <v>0.13436200000000001</v>
      </c>
      <c r="Q38" s="31">
        <v>0.134575</v>
      </c>
      <c r="R38" s="31">
        <v>0.13205900000000001</v>
      </c>
      <c r="S38" s="31">
        <v>0.13076399999999999</v>
      </c>
      <c r="T38" s="31">
        <v>0.130938</v>
      </c>
      <c r="U38" s="31">
        <v>0.13091800000000001</v>
      </c>
      <c r="V38" s="31">
        <v>0.13089400000000001</v>
      </c>
      <c r="W38" s="31">
        <v>0.12767000000000001</v>
      </c>
      <c r="X38" s="31">
        <v>0.125501</v>
      </c>
      <c r="Y38" s="31">
        <v>0.12645400000000001</v>
      </c>
      <c r="Z38" s="31">
        <v>0.125863</v>
      </c>
      <c r="AA38" s="31">
        <v>0.123127</v>
      </c>
      <c r="AB38" s="31">
        <v>0.118713</v>
      </c>
      <c r="AC38" s="31">
        <v>0.116801</v>
      </c>
      <c r="AD38" s="31">
        <v>0.12589700000000001</v>
      </c>
      <c r="AE38" s="31">
        <v>0.12757199999999999</v>
      </c>
      <c r="AF38" s="31">
        <v>0.129693</v>
      </c>
      <c r="AG38" s="31">
        <v>0.131716</v>
      </c>
      <c r="AH38" s="32" t="s">
        <v>61</v>
      </c>
    </row>
    <row r="39" spans="1:34" ht="16" x14ac:dyDescent="0.2">
      <c r="A39" s="29" t="s">
        <v>485</v>
      </c>
      <c r="B39" s="49" t="s">
        <v>211</v>
      </c>
      <c r="C39" s="31">
        <v>0.113001</v>
      </c>
      <c r="D39" s="31">
        <v>0.13394800000000001</v>
      </c>
      <c r="E39" s="31">
        <v>0.119328</v>
      </c>
      <c r="F39" s="31">
        <v>0.120925</v>
      </c>
      <c r="G39" s="31">
        <v>0.12381300000000001</v>
      </c>
      <c r="H39" s="31">
        <v>0.122403</v>
      </c>
      <c r="I39" s="31">
        <v>0.123108</v>
      </c>
      <c r="J39" s="31">
        <v>0.12496599999999999</v>
      </c>
      <c r="K39" s="31">
        <v>0.12511700000000001</v>
      </c>
      <c r="L39" s="31">
        <v>0.12528900000000001</v>
      </c>
      <c r="M39" s="31">
        <v>0.125635</v>
      </c>
      <c r="N39" s="31">
        <v>0.125809</v>
      </c>
      <c r="O39" s="31">
        <v>0.125805</v>
      </c>
      <c r="P39" s="31">
        <v>0.125976</v>
      </c>
      <c r="Q39" s="31">
        <v>0.12614700000000001</v>
      </c>
      <c r="R39" s="31">
        <v>0.123589</v>
      </c>
      <c r="S39" s="31">
        <v>0.122251</v>
      </c>
      <c r="T39" s="31">
        <v>0.12238300000000001</v>
      </c>
      <c r="U39" s="31">
        <v>0.12232</v>
      </c>
      <c r="V39" s="31">
        <v>0.122253</v>
      </c>
      <c r="W39" s="31">
        <v>0.11898599999999999</v>
      </c>
      <c r="X39" s="31">
        <v>0.116773</v>
      </c>
      <c r="Y39" s="31">
        <v>0.117683</v>
      </c>
      <c r="Z39" s="31">
        <v>0.117048</v>
      </c>
      <c r="AA39" s="31">
        <v>0.11426799999999999</v>
      </c>
      <c r="AB39" s="31">
        <v>0.10981</v>
      </c>
      <c r="AC39" s="31">
        <v>0.107853</v>
      </c>
      <c r="AD39" s="31">
        <v>0.11690399999999999</v>
      </c>
      <c r="AE39" s="31">
        <v>0.118535</v>
      </c>
      <c r="AF39" s="31">
        <v>0.12060999999999999</v>
      </c>
      <c r="AG39" s="31">
        <v>0.122588</v>
      </c>
      <c r="AH39" s="32">
        <v>2.7179999999999999E-3</v>
      </c>
    </row>
    <row r="40" spans="1:34" ht="16" x14ac:dyDescent="0.2">
      <c r="A40" s="29" t="s">
        <v>486</v>
      </c>
      <c r="B40" s="49" t="s">
        <v>212</v>
      </c>
      <c r="C40" s="31">
        <v>3.0950000000000001E-3</v>
      </c>
      <c r="D40" s="31">
        <v>3.0950000000000001E-3</v>
      </c>
      <c r="E40" s="31">
        <v>9.7909999999999994E-3</v>
      </c>
      <c r="F40" s="31">
        <v>9.8399999999999998E-3</v>
      </c>
      <c r="G40" s="31">
        <v>8.0180000000000008E-3</v>
      </c>
      <c r="H40" s="31">
        <v>8.0579999999999992E-3</v>
      </c>
      <c r="I40" s="31">
        <v>8.0979999999999993E-3</v>
      </c>
      <c r="J40" s="31">
        <v>8.1390000000000004E-3</v>
      </c>
      <c r="K40" s="31">
        <v>8.1799999999999998E-3</v>
      </c>
      <c r="L40" s="31">
        <v>8.2199999999999999E-3</v>
      </c>
      <c r="M40" s="31">
        <v>8.2620000000000002E-3</v>
      </c>
      <c r="N40" s="31">
        <v>8.3029999999999996E-3</v>
      </c>
      <c r="O40" s="31">
        <v>8.3440000000000007E-3</v>
      </c>
      <c r="P40" s="31">
        <v>8.3859999999999994E-3</v>
      </c>
      <c r="Q40" s="31">
        <v>8.4279999999999997E-3</v>
      </c>
      <c r="R40" s="31">
        <v>8.4700000000000001E-3</v>
      </c>
      <c r="S40" s="31">
        <v>8.5120000000000005E-3</v>
      </c>
      <c r="T40" s="31">
        <v>8.5550000000000001E-3</v>
      </c>
      <c r="U40" s="31">
        <v>8.5979999999999997E-3</v>
      </c>
      <c r="V40" s="31">
        <v>8.6409999999999994E-3</v>
      </c>
      <c r="W40" s="31">
        <v>8.6840000000000007E-3</v>
      </c>
      <c r="X40" s="31">
        <v>8.7270000000000004E-3</v>
      </c>
      <c r="Y40" s="31">
        <v>8.7709999999999993E-3</v>
      </c>
      <c r="Z40" s="31">
        <v>8.8149999999999999E-3</v>
      </c>
      <c r="AA40" s="31">
        <v>8.8590000000000006E-3</v>
      </c>
      <c r="AB40" s="31">
        <v>8.9029999999999995E-3</v>
      </c>
      <c r="AC40" s="31">
        <v>8.9479999999999994E-3</v>
      </c>
      <c r="AD40" s="31">
        <v>8.9929999999999993E-3</v>
      </c>
      <c r="AE40" s="31">
        <v>9.0379999999999992E-3</v>
      </c>
      <c r="AF40" s="31">
        <v>9.0830000000000008E-3</v>
      </c>
      <c r="AG40" s="31">
        <v>9.1280000000000007E-3</v>
      </c>
      <c r="AH40" s="32">
        <v>3.6708999999999999E-2</v>
      </c>
    </row>
    <row r="41" spans="1:34" ht="16" x14ac:dyDescent="0.2">
      <c r="A41" s="29" t="s">
        <v>487</v>
      </c>
      <c r="B41" s="49" t="s">
        <v>213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2" t="s">
        <v>61</v>
      </c>
    </row>
    <row r="42" spans="1:34" ht="16" x14ac:dyDescent="0.2">
      <c r="A42" s="29" t="s">
        <v>488</v>
      </c>
      <c r="B42" s="49" t="s">
        <v>215</v>
      </c>
      <c r="C42" s="31">
        <v>5.0332000000000002E-2</v>
      </c>
      <c r="D42" s="31">
        <v>7.7122999999999997E-2</v>
      </c>
      <c r="E42" s="31">
        <v>0.100255</v>
      </c>
      <c r="F42" s="31">
        <v>0.111404</v>
      </c>
      <c r="G42" s="31">
        <v>0.112953</v>
      </c>
      <c r="H42" s="31">
        <v>0.114611</v>
      </c>
      <c r="I42" s="31">
        <v>0.115846</v>
      </c>
      <c r="J42" s="31">
        <v>0.117155</v>
      </c>
      <c r="K42" s="31">
        <v>0.119981</v>
      </c>
      <c r="L42" s="31">
        <v>0.12325800000000001</v>
      </c>
      <c r="M42" s="31">
        <v>0.126447</v>
      </c>
      <c r="N42" s="31">
        <v>0.12622</v>
      </c>
      <c r="O42" s="31">
        <v>0.12579599999999999</v>
      </c>
      <c r="P42" s="31">
        <v>0.124485</v>
      </c>
      <c r="Q42" s="31">
        <v>0.122737</v>
      </c>
      <c r="R42" s="31">
        <v>0.122361</v>
      </c>
      <c r="S42" s="31">
        <v>0.121396</v>
      </c>
      <c r="T42" s="31">
        <v>0.11902799999999999</v>
      </c>
      <c r="U42" s="31">
        <v>0.1167</v>
      </c>
      <c r="V42" s="31">
        <v>0.113799</v>
      </c>
      <c r="W42" s="31">
        <v>0.113132</v>
      </c>
      <c r="X42" s="31">
        <v>0.111752</v>
      </c>
      <c r="Y42" s="31">
        <v>0.107281</v>
      </c>
      <c r="Z42" s="31">
        <v>0.103993</v>
      </c>
      <c r="AA42" s="31">
        <v>0.102811</v>
      </c>
      <c r="AB42" s="31">
        <v>0.103077</v>
      </c>
      <c r="AC42" s="31">
        <v>0.10279000000000001</v>
      </c>
      <c r="AD42" s="31">
        <v>0.104064</v>
      </c>
      <c r="AE42" s="31">
        <v>0.105535</v>
      </c>
      <c r="AF42" s="31">
        <v>0.11100599999999999</v>
      </c>
      <c r="AG42" s="31">
        <v>0.11250300000000001</v>
      </c>
      <c r="AH42" s="32">
        <v>2.7174E-2</v>
      </c>
    </row>
    <row r="43" spans="1:34" ht="16" x14ac:dyDescent="0.2">
      <c r="A43" s="29" t="s">
        <v>489</v>
      </c>
      <c r="B43" s="49" t="s">
        <v>211</v>
      </c>
      <c r="C43" s="31">
        <v>3.2682999999999997E-2</v>
      </c>
      <c r="D43" s="31">
        <v>5.1091999999999999E-2</v>
      </c>
      <c r="E43" s="31">
        <v>7.5903999999999999E-2</v>
      </c>
      <c r="F43" s="31">
        <v>8.6749000000000007E-2</v>
      </c>
      <c r="G43" s="31">
        <v>8.7989999999999999E-2</v>
      </c>
      <c r="H43" s="31">
        <v>8.9335999999999999E-2</v>
      </c>
      <c r="I43" s="31">
        <v>9.0255000000000002E-2</v>
      </c>
      <c r="J43" s="31">
        <v>9.1244000000000006E-2</v>
      </c>
      <c r="K43" s="31">
        <v>9.3745999999999996E-2</v>
      </c>
      <c r="L43" s="31">
        <v>9.6695000000000003E-2</v>
      </c>
      <c r="M43" s="31">
        <v>9.9553000000000003E-2</v>
      </c>
      <c r="N43" s="31">
        <v>9.8988999999999994E-2</v>
      </c>
      <c r="O43" s="31">
        <v>9.8225000000000007E-2</v>
      </c>
      <c r="P43" s="31">
        <v>9.6569000000000002E-2</v>
      </c>
      <c r="Q43" s="31">
        <v>9.4472E-2</v>
      </c>
      <c r="R43" s="31">
        <v>9.3743000000000007E-2</v>
      </c>
      <c r="S43" s="31">
        <v>9.2420000000000002E-2</v>
      </c>
      <c r="T43" s="31">
        <v>8.9690000000000006E-2</v>
      </c>
      <c r="U43" s="31">
        <v>8.6995000000000003E-2</v>
      </c>
      <c r="V43" s="31">
        <v>8.3722000000000005E-2</v>
      </c>
      <c r="W43" s="31">
        <v>8.2679000000000002E-2</v>
      </c>
      <c r="X43" s="31">
        <v>8.0919000000000005E-2</v>
      </c>
      <c r="Y43" s="31">
        <v>8.1969E-2</v>
      </c>
      <c r="Z43" s="31">
        <v>7.8364000000000003E-2</v>
      </c>
      <c r="AA43" s="31">
        <v>7.6862E-2</v>
      </c>
      <c r="AB43" s="31">
        <v>7.6802999999999996E-2</v>
      </c>
      <c r="AC43" s="31">
        <v>7.6188000000000006E-2</v>
      </c>
      <c r="AD43" s="31">
        <v>7.7130000000000004E-2</v>
      </c>
      <c r="AE43" s="31">
        <v>7.8264E-2</v>
      </c>
      <c r="AF43" s="31">
        <v>8.3393999999999996E-2</v>
      </c>
      <c r="AG43" s="31">
        <v>8.4545999999999996E-2</v>
      </c>
      <c r="AH43" s="32">
        <v>3.2188000000000001E-2</v>
      </c>
    </row>
    <row r="44" spans="1:34" ht="16" x14ac:dyDescent="0.2">
      <c r="A44" s="29" t="s">
        <v>490</v>
      </c>
      <c r="B44" s="49" t="s">
        <v>212</v>
      </c>
      <c r="C44" s="31">
        <v>1.7648E-2</v>
      </c>
      <c r="D44" s="31">
        <v>2.6030999999999999E-2</v>
      </c>
      <c r="E44" s="31">
        <v>2.4351000000000001E-2</v>
      </c>
      <c r="F44" s="31">
        <v>2.4655E-2</v>
      </c>
      <c r="G44" s="31">
        <v>2.4962999999999999E-2</v>
      </c>
      <c r="H44" s="31">
        <v>2.5274999999999999E-2</v>
      </c>
      <c r="I44" s="31">
        <v>2.5590999999999999E-2</v>
      </c>
      <c r="J44" s="31">
        <v>2.5911E-2</v>
      </c>
      <c r="K44" s="31">
        <v>2.6235000000000001E-2</v>
      </c>
      <c r="L44" s="31">
        <v>2.6563E-2</v>
      </c>
      <c r="M44" s="31">
        <v>2.6894999999999999E-2</v>
      </c>
      <c r="N44" s="31">
        <v>2.7231000000000002E-2</v>
      </c>
      <c r="O44" s="31">
        <v>2.7571999999999999E-2</v>
      </c>
      <c r="P44" s="31">
        <v>2.7916E-2</v>
      </c>
      <c r="Q44" s="31">
        <v>2.8264999999999998E-2</v>
      </c>
      <c r="R44" s="31">
        <v>2.8618000000000001E-2</v>
      </c>
      <c r="S44" s="31">
        <v>2.8975999999999998E-2</v>
      </c>
      <c r="T44" s="31">
        <v>2.9337999999999999E-2</v>
      </c>
      <c r="U44" s="31">
        <v>2.9704999999999999E-2</v>
      </c>
      <c r="V44" s="31">
        <v>3.0075999999999999E-2</v>
      </c>
      <c r="W44" s="31">
        <v>3.0452E-2</v>
      </c>
      <c r="X44" s="31">
        <v>3.0832999999999999E-2</v>
      </c>
      <c r="Y44" s="31">
        <v>2.5312000000000001E-2</v>
      </c>
      <c r="Z44" s="31">
        <v>2.5628999999999999E-2</v>
      </c>
      <c r="AA44" s="31">
        <v>2.5949E-2</v>
      </c>
      <c r="AB44" s="31">
        <v>2.6273000000000001E-2</v>
      </c>
      <c r="AC44" s="31">
        <v>2.6602000000000001E-2</v>
      </c>
      <c r="AD44" s="31">
        <v>2.6934E-2</v>
      </c>
      <c r="AE44" s="31">
        <v>2.7271E-2</v>
      </c>
      <c r="AF44" s="31">
        <v>2.7612000000000001E-2</v>
      </c>
      <c r="AG44" s="31">
        <v>2.7956999999999999E-2</v>
      </c>
      <c r="AH44" s="32">
        <v>1.5452E-2</v>
      </c>
    </row>
    <row r="45" spans="1:34" ht="16" x14ac:dyDescent="0.2">
      <c r="A45" s="29" t="s">
        <v>491</v>
      </c>
      <c r="B45" s="49" t="s">
        <v>213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2" t="s">
        <v>61</v>
      </c>
    </row>
    <row r="46" spans="1:34" ht="16" x14ac:dyDescent="0.2">
      <c r="A46" s="29" t="s">
        <v>492</v>
      </c>
      <c r="B46" s="49" t="s">
        <v>216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2" t="s">
        <v>61</v>
      </c>
    </row>
    <row r="47" spans="1:34" ht="16" x14ac:dyDescent="0.2">
      <c r="A47" s="29" t="s">
        <v>493</v>
      </c>
      <c r="B47" s="49" t="s">
        <v>217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2" t="s">
        <v>61</v>
      </c>
    </row>
    <row r="48" spans="1:34" ht="16" x14ac:dyDescent="0.2">
      <c r="A48" s="29" t="s">
        <v>494</v>
      </c>
      <c r="B48" s="49" t="s">
        <v>218</v>
      </c>
      <c r="C48" s="31">
        <v>0.20899999999999999</v>
      </c>
      <c r="D48" s="31">
        <v>0.20899999999999999</v>
      </c>
      <c r="E48" s="31">
        <v>0.24101300000000001</v>
      </c>
      <c r="F48" s="31">
        <v>0.237738</v>
      </c>
      <c r="G48" s="31">
        <v>0.23724700000000001</v>
      </c>
      <c r="H48" s="31">
        <v>0.23082</v>
      </c>
      <c r="I48" s="31">
        <v>0.23361000000000001</v>
      </c>
      <c r="J48" s="31">
        <v>0.22803200000000001</v>
      </c>
      <c r="K48" s="31">
        <v>0.22973399999999999</v>
      </c>
      <c r="L48" s="31">
        <v>0.22795000000000001</v>
      </c>
      <c r="M48" s="31">
        <v>0.21168999999999999</v>
      </c>
      <c r="N48" s="31">
        <v>0.20801900000000001</v>
      </c>
      <c r="O48" s="31">
        <v>0.205903</v>
      </c>
      <c r="P48" s="31">
        <v>0.204848</v>
      </c>
      <c r="Q48" s="31">
        <v>0.204765</v>
      </c>
      <c r="R48" s="31">
        <v>0.203793</v>
      </c>
      <c r="S48" s="31">
        <v>0.20510999999999999</v>
      </c>
      <c r="T48" s="31">
        <v>0.20649500000000001</v>
      </c>
      <c r="U48" s="31">
        <v>0.20752699999999999</v>
      </c>
      <c r="V48" s="31">
        <v>0.210066</v>
      </c>
      <c r="W48" s="31">
        <v>0.20716899999999999</v>
      </c>
      <c r="X48" s="31">
        <v>0.20802599999999999</v>
      </c>
      <c r="Y48" s="31">
        <v>0.20891000000000001</v>
      </c>
      <c r="Z48" s="31">
        <v>0.20901900000000001</v>
      </c>
      <c r="AA48" s="31">
        <v>0.20972099999999999</v>
      </c>
      <c r="AB48" s="31">
        <v>0.21040500000000001</v>
      </c>
      <c r="AC48" s="31">
        <v>0.20983099999999999</v>
      </c>
      <c r="AD48" s="31">
        <v>0.210234</v>
      </c>
      <c r="AE48" s="31">
        <v>0.21024699999999999</v>
      </c>
      <c r="AF48" s="31">
        <v>0.211588</v>
      </c>
      <c r="AG48" s="31">
        <v>0.21449299999999999</v>
      </c>
      <c r="AH48" s="32">
        <v>8.6499999999999999E-4</v>
      </c>
    </row>
    <row r="50" spans="1:34" ht="15" customHeight="1" x14ac:dyDescent="0.2">
      <c r="A50" s="29" t="s">
        <v>495</v>
      </c>
      <c r="B50" s="48" t="s">
        <v>91</v>
      </c>
      <c r="C50" s="33">
        <v>18.207922</v>
      </c>
      <c r="D50" s="33">
        <v>20.292234000000001</v>
      </c>
      <c r="E50" s="33">
        <v>19.802417999999999</v>
      </c>
      <c r="F50" s="33">
        <v>20.071767999999999</v>
      </c>
      <c r="G50" s="33">
        <v>20.268093</v>
      </c>
      <c r="H50" s="33">
        <v>20.451702000000001</v>
      </c>
      <c r="I50" s="33">
        <v>20.515796999999999</v>
      </c>
      <c r="J50" s="33">
        <v>20.516387999999999</v>
      </c>
      <c r="K50" s="33">
        <v>20.544249000000001</v>
      </c>
      <c r="L50" s="33">
        <v>20.542269000000001</v>
      </c>
      <c r="M50" s="33">
        <v>20.569773000000001</v>
      </c>
      <c r="N50" s="33">
        <v>20.596153000000001</v>
      </c>
      <c r="O50" s="33">
        <v>20.619952999999999</v>
      </c>
      <c r="P50" s="33">
        <v>20.649628</v>
      </c>
      <c r="Q50" s="33">
        <v>20.733682999999999</v>
      </c>
      <c r="R50" s="33">
        <v>20.852271999999999</v>
      </c>
      <c r="S50" s="33">
        <v>20.946840000000002</v>
      </c>
      <c r="T50" s="33">
        <v>21.042065000000001</v>
      </c>
      <c r="U50" s="33">
        <v>21.135717</v>
      </c>
      <c r="V50" s="33">
        <v>21.237435999999999</v>
      </c>
      <c r="W50" s="33">
        <v>21.313320000000001</v>
      </c>
      <c r="X50" s="33">
        <v>21.420947999999999</v>
      </c>
      <c r="Y50" s="33">
        <v>21.528151999999999</v>
      </c>
      <c r="Z50" s="33">
        <v>21.684491999999999</v>
      </c>
      <c r="AA50" s="33">
        <v>21.814495000000001</v>
      </c>
      <c r="AB50" s="33">
        <v>21.976884999999999</v>
      </c>
      <c r="AC50" s="33">
        <v>22.089110999999999</v>
      </c>
      <c r="AD50" s="33">
        <v>22.191628999999999</v>
      </c>
      <c r="AE50" s="33">
        <v>22.300106</v>
      </c>
      <c r="AF50" s="33">
        <v>22.446383999999998</v>
      </c>
      <c r="AG50" s="33">
        <v>22.603760000000001</v>
      </c>
      <c r="AH50" s="34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48" t="s">
        <v>92</v>
      </c>
    </row>
    <row r="54" spans="1:34" ht="15" customHeight="1" x14ac:dyDescent="0.2">
      <c r="B54" s="48" t="s">
        <v>93</v>
      </c>
    </row>
    <row r="55" spans="1:34" ht="15" customHeight="1" x14ac:dyDescent="0.2">
      <c r="A55" s="29" t="s">
        <v>496</v>
      </c>
      <c r="B55" s="49" t="s">
        <v>94</v>
      </c>
      <c r="C55" s="31">
        <v>2.9889999999999999</v>
      </c>
      <c r="D55" s="31">
        <v>3.2549999999999999</v>
      </c>
      <c r="E55" s="31">
        <v>3.6043720000000001</v>
      </c>
      <c r="F55" s="31">
        <v>3.7321029999999999</v>
      </c>
      <c r="G55" s="31">
        <v>3.8606690000000001</v>
      </c>
      <c r="H55" s="31">
        <v>3.9666589999999999</v>
      </c>
      <c r="I55" s="31">
        <v>4.0425440000000004</v>
      </c>
      <c r="J55" s="31">
        <v>4.0952570000000001</v>
      </c>
      <c r="K55" s="31">
        <v>4.1608679999999998</v>
      </c>
      <c r="L55" s="31">
        <v>4.2203340000000003</v>
      </c>
      <c r="M55" s="31">
        <v>4.2910000000000004</v>
      </c>
      <c r="N55" s="31">
        <v>4.3623329999999996</v>
      </c>
      <c r="O55" s="31">
        <v>4.4235800000000003</v>
      </c>
      <c r="P55" s="31">
        <v>4.479095</v>
      </c>
      <c r="Q55" s="31">
        <v>4.5651460000000004</v>
      </c>
      <c r="R55" s="31">
        <v>4.6496430000000002</v>
      </c>
      <c r="S55" s="31">
        <v>4.7181940000000004</v>
      </c>
      <c r="T55" s="31">
        <v>4.7874889999999999</v>
      </c>
      <c r="U55" s="31">
        <v>4.84917</v>
      </c>
      <c r="V55" s="31">
        <v>4.909141</v>
      </c>
      <c r="W55" s="31">
        <v>4.9351929999999999</v>
      </c>
      <c r="X55" s="31">
        <v>4.9728789999999998</v>
      </c>
      <c r="Y55" s="31">
        <v>5.0184819999999997</v>
      </c>
      <c r="Z55" s="31">
        <v>5.0990080000000004</v>
      </c>
      <c r="AA55" s="31">
        <v>5.1619529999999996</v>
      </c>
      <c r="AB55" s="31">
        <v>5.2451800000000004</v>
      </c>
      <c r="AC55" s="31">
        <v>5.2900960000000001</v>
      </c>
      <c r="AD55" s="31">
        <v>5.3295659999999998</v>
      </c>
      <c r="AE55" s="31">
        <v>5.3704710000000002</v>
      </c>
      <c r="AF55" s="31">
        <v>5.4407019999999999</v>
      </c>
      <c r="AG55" s="31">
        <v>5.5137409999999996</v>
      </c>
      <c r="AH55" s="32">
        <v>2.0619999999999999E-2</v>
      </c>
    </row>
    <row r="56" spans="1:34" ht="15" customHeight="1" x14ac:dyDescent="0.2">
      <c r="A56" s="29" t="s">
        <v>497</v>
      </c>
      <c r="B56" s="49" t="s">
        <v>95</v>
      </c>
      <c r="C56" s="31">
        <v>8.2219999999999995</v>
      </c>
      <c r="D56" s="31">
        <v>8.9749999999999996</v>
      </c>
      <c r="E56" s="31">
        <v>8.6571750000000005</v>
      </c>
      <c r="F56" s="31">
        <v>8.6845619999999997</v>
      </c>
      <c r="G56" s="31">
        <v>8.6932109999999998</v>
      </c>
      <c r="H56" s="31">
        <v>8.6898789999999995</v>
      </c>
      <c r="I56" s="31">
        <v>8.6632529999999992</v>
      </c>
      <c r="J56" s="31">
        <v>8.6207019999999996</v>
      </c>
      <c r="K56" s="31">
        <v>8.5780949999999994</v>
      </c>
      <c r="L56" s="31">
        <v>8.5279260000000008</v>
      </c>
      <c r="M56" s="31">
        <v>8.47879</v>
      </c>
      <c r="N56" s="31">
        <v>8.4281869999999994</v>
      </c>
      <c r="O56" s="31">
        <v>8.3848909999999997</v>
      </c>
      <c r="P56" s="31">
        <v>8.3521870000000007</v>
      </c>
      <c r="Q56" s="31">
        <v>8.3274500000000007</v>
      </c>
      <c r="R56" s="31">
        <v>8.3169780000000006</v>
      </c>
      <c r="S56" s="31">
        <v>8.3108660000000008</v>
      </c>
      <c r="T56" s="31">
        <v>8.3058669999999992</v>
      </c>
      <c r="U56" s="31">
        <v>8.302365</v>
      </c>
      <c r="V56" s="31">
        <v>8.3078249999999993</v>
      </c>
      <c r="W56" s="31">
        <v>8.3218779999999999</v>
      </c>
      <c r="X56" s="31">
        <v>8.337771</v>
      </c>
      <c r="Y56" s="31">
        <v>8.3579799999999995</v>
      </c>
      <c r="Z56" s="31">
        <v>8.3810710000000004</v>
      </c>
      <c r="AA56" s="31">
        <v>8.401033</v>
      </c>
      <c r="AB56" s="31">
        <v>8.4213349999999991</v>
      </c>
      <c r="AC56" s="31">
        <v>8.4445759999999996</v>
      </c>
      <c r="AD56" s="31">
        <v>8.4648749999999993</v>
      </c>
      <c r="AE56" s="31">
        <v>8.4910990000000002</v>
      </c>
      <c r="AF56" s="31">
        <v>8.5202000000000009</v>
      </c>
      <c r="AG56" s="31">
        <v>8.5507200000000001</v>
      </c>
      <c r="AH56" s="32">
        <v>1.3079999999999999E-3</v>
      </c>
    </row>
    <row r="57" spans="1:34" ht="15" customHeight="1" x14ac:dyDescent="0.2">
      <c r="A57" s="29" t="s">
        <v>498</v>
      </c>
      <c r="B57" s="49" t="s">
        <v>219</v>
      </c>
      <c r="C57" s="31">
        <v>2.0757000000000001E-2</v>
      </c>
      <c r="D57" s="31">
        <v>2.2324E-2</v>
      </c>
      <c r="E57" s="31">
        <v>2.1262E-2</v>
      </c>
      <c r="F57" s="31">
        <v>2.2172999999999998E-2</v>
      </c>
      <c r="G57" s="31">
        <v>2.2164E-2</v>
      </c>
      <c r="H57" s="31">
        <v>2.2022E-2</v>
      </c>
      <c r="I57" s="31">
        <v>2.1787999999999998E-2</v>
      </c>
      <c r="J57" s="31">
        <v>2.1374000000000001E-2</v>
      </c>
      <c r="K57" s="31">
        <v>2.0972000000000001E-2</v>
      </c>
      <c r="L57" s="31">
        <v>2.0559000000000001E-2</v>
      </c>
      <c r="M57" s="31">
        <v>2.0168999999999999E-2</v>
      </c>
      <c r="N57" s="31">
        <v>1.9862999999999999E-2</v>
      </c>
      <c r="O57" s="31">
        <v>1.9571999999999999E-2</v>
      </c>
      <c r="P57" s="31">
        <v>1.9354E-2</v>
      </c>
      <c r="Q57" s="31">
        <v>1.9175999999999999E-2</v>
      </c>
      <c r="R57" s="31">
        <v>1.9171000000000001E-2</v>
      </c>
      <c r="S57" s="31">
        <v>1.9178000000000001E-2</v>
      </c>
      <c r="T57" s="31">
        <v>1.9238000000000002E-2</v>
      </c>
      <c r="U57" s="31">
        <v>1.9313E-2</v>
      </c>
      <c r="V57" s="31">
        <v>1.9487999999999998E-2</v>
      </c>
      <c r="W57" s="31">
        <v>1.9695000000000001E-2</v>
      </c>
      <c r="X57" s="31">
        <v>1.9910000000000001E-2</v>
      </c>
      <c r="Y57" s="31">
        <v>2.0163E-2</v>
      </c>
      <c r="Z57" s="31">
        <v>2.0412E-2</v>
      </c>
      <c r="AA57" s="31">
        <v>2.0677999999999998E-2</v>
      </c>
      <c r="AB57" s="31">
        <v>2.0895E-2</v>
      </c>
      <c r="AC57" s="31">
        <v>2.1118999999999999E-2</v>
      </c>
      <c r="AD57" s="31">
        <v>2.1434000000000002E-2</v>
      </c>
      <c r="AE57" s="31">
        <v>2.1668E-2</v>
      </c>
      <c r="AF57" s="31">
        <v>2.2022E-2</v>
      </c>
      <c r="AG57" s="31">
        <v>2.2346999999999999E-2</v>
      </c>
      <c r="AH57" s="32">
        <v>2.4629999999999999E-3</v>
      </c>
    </row>
    <row r="58" spans="1:34" ht="15" customHeight="1" x14ac:dyDescent="0.2">
      <c r="A58" s="29" t="s">
        <v>499</v>
      </c>
      <c r="B58" s="49" t="s">
        <v>96</v>
      </c>
      <c r="C58" s="31">
        <v>1.0760000000000001</v>
      </c>
      <c r="D58" s="31">
        <v>1.542</v>
      </c>
      <c r="E58" s="31">
        <v>1.5725229999999999</v>
      </c>
      <c r="F58" s="31">
        <v>1.635418</v>
      </c>
      <c r="G58" s="31">
        <v>1.6758949999999999</v>
      </c>
      <c r="H58" s="31">
        <v>1.7093929999999999</v>
      </c>
      <c r="I58" s="31">
        <v>1.720585</v>
      </c>
      <c r="J58" s="31">
        <v>1.728874</v>
      </c>
      <c r="K58" s="31">
        <v>1.740105</v>
      </c>
      <c r="L58" s="31">
        <v>1.7488900000000001</v>
      </c>
      <c r="M58" s="31">
        <v>1.7581329999999999</v>
      </c>
      <c r="N58" s="31">
        <v>1.770804</v>
      </c>
      <c r="O58" s="31">
        <v>1.789863</v>
      </c>
      <c r="P58" s="31">
        <v>1.808664</v>
      </c>
      <c r="Q58" s="31">
        <v>1.8296950000000001</v>
      </c>
      <c r="R58" s="31">
        <v>1.8539369999999999</v>
      </c>
      <c r="S58" s="31">
        <v>1.874058</v>
      </c>
      <c r="T58" s="31">
        <v>1.8912629999999999</v>
      </c>
      <c r="U58" s="31">
        <v>1.9094150000000001</v>
      </c>
      <c r="V58" s="31">
        <v>1.9298979999999999</v>
      </c>
      <c r="W58" s="31">
        <v>1.955443</v>
      </c>
      <c r="X58" s="31">
        <v>1.979069</v>
      </c>
      <c r="Y58" s="31">
        <v>2.0033750000000001</v>
      </c>
      <c r="Z58" s="31">
        <v>2.0264950000000002</v>
      </c>
      <c r="AA58" s="31">
        <v>2.0504120000000001</v>
      </c>
      <c r="AB58" s="31">
        <v>2.076371</v>
      </c>
      <c r="AC58" s="31">
        <v>2.1000700000000001</v>
      </c>
      <c r="AD58" s="31">
        <v>2.1182259999999999</v>
      </c>
      <c r="AE58" s="31">
        <v>2.1376979999999999</v>
      </c>
      <c r="AF58" s="31">
        <v>2.1554700000000002</v>
      </c>
      <c r="AG58" s="31">
        <v>2.1735600000000002</v>
      </c>
      <c r="AH58" s="32">
        <v>2.3713999999999999E-2</v>
      </c>
    </row>
    <row r="59" spans="1:34" ht="15" customHeight="1" x14ac:dyDescent="0.2">
      <c r="A59" s="29" t="s">
        <v>500</v>
      </c>
      <c r="B59" s="49" t="s">
        <v>97</v>
      </c>
      <c r="C59" s="31">
        <v>3.7519999999999998</v>
      </c>
      <c r="D59" s="31">
        <v>3.9590000000000001</v>
      </c>
      <c r="E59" s="31">
        <v>3.8617340000000002</v>
      </c>
      <c r="F59" s="31">
        <v>3.8816760000000001</v>
      </c>
      <c r="G59" s="31">
        <v>3.9551080000000001</v>
      </c>
      <c r="H59" s="31">
        <v>3.982955</v>
      </c>
      <c r="I59" s="31">
        <v>3.9845739999999998</v>
      </c>
      <c r="J59" s="31">
        <v>3.9860180000000001</v>
      </c>
      <c r="K59" s="31">
        <v>3.9703020000000002</v>
      </c>
      <c r="L59" s="31">
        <v>3.9535369999999999</v>
      </c>
      <c r="M59" s="31">
        <v>3.9347089999999998</v>
      </c>
      <c r="N59" s="31">
        <v>3.9060100000000002</v>
      </c>
      <c r="O59" s="31">
        <v>3.901268</v>
      </c>
      <c r="P59" s="31">
        <v>3.8851719999999998</v>
      </c>
      <c r="Q59" s="31">
        <v>3.878841</v>
      </c>
      <c r="R59" s="31">
        <v>3.8753160000000002</v>
      </c>
      <c r="S59" s="31">
        <v>3.888998</v>
      </c>
      <c r="T59" s="31">
        <v>3.8919389999999998</v>
      </c>
      <c r="U59" s="31">
        <v>3.8905280000000002</v>
      </c>
      <c r="V59" s="31">
        <v>3.9100039999999998</v>
      </c>
      <c r="W59" s="31">
        <v>3.9188809999999998</v>
      </c>
      <c r="X59" s="31">
        <v>3.9267189999999998</v>
      </c>
      <c r="Y59" s="31">
        <v>3.9542670000000002</v>
      </c>
      <c r="Z59" s="31">
        <v>3.9807619999999999</v>
      </c>
      <c r="AA59" s="31">
        <v>4.0033159999999999</v>
      </c>
      <c r="AB59" s="31">
        <v>4.0241150000000001</v>
      </c>
      <c r="AC59" s="31">
        <v>4.0434559999999999</v>
      </c>
      <c r="AD59" s="31">
        <v>4.0593919999999999</v>
      </c>
      <c r="AE59" s="31">
        <v>4.0776380000000003</v>
      </c>
      <c r="AF59" s="31">
        <v>4.0985699999999996</v>
      </c>
      <c r="AG59" s="31">
        <v>4.124047</v>
      </c>
      <c r="AH59" s="32">
        <v>3.1570000000000001E-3</v>
      </c>
    </row>
    <row r="60" spans="1:34" ht="15" customHeight="1" x14ac:dyDescent="0.2">
      <c r="A60" s="29" t="s">
        <v>501</v>
      </c>
      <c r="B60" s="49" t="s">
        <v>98</v>
      </c>
      <c r="C60" s="31">
        <v>3.456</v>
      </c>
      <c r="D60" s="31">
        <v>3.657</v>
      </c>
      <c r="E60" s="31">
        <v>3.4304260000000002</v>
      </c>
      <c r="F60" s="31">
        <v>3.4573239999999998</v>
      </c>
      <c r="G60" s="31">
        <v>3.5352800000000002</v>
      </c>
      <c r="H60" s="31">
        <v>3.5673339999999998</v>
      </c>
      <c r="I60" s="31">
        <v>3.572263</v>
      </c>
      <c r="J60" s="31">
        <v>3.577855</v>
      </c>
      <c r="K60" s="31">
        <v>3.5656530000000002</v>
      </c>
      <c r="L60" s="31">
        <v>3.551593</v>
      </c>
      <c r="M60" s="31">
        <v>3.535158</v>
      </c>
      <c r="N60" s="31">
        <v>3.509258</v>
      </c>
      <c r="O60" s="31">
        <v>3.506011</v>
      </c>
      <c r="P60" s="31">
        <v>3.4914489999999998</v>
      </c>
      <c r="Q60" s="31">
        <v>3.4864660000000001</v>
      </c>
      <c r="R60" s="31">
        <v>3.4836119999999999</v>
      </c>
      <c r="S60" s="31">
        <v>3.4978129999999998</v>
      </c>
      <c r="T60" s="31">
        <v>3.5018609999999999</v>
      </c>
      <c r="U60" s="31">
        <v>3.5022869999999999</v>
      </c>
      <c r="V60" s="31">
        <v>3.5222410000000002</v>
      </c>
      <c r="W60" s="31">
        <v>3.531663</v>
      </c>
      <c r="X60" s="31">
        <v>3.5399370000000001</v>
      </c>
      <c r="Y60" s="31">
        <v>3.5680320000000001</v>
      </c>
      <c r="Z60" s="31">
        <v>3.5948519999999999</v>
      </c>
      <c r="AA60" s="31">
        <v>3.6177540000000001</v>
      </c>
      <c r="AB60" s="31">
        <v>3.6391499999999999</v>
      </c>
      <c r="AC60" s="31">
        <v>3.658426</v>
      </c>
      <c r="AD60" s="31">
        <v>3.674474</v>
      </c>
      <c r="AE60" s="31">
        <v>3.6926580000000002</v>
      </c>
      <c r="AF60" s="31">
        <v>3.7132610000000001</v>
      </c>
      <c r="AG60" s="31">
        <v>3.7380629999999999</v>
      </c>
      <c r="AH60" s="32">
        <v>2.6189999999999998E-3</v>
      </c>
    </row>
    <row r="61" spans="1:34" ht="15" customHeight="1" x14ac:dyDescent="0.2">
      <c r="A61" s="29" t="s">
        <v>502</v>
      </c>
      <c r="B61" s="49" t="s">
        <v>99</v>
      </c>
      <c r="C61" s="31">
        <v>0.222</v>
      </c>
      <c r="D61" s="31">
        <v>0.251</v>
      </c>
      <c r="E61" s="31">
        <v>0.346333</v>
      </c>
      <c r="F61" s="31">
        <v>0.36414200000000002</v>
      </c>
      <c r="G61" s="31">
        <v>0.30784600000000001</v>
      </c>
      <c r="H61" s="31">
        <v>0.310977</v>
      </c>
      <c r="I61" s="31">
        <v>0.32316099999999998</v>
      </c>
      <c r="J61" s="31">
        <v>0.29782799999999998</v>
      </c>
      <c r="K61" s="31">
        <v>0.29856500000000002</v>
      </c>
      <c r="L61" s="31">
        <v>0.289215</v>
      </c>
      <c r="M61" s="31">
        <v>0.29124100000000003</v>
      </c>
      <c r="N61" s="31">
        <v>0.30951600000000001</v>
      </c>
      <c r="O61" s="31">
        <v>0.29293599999999997</v>
      </c>
      <c r="P61" s="31">
        <v>0.29286000000000001</v>
      </c>
      <c r="Q61" s="31">
        <v>0.289742</v>
      </c>
      <c r="R61" s="31">
        <v>0.30532900000000002</v>
      </c>
      <c r="S61" s="31">
        <v>0.28898099999999999</v>
      </c>
      <c r="T61" s="31">
        <v>0.28772999999999999</v>
      </c>
      <c r="U61" s="31">
        <v>0.29801699999999998</v>
      </c>
      <c r="V61" s="31">
        <v>0.28253699999999998</v>
      </c>
      <c r="W61" s="31">
        <v>0.27979399999999999</v>
      </c>
      <c r="X61" s="31">
        <v>0.29227199999999998</v>
      </c>
      <c r="Y61" s="31">
        <v>0.273559</v>
      </c>
      <c r="Z61" s="31">
        <v>0.27139000000000002</v>
      </c>
      <c r="AA61" s="31">
        <v>0.26289699999999999</v>
      </c>
      <c r="AB61" s="31">
        <v>0.26194499999999998</v>
      </c>
      <c r="AC61" s="31">
        <v>0.25732500000000003</v>
      </c>
      <c r="AD61" s="31">
        <v>0.25447199999999998</v>
      </c>
      <c r="AE61" s="31">
        <v>0.254552</v>
      </c>
      <c r="AF61" s="31">
        <v>0.25257200000000002</v>
      </c>
      <c r="AG61" s="31">
        <v>0.24950700000000001</v>
      </c>
      <c r="AH61" s="32">
        <v>3.901E-3</v>
      </c>
    </row>
    <row r="62" spans="1:34" ht="15" customHeight="1" x14ac:dyDescent="0.2">
      <c r="A62" s="29" t="s">
        <v>503</v>
      </c>
      <c r="B62" s="49" t="s">
        <v>100</v>
      </c>
      <c r="C62" s="31">
        <v>1.7929999999999999</v>
      </c>
      <c r="D62" s="31">
        <v>1.9019999999999999</v>
      </c>
      <c r="E62" s="31">
        <v>1.7909729999999999</v>
      </c>
      <c r="F62" s="31">
        <v>1.7915490000000001</v>
      </c>
      <c r="G62" s="31">
        <v>1.7953889999999999</v>
      </c>
      <c r="H62" s="31">
        <v>1.81094</v>
      </c>
      <c r="I62" s="31">
        <v>1.799253</v>
      </c>
      <c r="J62" s="31">
        <v>1.8040590000000001</v>
      </c>
      <c r="K62" s="31">
        <v>1.8136159999999999</v>
      </c>
      <c r="L62" s="31">
        <v>1.8252170000000001</v>
      </c>
      <c r="M62" s="31">
        <v>1.8322350000000001</v>
      </c>
      <c r="N62" s="31">
        <v>1.832819</v>
      </c>
      <c r="O62" s="31">
        <v>1.839037</v>
      </c>
      <c r="P62" s="31">
        <v>1.8462179999999999</v>
      </c>
      <c r="Q62" s="31">
        <v>1.859742</v>
      </c>
      <c r="R62" s="31">
        <v>1.8676680000000001</v>
      </c>
      <c r="S62" s="31">
        <v>1.884649</v>
      </c>
      <c r="T62" s="31">
        <v>1.8964369999999999</v>
      </c>
      <c r="U62" s="31">
        <v>1.905491</v>
      </c>
      <c r="V62" s="31">
        <v>1.92032</v>
      </c>
      <c r="W62" s="31">
        <v>1.921902</v>
      </c>
      <c r="X62" s="31">
        <v>1.9324950000000001</v>
      </c>
      <c r="Y62" s="31">
        <v>1.9410430000000001</v>
      </c>
      <c r="Z62" s="31">
        <v>1.9474940000000001</v>
      </c>
      <c r="AA62" s="31">
        <v>1.956467</v>
      </c>
      <c r="AB62" s="31">
        <v>1.971357</v>
      </c>
      <c r="AC62" s="31">
        <v>1.976281</v>
      </c>
      <c r="AD62" s="31">
        <v>1.9862439999999999</v>
      </c>
      <c r="AE62" s="31">
        <v>1.993266</v>
      </c>
      <c r="AF62" s="31">
        <v>2.0027729999999999</v>
      </c>
      <c r="AG62" s="31">
        <v>2.016311</v>
      </c>
      <c r="AH62" s="32">
        <v>3.9199999999999999E-3</v>
      </c>
    </row>
    <row r="63" spans="1:34" ht="15" customHeight="1" x14ac:dyDescent="0.2">
      <c r="B63" s="48" t="s">
        <v>101</v>
      </c>
    </row>
    <row r="64" spans="1:34" ht="15" customHeight="1" x14ac:dyDescent="0.2">
      <c r="A64" s="29" t="s">
        <v>504</v>
      </c>
      <c r="B64" s="49" t="s">
        <v>102</v>
      </c>
      <c r="C64" s="31">
        <v>0.97300799999999998</v>
      </c>
      <c r="D64" s="31">
        <v>1.0209790000000001</v>
      </c>
      <c r="E64" s="31">
        <v>1.026637</v>
      </c>
      <c r="F64" s="31">
        <v>1.022589</v>
      </c>
      <c r="G64" s="31">
        <v>1.019827</v>
      </c>
      <c r="H64" s="31">
        <v>1.0192079999999999</v>
      </c>
      <c r="I64" s="31">
        <v>1.0154700000000001</v>
      </c>
      <c r="J64" s="31">
        <v>1.0115179999999999</v>
      </c>
      <c r="K64" s="31">
        <v>1.0072460000000001</v>
      </c>
      <c r="L64" s="31">
        <v>1.002867</v>
      </c>
      <c r="M64" s="31">
        <v>0.99727900000000003</v>
      </c>
      <c r="N64" s="31">
        <v>0.99298699999999995</v>
      </c>
      <c r="O64" s="31">
        <v>0.98885299999999998</v>
      </c>
      <c r="P64" s="31">
        <v>0.98534200000000005</v>
      </c>
      <c r="Q64" s="31">
        <v>0.98195900000000003</v>
      </c>
      <c r="R64" s="31">
        <v>0.97968500000000003</v>
      </c>
      <c r="S64" s="31">
        <v>0.97764899999999999</v>
      </c>
      <c r="T64" s="31">
        <v>0.974966</v>
      </c>
      <c r="U64" s="31">
        <v>0.971993</v>
      </c>
      <c r="V64" s="31">
        <v>0.96973500000000001</v>
      </c>
      <c r="W64" s="31">
        <v>0.96709699999999998</v>
      </c>
      <c r="X64" s="31">
        <v>0.96466499999999999</v>
      </c>
      <c r="Y64" s="31">
        <v>0.96240700000000001</v>
      </c>
      <c r="Z64" s="31">
        <v>0.96042899999999998</v>
      </c>
      <c r="AA64" s="31">
        <v>0.95832799999999996</v>
      </c>
      <c r="AB64" s="31">
        <v>0.95604999999999996</v>
      </c>
      <c r="AC64" s="31">
        <v>0.95407900000000001</v>
      </c>
      <c r="AD64" s="31">
        <v>0.95211900000000005</v>
      </c>
      <c r="AE64" s="31">
        <v>0.95044600000000001</v>
      </c>
      <c r="AF64" s="31">
        <v>0.948465</v>
      </c>
      <c r="AG64" s="31">
        <v>0.94650900000000004</v>
      </c>
      <c r="AH64" s="32">
        <v>-9.2000000000000003E-4</v>
      </c>
    </row>
    <row r="65" spans="1:34" ht="15" customHeight="1" x14ac:dyDescent="0.2">
      <c r="A65" s="29" t="s">
        <v>505</v>
      </c>
      <c r="B65" s="49" t="s">
        <v>103</v>
      </c>
      <c r="C65" s="31">
        <v>5.0303789999999999</v>
      </c>
      <c r="D65" s="31">
        <v>5.383756</v>
      </c>
      <c r="E65" s="31">
        <v>5.5970050000000002</v>
      </c>
      <c r="F65" s="31">
        <v>5.7448240000000004</v>
      </c>
      <c r="G65" s="31">
        <v>5.897583</v>
      </c>
      <c r="H65" s="31">
        <v>6.0396570000000001</v>
      </c>
      <c r="I65" s="31">
        <v>6.1235910000000002</v>
      </c>
      <c r="J65" s="31">
        <v>6.1939599999999997</v>
      </c>
      <c r="K65" s="31">
        <v>6.2786670000000004</v>
      </c>
      <c r="L65" s="31">
        <v>6.3528320000000003</v>
      </c>
      <c r="M65" s="31">
        <v>6.4436030000000004</v>
      </c>
      <c r="N65" s="31">
        <v>6.5286970000000002</v>
      </c>
      <c r="O65" s="31">
        <v>6.6102460000000001</v>
      </c>
      <c r="P65" s="31">
        <v>6.679773</v>
      </c>
      <c r="Q65" s="31">
        <v>6.7877159999999996</v>
      </c>
      <c r="R65" s="31">
        <v>6.8927269999999998</v>
      </c>
      <c r="S65" s="31">
        <v>6.9879990000000003</v>
      </c>
      <c r="T65" s="31">
        <v>7.0810060000000004</v>
      </c>
      <c r="U65" s="31">
        <v>7.1625199999999998</v>
      </c>
      <c r="V65" s="31">
        <v>7.2466920000000004</v>
      </c>
      <c r="W65" s="31">
        <v>7.288557</v>
      </c>
      <c r="X65" s="31">
        <v>7.3501339999999997</v>
      </c>
      <c r="Y65" s="31">
        <v>7.4169650000000003</v>
      </c>
      <c r="Z65" s="31">
        <v>7.5166329999999997</v>
      </c>
      <c r="AA65" s="31">
        <v>7.6023430000000003</v>
      </c>
      <c r="AB65" s="31">
        <v>7.7127369999999997</v>
      </c>
      <c r="AC65" s="31">
        <v>7.7774089999999996</v>
      </c>
      <c r="AD65" s="31">
        <v>7.8411910000000002</v>
      </c>
      <c r="AE65" s="31">
        <v>7.8994169999999997</v>
      </c>
      <c r="AF65" s="31">
        <v>7.9948680000000003</v>
      </c>
      <c r="AG65" s="31">
        <v>8.0977110000000003</v>
      </c>
      <c r="AH65" s="32">
        <v>1.5996E-2</v>
      </c>
    </row>
    <row r="66" spans="1:34" ht="16" x14ac:dyDescent="0.2">
      <c r="A66" s="29" t="s">
        <v>506</v>
      </c>
      <c r="B66" s="49" t="s">
        <v>104</v>
      </c>
      <c r="C66" s="31">
        <v>12.307612000000001</v>
      </c>
      <c r="D66" s="31">
        <v>13.094597</v>
      </c>
      <c r="E66" s="31">
        <v>13.377822</v>
      </c>
      <c r="F66" s="31">
        <v>13.497843</v>
      </c>
      <c r="G66" s="31">
        <v>13.550045000000001</v>
      </c>
      <c r="H66" s="31">
        <v>13.594745</v>
      </c>
      <c r="I66" s="31">
        <v>13.58159</v>
      </c>
      <c r="J66" s="31">
        <v>13.517564999999999</v>
      </c>
      <c r="K66" s="31">
        <v>13.465025000000001</v>
      </c>
      <c r="L66" s="31">
        <v>13.392250000000001</v>
      </c>
      <c r="M66" s="31">
        <v>13.330294</v>
      </c>
      <c r="N66" s="31">
        <v>13.274874000000001</v>
      </c>
      <c r="O66" s="31">
        <v>13.220904000000001</v>
      </c>
      <c r="P66" s="31">
        <v>13.18398</v>
      </c>
      <c r="Q66" s="31">
        <v>13.163384000000001</v>
      </c>
      <c r="R66" s="31">
        <v>13.179141</v>
      </c>
      <c r="S66" s="31">
        <v>13.181767000000001</v>
      </c>
      <c r="T66" s="31">
        <v>13.188197000000001</v>
      </c>
      <c r="U66" s="31">
        <v>13.205050999999999</v>
      </c>
      <c r="V66" s="31">
        <v>13.226827999999999</v>
      </c>
      <c r="W66" s="31">
        <v>13.264089</v>
      </c>
      <c r="X66" s="31">
        <v>13.314484</v>
      </c>
      <c r="Y66" s="31">
        <v>13.359959</v>
      </c>
      <c r="Z66" s="31">
        <v>13.421528</v>
      </c>
      <c r="AA66" s="31">
        <v>13.470853999999999</v>
      </c>
      <c r="AB66" s="31">
        <v>13.527092</v>
      </c>
      <c r="AC66" s="31">
        <v>13.578077</v>
      </c>
      <c r="AD66" s="31">
        <v>13.619713000000001</v>
      </c>
      <c r="AE66" s="31">
        <v>13.673492</v>
      </c>
      <c r="AF66" s="31">
        <v>13.727857</v>
      </c>
      <c r="AG66" s="31">
        <v>13.785959</v>
      </c>
      <c r="AH66" s="32">
        <v>3.7880000000000001E-3</v>
      </c>
    </row>
    <row r="67" spans="1:34" ht="15" customHeight="1" x14ac:dyDescent="0.2">
      <c r="A67" s="29" t="s">
        <v>507</v>
      </c>
      <c r="B67" s="49" t="s">
        <v>105</v>
      </c>
      <c r="C67" s="31">
        <v>6.9713999999999998E-2</v>
      </c>
      <c r="D67" s="31">
        <v>5.4525999999999998E-2</v>
      </c>
      <c r="E67" s="31">
        <v>5.4379999999999998E-2</v>
      </c>
      <c r="F67" s="31">
        <v>4.9597000000000002E-2</v>
      </c>
      <c r="G67" s="31">
        <v>4.6469999999999997E-2</v>
      </c>
      <c r="H67" s="31">
        <v>4.2784000000000003E-2</v>
      </c>
      <c r="I67" s="31">
        <v>4.0819000000000001E-2</v>
      </c>
      <c r="J67" s="31">
        <v>3.8591E-2</v>
      </c>
      <c r="K67" s="31">
        <v>3.7054999999999998E-2</v>
      </c>
      <c r="L67" s="31">
        <v>3.6353000000000003E-2</v>
      </c>
      <c r="M67" s="31">
        <v>3.5649E-2</v>
      </c>
      <c r="N67" s="31">
        <v>3.4271000000000003E-2</v>
      </c>
      <c r="O67" s="31">
        <v>3.3804000000000001E-2</v>
      </c>
      <c r="P67" s="31">
        <v>3.3575000000000001E-2</v>
      </c>
      <c r="Q67" s="31">
        <v>3.3239999999999999E-2</v>
      </c>
      <c r="R67" s="31">
        <v>3.2892999999999999E-2</v>
      </c>
      <c r="S67" s="31">
        <v>3.2459000000000002E-2</v>
      </c>
      <c r="T67" s="31">
        <v>3.1744000000000001E-2</v>
      </c>
      <c r="U67" s="31">
        <v>3.0360999999999999E-2</v>
      </c>
      <c r="V67" s="31">
        <v>2.9949E-2</v>
      </c>
      <c r="W67" s="31">
        <v>2.9541000000000001E-2</v>
      </c>
      <c r="X67" s="31">
        <v>2.8386000000000002E-2</v>
      </c>
      <c r="Y67" s="31">
        <v>2.7163E-2</v>
      </c>
      <c r="Z67" s="31">
        <v>2.5928E-2</v>
      </c>
      <c r="AA67" s="31">
        <v>2.4719999999999999E-2</v>
      </c>
      <c r="AB67" s="31">
        <v>2.3212E-2</v>
      </c>
      <c r="AC67" s="31">
        <v>2.3144999999999999E-2</v>
      </c>
      <c r="AD67" s="31">
        <v>2.3111E-2</v>
      </c>
      <c r="AE67" s="31">
        <v>2.3007E-2</v>
      </c>
      <c r="AF67" s="31">
        <v>2.2983E-2</v>
      </c>
      <c r="AG67" s="31">
        <v>2.3147000000000001E-2</v>
      </c>
      <c r="AH67" s="32">
        <v>-3.6083999999999998E-2</v>
      </c>
    </row>
    <row r="68" spans="1:34" ht="15" customHeight="1" x14ac:dyDescent="0.2">
      <c r="A68" s="29" t="s">
        <v>508</v>
      </c>
      <c r="B68" s="49" t="s">
        <v>220</v>
      </c>
      <c r="C68" s="31">
        <v>-0.213168</v>
      </c>
      <c r="D68" s="31">
        <v>-0.22062999999999999</v>
      </c>
      <c r="E68" s="31">
        <v>-0.22216</v>
      </c>
      <c r="F68" s="31">
        <v>-0.223278</v>
      </c>
      <c r="G68" s="31">
        <v>-0.22612499999999999</v>
      </c>
      <c r="H68" s="31">
        <v>-0.22687599999999999</v>
      </c>
      <c r="I68" s="31">
        <v>-0.22631799999999999</v>
      </c>
      <c r="J68" s="31">
        <v>-0.22578500000000001</v>
      </c>
      <c r="K68" s="31">
        <v>-0.22454299999999999</v>
      </c>
      <c r="L68" s="31">
        <v>-0.223191</v>
      </c>
      <c r="M68" s="31">
        <v>-0.22175300000000001</v>
      </c>
      <c r="N68" s="31">
        <v>-0.219859</v>
      </c>
      <c r="O68" s="31">
        <v>-0.21898999999999999</v>
      </c>
      <c r="P68" s="31">
        <v>-0.21781500000000001</v>
      </c>
      <c r="Q68" s="31">
        <v>-0.217111</v>
      </c>
      <c r="R68" s="31">
        <v>-0.21659700000000001</v>
      </c>
      <c r="S68" s="31">
        <v>-0.216858</v>
      </c>
      <c r="T68" s="31">
        <v>-0.216728</v>
      </c>
      <c r="U68" s="31">
        <v>-0.21647</v>
      </c>
      <c r="V68" s="31">
        <v>-0.217113</v>
      </c>
      <c r="W68" s="31">
        <v>-0.217421</v>
      </c>
      <c r="X68" s="31">
        <v>-0.217644</v>
      </c>
      <c r="Y68" s="31">
        <v>-0.21878</v>
      </c>
      <c r="Z68" s="31">
        <v>-0.21986</v>
      </c>
      <c r="AA68" s="31">
        <v>-0.220752</v>
      </c>
      <c r="AB68" s="31">
        <v>-0.22153500000000001</v>
      </c>
      <c r="AC68" s="31">
        <v>-0.22228999999999999</v>
      </c>
      <c r="AD68" s="31">
        <v>-0.222887</v>
      </c>
      <c r="AE68" s="31">
        <v>-0.223636</v>
      </c>
      <c r="AF68" s="31">
        <v>-0.224469</v>
      </c>
      <c r="AG68" s="31">
        <v>-0.22545299999999999</v>
      </c>
      <c r="AH68" s="32">
        <v>1.869E-3</v>
      </c>
    </row>
    <row r="69" spans="1:34" ht="15" customHeight="1" x14ac:dyDescent="0.2">
      <c r="A69" s="29" t="s">
        <v>509</v>
      </c>
      <c r="B69" s="48" t="s">
        <v>106</v>
      </c>
      <c r="C69" s="33">
        <v>18.053999000000001</v>
      </c>
      <c r="D69" s="33">
        <v>19.884001000000001</v>
      </c>
      <c r="E69" s="33">
        <v>19.833109</v>
      </c>
      <c r="F69" s="33">
        <v>20.089451</v>
      </c>
      <c r="G69" s="33">
        <v>20.288118000000001</v>
      </c>
      <c r="H69" s="33">
        <v>20.470800000000001</v>
      </c>
      <c r="I69" s="33">
        <v>20.533370999999999</v>
      </c>
      <c r="J69" s="33">
        <v>20.532737999999998</v>
      </c>
      <c r="K69" s="33">
        <v>20.56155</v>
      </c>
      <c r="L69" s="33">
        <v>20.565118999999999</v>
      </c>
      <c r="M69" s="33">
        <v>20.586109</v>
      </c>
      <c r="N69" s="33">
        <v>20.609669</v>
      </c>
      <c r="O69" s="33">
        <v>20.631577</v>
      </c>
      <c r="P69" s="33">
        <v>20.664197999999999</v>
      </c>
      <c r="Q69" s="33">
        <v>20.750613999999999</v>
      </c>
      <c r="R69" s="33">
        <v>20.868872</v>
      </c>
      <c r="S69" s="33">
        <v>20.965745999999999</v>
      </c>
      <c r="T69" s="33">
        <v>21.060725999999999</v>
      </c>
      <c r="U69" s="33">
        <v>21.154986999999998</v>
      </c>
      <c r="V69" s="33">
        <v>21.259727000000002</v>
      </c>
      <c r="W69" s="33">
        <v>21.333092000000001</v>
      </c>
      <c r="X69" s="33">
        <v>21.441206000000001</v>
      </c>
      <c r="Y69" s="33">
        <v>21.548705999999999</v>
      </c>
      <c r="Z69" s="33">
        <v>21.706219000000001</v>
      </c>
      <c r="AA69" s="33">
        <v>21.836081</v>
      </c>
      <c r="AB69" s="33">
        <v>22.000301</v>
      </c>
      <c r="AC69" s="33">
        <v>22.111806999999999</v>
      </c>
      <c r="AD69" s="33">
        <v>22.212776000000002</v>
      </c>
      <c r="AE69" s="33">
        <v>22.324724</v>
      </c>
      <c r="AF69" s="33">
        <v>22.470286999999999</v>
      </c>
      <c r="AG69" s="33">
        <v>22.627884000000002</v>
      </c>
      <c r="AH69" s="34">
        <v>7.5560000000000002E-3</v>
      </c>
    </row>
    <row r="70" spans="1:34" ht="15" customHeight="1" x14ac:dyDescent="0.2"/>
    <row r="71" spans="1:34" ht="15" customHeight="1" x14ac:dyDescent="0.2">
      <c r="A71" s="29" t="s">
        <v>510</v>
      </c>
      <c r="B71" s="49" t="s">
        <v>221</v>
      </c>
      <c r="C71" s="31">
        <v>0.153923</v>
      </c>
      <c r="D71" s="31">
        <v>0.40823399999999999</v>
      </c>
      <c r="E71" s="31">
        <v>-3.0691E-2</v>
      </c>
      <c r="F71" s="31">
        <v>-1.7683000000000001E-2</v>
      </c>
      <c r="G71" s="31">
        <v>-2.0025000000000001E-2</v>
      </c>
      <c r="H71" s="31">
        <v>-1.9098E-2</v>
      </c>
      <c r="I71" s="31">
        <v>-1.7573999999999999E-2</v>
      </c>
      <c r="J71" s="31">
        <v>-1.635E-2</v>
      </c>
      <c r="K71" s="31">
        <v>-1.7302000000000001E-2</v>
      </c>
      <c r="L71" s="31">
        <v>-2.2849999999999999E-2</v>
      </c>
      <c r="M71" s="31">
        <v>-1.6336E-2</v>
      </c>
      <c r="N71" s="31">
        <v>-1.3514999999999999E-2</v>
      </c>
      <c r="O71" s="31">
        <v>-1.1623E-2</v>
      </c>
      <c r="P71" s="31">
        <v>-1.457E-2</v>
      </c>
      <c r="Q71" s="31">
        <v>-1.6931999999999999E-2</v>
      </c>
      <c r="R71" s="31">
        <v>-1.66E-2</v>
      </c>
      <c r="S71" s="31">
        <v>-1.8905999999999999E-2</v>
      </c>
      <c r="T71" s="31">
        <v>-1.8661000000000001E-2</v>
      </c>
      <c r="U71" s="31">
        <v>-1.9269999999999999E-2</v>
      </c>
      <c r="V71" s="31">
        <v>-2.2290999999999998E-2</v>
      </c>
      <c r="W71" s="31">
        <v>-1.9772000000000001E-2</v>
      </c>
      <c r="X71" s="31">
        <v>-2.0258000000000002E-2</v>
      </c>
      <c r="Y71" s="31">
        <v>-2.0553999999999999E-2</v>
      </c>
      <c r="Z71" s="31">
        <v>-2.1727E-2</v>
      </c>
      <c r="AA71" s="31">
        <v>-2.1585E-2</v>
      </c>
      <c r="AB71" s="31">
        <v>-2.3417E-2</v>
      </c>
      <c r="AC71" s="31">
        <v>-2.2696000000000001E-2</v>
      </c>
      <c r="AD71" s="31">
        <v>-2.1146999999999999E-2</v>
      </c>
      <c r="AE71" s="31">
        <v>-2.4618000000000001E-2</v>
      </c>
      <c r="AF71" s="31">
        <v>-2.3903000000000001E-2</v>
      </c>
      <c r="AG71" s="31">
        <v>-2.4124E-2</v>
      </c>
      <c r="AH71" s="32" t="s">
        <v>61</v>
      </c>
    </row>
    <row r="72" spans="1:34" ht="15" customHeight="1" x14ac:dyDescent="0.2"/>
    <row r="73" spans="1:34" ht="16" x14ac:dyDescent="0.2">
      <c r="A73" s="29" t="s">
        <v>511</v>
      </c>
      <c r="B73" s="49" t="s">
        <v>222</v>
      </c>
      <c r="C73" s="36">
        <v>18.662001</v>
      </c>
      <c r="D73" s="36">
        <v>18.385999999999999</v>
      </c>
      <c r="E73" s="36">
        <v>18.757694000000001</v>
      </c>
      <c r="F73" s="36">
        <v>18.994705</v>
      </c>
      <c r="G73" s="36">
        <v>19.118314999999999</v>
      </c>
      <c r="H73" s="36">
        <v>19.241924000000001</v>
      </c>
      <c r="I73" s="36">
        <v>19.291924999999999</v>
      </c>
      <c r="J73" s="36">
        <v>19.341925</v>
      </c>
      <c r="K73" s="36">
        <v>19.391926000000002</v>
      </c>
      <c r="L73" s="36">
        <v>19.391926000000002</v>
      </c>
      <c r="M73" s="36">
        <v>19.391926000000002</v>
      </c>
      <c r="N73" s="36">
        <v>19.391926000000002</v>
      </c>
      <c r="O73" s="36">
        <v>19.391926000000002</v>
      </c>
      <c r="P73" s="36">
        <v>19.391926000000002</v>
      </c>
      <c r="Q73" s="36">
        <v>19.391926000000002</v>
      </c>
      <c r="R73" s="36">
        <v>19.391926000000002</v>
      </c>
      <c r="S73" s="36">
        <v>19.391926000000002</v>
      </c>
      <c r="T73" s="36">
        <v>19.391926000000002</v>
      </c>
      <c r="U73" s="36">
        <v>19.391926000000002</v>
      </c>
      <c r="V73" s="36">
        <v>19.391926000000002</v>
      </c>
      <c r="W73" s="36">
        <v>19.391926000000002</v>
      </c>
      <c r="X73" s="36">
        <v>19.391926000000002</v>
      </c>
      <c r="Y73" s="36">
        <v>19.391926000000002</v>
      </c>
      <c r="Z73" s="36">
        <v>19.391926000000002</v>
      </c>
      <c r="AA73" s="36">
        <v>19.391926000000002</v>
      </c>
      <c r="AB73" s="36">
        <v>19.391926000000002</v>
      </c>
      <c r="AC73" s="36">
        <v>19.391926000000002</v>
      </c>
      <c r="AD73" s="36">
        <v>19.391926000000002</v>
      </c>
      <c r="AE73" s="36">
        <v>19.391926000000002</v>
      </c>
      <c r="AF73" s="36">
        <v>19.391926000000002</v>
      </c>
      <c r="AG73" s="36">
        <v>19.391926000000002</v>
      </c>
      <c r="AH73" s="32">
        <v>1.2800000000000001E-3</v>
      </c>
    </row>
    <row r="74" spans="1:34" ht="15" customHeight="1" x14ac:dyDescent="0.2">
      <c r="A74" s="29" t="s">
        <v>512</v>
      </c>
      <c r="B74" s="49" t="s">
        <v>223</v>
      </c>
      <c r="C74" s="36">
        <v>79.660004000000001</v>
      </c>
      <c r="D74" s="36">
        <v>88.108001999999999</v>
      </c>
      <c r="E74" s="36">
        <v>90.876716999999999</v>
      </c>
      <c r="F74" s="36">
        <v>91.362862000000007</v>
      </c>
      <c r="G74" s="36">
        <v>91.705627000000007</v>
      </c>
      <c r="H74" s="36">
        <v>91.490752999999998</v>
      </c>
      <c r="I74" s="36">
        <v>91.452727999999993</v>
      </c>
      <c r="J74" s="36">
        <v>91.079384000000005</v>
      </c>
      <c r="K74" s="36">
        <v>90.535788999999994</v>
      </c>
      <c r="L74" s="36">
        <v>90.651443</v>
      </c>
      <c r="M74" s="36">
        <v>90.628082000000006</v>
      </c>
      <c r="N74" s="36">
        <v>89.882178999999994</v>
      </c>
      <c r="O74" s="36">
        <v>89.773430000000005</v>
      </c>
      <c r="P74" s="36">
        <v>89.487862000000007</v>
      </c>
      <c r="Q74" s="36">
        <v>89.594254000000006</v>
      </c>
      <c r="R74" s="36">
        <v>89.337608000000003</v>
      </c>
      <c r="S74" s="36">
        <v>89.402206000000007</v>
      </c>
      <c r="T74" s="36">
        <v>89.615120000000005</v>
      </c>
      <c r="U74" s="36">
        <v>89.563248000000002</v>
      </c>
      <c r="V74" s="36">
        <v>89.802100999999993</v>
      </c>
      <c r="W74" s="36">
        <v>89.445648000000006</v>
      </c>
      <c r="X74" s="36">
        <v>89.536963999999998</v>
      </c>
      <c r="Y74" s="36">
        <v>89.485359000000003</v>
      </c>
      <c r="Z74" s="36">
        <v>89.136420999999999</v>
      </c>
      <c r="AA74" s="36">
        <v>89.196365</v>
      </c>
      <c r="AB74" s="36">
        <v>88.925346000000005</v>
      </c>
      <c r="AC74" s="36">
        <v>88.632064999999997</v>
      </c>
      <c r="AD74" s="36">
        <v>88.935455000000005</v>
      </c>
      <c r="AE74" s="36">
        <v>88.387123000000003</v>
      </c>
      <c r="AF74" s="36">
        <v>88.313438000000005</v>
      </c>
      <c r="AG74" s="36">
        <v>88.544701000000003</v>
      </c>
      <c r="AH74" s="32">
        <v>3.5309999999999999E-3</v>
      </c>
    </row>
    <row r="75" spans="1:34" ht="15" customHeight="1" x14ac:dyDescent="0.2">
      <c r="A75" s="29" t="s">
        <v>513</v>
      </c>
      <c r="B75" s="49" t="s">
        <v>514</v>
      </c>
      <c r="C75" s="31">
        <v>7.9948560000000004</v>
      </c>
      <c r="D75" s="31">
        <v>9.5887550000000008</v>
      </c>
      <c r="E75" s="31">
        <v>9.6834129999999998</v>
      </c>
      <c r="F75" s="31">
        <v>8.5687599999999993</v>
      </c>
      <c r="G75" s="31">
        <v>7.5243060000000002</v>
      </c>
      <c r="H75" s="31">
        <v>6.4918089999999999</v>
      </c>
      <c r="I75" s="31">
        <v>6.1267519999999998</v>
      </c>
      <c r="J75" s="31">
        <v>5.6810260000000001</v>
      </c>
      <c r="K75" s="31">
        <v>5.3086469999999997</v>
      </c>
      <c r="L75" s="31">
        <v>5.116136</v>
      </c>
      <c r="M75" s="31">
        <v>4.9746730000000001</v>
      </c>
      <c r="N75" s="31">
        <v>4.7159820000000003</v>
      </c>
      <c r="O75" s="31">
        <v>4.5098399999999996</v>
      </c>
      <c r="P75" s="31">
        <v>4.4010590000000001</v>
      </c>
      <c r="Q75" s="31">
        <v>4.282896</v>
      </c>
      <c r="R75" s="31">
        <v>4.1772039999999997</v>
      </c>
      <c r="S75" s="31">
        <v>4.1495629999999997</v>
      </c>
      <c r="T75" s="31">
        <v>4.1841590000000002</v>
      </c>
      <c r="U75" s="31">
        <v>4.2068539999999999</v>
      </c>
      <c r="V75" s="31">
        <v>4.2404799999999998</v>
      </c>
      <c r="W75" s="31">
        <v>4.0273680000000001</v>
      </c>
      <c r="X75" s="31">
        <v>4.0309569999999999</v>
      </c>
      <c r="Y75" s="31">
        <v>4.0434590000000004</v>
      </c>
      <c r="Z75" s="31">
        <v>4.0057809999999998</v>
      </c>
      <c r="AA75" s="31">
        <v>3.8805550000000002</v>
      </c>
      <c r="AB75" s="31">
        <v>3.779487</v>
      </c>
      <c r="AC75" s="31">
        <v>3.7235390000000002</v>
      </c>
      <c r="AD75" s="31">
        <v>3.868277</v>
      </c>
      <c r="AE75" s="31">
        <v>3.990704</v>
      </c>
      <c r="AF75" s="31">
        <v>4.0881189999999998</v>
      </c>
      <c r="AG75" s="31">
        <v>4.2497040000000004</v>
      </c>
      <c r="AH75" s="32">
        <v>-2.0844999999999999E-2</v>
      </c>
    </row>
    <row r="76" spans="1:34" ht="15" customHeight="1" x14ac:dyDescent="0.2">
      <c r="A76" s="29" t="s">
        <v>515</v>
      </c>
      <c r="B76" s="49" t="s">
        <v>516</v>
      </c>
      <c r="C76" s="31">
        <v>8.4372860000000003</v>
      </c>
      <c r="D76" s="31">
        <v>8.7782859999999996</v>
      </c>
      <c r="E76" s="31">
        <v>9.9191850000000006</v>
      </c>
      <c r="F76" s="31">
        <v>10.856173</v>
      </c>
      <c r="G76" s="31">
        <v>11.211524000000001</v>
      </c>
      <c r="H76" s="31">
        <v>11.220597</v>
      </c>
      <c r="I76" s="31">
        <v>11.617262</v>
      </c>
      <c r="J76" s="31">
        <v>11.659202000000001</v>
      </c>
      <c r="K76" s="31">
        <v>11.682224</v>
      </c>
      <c r="L76" s="31">
        <v>11.753956000000001</v>
      </c>
      <c r="M76" s="31">
        <v>11.815248</v>
      </c>
      <c r="N76" s="31">
        <v>11.732846</v>
      </c>
      <c r="O76" s="31">
        <v>11.774011</v>
      </c>
      <c r="P76" s="31">
        <v>11.721318</v>
      </c>
      <c r="Q76" s="31">
        <v>11.770996999999999</v>
      </c>
      <c r="R76" s="31">
        <v>11.766971</v>
      </c>
      <c r="S76" s="31">
        <v>11.781051</v>
      </c>
      <c r="T76" s="31">
        <v>11.843287</v>
      </c>
      <c r="U76" s="31">
        <v>11.711451</v>
      </c>
      <c r="V76" s="31">
        <v>11.758074000000001</v>
      </c>
      <c r="W76" s="31">
        <v>11.582119</v>
      </c>
      <c r="X76" s="31">
        <v>11.564628000000001</v>
      </c>
      <c r="Y76" s="31">
        <v>11.554245999999999</v>
      </c>
      <c r="Z76" s="31">
        <v>11.511188000000001</v>
      </c>
      <c r="AA76" s="31">
        <v>11.27239</v>
      </c>
      <c r="AB76" s="31">
        <v>11.170873</v>
      </c>
      <c r="AC76" s="31">
        <v>10.883381</v>
      </c>
      <c r="AD76" s="31">
        <v>10.878776</v>
      </c>
      <c r="AE76" s="31">
        <v>10.829362</v>
      </c>
      <c r="AF76" s="31">
        <v>10.589607000000001</v>
      </c>
      <c r="AG76" s="31">
        <v>10.358611</v>
      </c>
      <c r="AH76" s="32">
        <v>6.862E-3</v>
      </c>
    </row>
    <row r="77" spans="1:34" ht="15" customHeight="1" x14ac:dyDescent="0.2">
      <c r="A77" s="29" t="s">
        <v>517</v>
      </c>
      <c r="B77" s="49" t="s">
        <v>518</v>
      </c>
      <c r="C77" s="31">
        <v>-0.44242999999999999</v>
      </c>
      <c r="D77" s="31">
        <v>0.81046899999999999</v>
      </c>
      <c r="E77" s="31">
        <v>-0.23577200000000001</v>
      </c>
      <c r="F77" s="31">
        <v>-2.2874129999999999</v>
      </c>
      <c r="G77" s="31">
        <v>-3.6872180000000001</v>
      </c>
      <c r="H77" s="31">
        <v>-4.7287879999999998</v>
      </c>
      <c r="I77" s="31">
        <v>-5.4905099999999996</v>
      </c>
      <c r="J77" s="31">
        <v>-5.9781750000000002</v>
      </c>
      <c r="K77" s="31">
        <v>-6.373577</v>
      </c>
      <c r="L77" s="31">
        <v>-6.6378199999999996</v>
      </c>
      <c r="M77" s="31">
        <v>-6.8405760000000004</v>
      </c>
      <c r="N77" s="31">
        <v>-7.016864</v>
      </c>
      <c r="O77" s="31">
        <v>-7.2641710000000002</v>
      </c>
      <c r="P77" s="31">
        <v>-7.3202600000000002</v>
      </c>
      <c r="Q77" s="31">
        <v>-7.4881010000000003</v>
      </c>
      <c r="R77" s="31">
        <v>-7.5897670000000002</v>
      </c>
      <c r="S77" s="31">
        <v>-7.631488</v>
      </c>
      <c r="T77" s="31">
        <v>-7.6591279999999999</v>
      </c>
      <c r="U77" s="31">
        <v>-7.5045960000000003</v>
      </c>
      <c r="V77" s="31">
        <v>-7.5175929999999997</v>
      </c>
      <c r="W77" s="31">
        <v>-7.5547510000000004</v>
      </c>
      <c r="X77" s="31">
        <v>-7.5336699999999999</v>
      </c>
      <c r="Y77" s="31">
        <v>-7.5107869999999997</v>
      </c>
      <c r="Z77" s="31">
        <v>-7.5054069999999999</v>
      </c>
      <c r="AA77" s="31">
        <v>-7.3918359999999996</v>
      </c>
      <c r="AB77" s="31">
        <v>-7.3913859999999998</v>
      </c>
      <c r="AC77" s="31">
        <v>-7.1598420000000003</v>
      </c>
      <c r="AD77" s="31">
        <v>-7.0104990000000003</v>
      </c>
      <c r="AE77" s="31">
        <v>-6.8386579999999997</v>
      </c>
      <c r="AF77" s="31">
        <v>-6.5014890000000003</v>
      </c>
      <c r="AG77" s="31">
        <v>-6.1089070000000003</v>
      </c>
      <c r="AH77" s="32">
        <v>9.1450000000000004E-2</v>
      </c>
    </row>
    <row r="78" spans="1:34" ht="15" customHeight="1" x14ac:dyDescent="0.2">
      <c r="A78" s="29" t="s">
        <v>519</v>
      </c>
      <c r="B78" s="49" t="s">
        <v>107</v>
      </c>
      <c r="C78" s="36">
        <v>-2.4298739999999999</v>
      </c>
      <c r="D78" s="36">
        <v>3.9939840000000002</v>
      </c>
      <c r="E78" s="36">
        <v>-1.190623</v>
      </c>
      <c r="F78" s="36">
        <v>-11.396167999999999</v>
      </c>
      <c r="G78" s="36">
        <v>-18.192232000000001</v>
      </c>
      <c r="H78" s="36">
        <v>-23.121732999999999</v>
      </c>
      <c r="I78" s="36">
        <v>-26.762352</v>
      </c>
      <c r="J78" s="36">
        <v>-29.138528999999998</v>
      </c>
      <c r="K78" s="36">
        <v>-31.023657</v>
      </c>
      <c r="L78" s="36">
        <v>-32.312984</v>
      </c>
      <c r="M78" s="36">
        <v>-33.255474</v>
      </c>
      <c r="N78" s="36">
        <v>-34.068809999999999</v>
      </c>
      <c r="O78" s="36">
        <v>-35.228847999999999</v>
      </c>
      <c r="P78" s="36">
        <v>-35.449832999999998</v>
      </c>
      <c r="Q78" s="36">
        <v>-36.115639000000002</v>
      </c>
      <c r="R78" s="36">
        <v>-36.397789000000003</v>
      </c>
      <c r="S78" s="36">
        <v>-36.432644000000003</v>
      </c>
      <c r="T78" s="36">
        <v>-36.399127999999997</v>
      </c>
      <c r="U78" s="36">
        <v>-35.506698999999998</v>
      </c>
      <c r="V78" s="36">
        <v>-35.397835000000001</v>
      </c>
      <c r="W78" s="36">
        <v>-35.446156000000002</v>
      </c>
      <c r="X78" s="36">
        <v>-35.169643000000001</v>
      </c>
      <c r="Y78" s="36">
        <v>-34.888213999999998</v>
      </c>
      <c r="Z78" s="36">
        <v>-34.611862000000002</v>
      </c>
      <c r="AA78" s="36">
        <v>-33.884971999999998</v>
      </c>
      <c r="AB78" s="36">
        <v>-33.632545</v>
      </c>
      <c r="AC78" s="36">
        <v>-32.413448000000002</v>
      </c>
      <c r="AD78" s="36">
        <v>-31.590736</v>
      </c>
      <c r="AE78" s="36">
        <v>-30.666477</v>
      </c>
      <c r="AF78" s="36">
        <v>-28.964524999999998</v>
      </c>
      <c r="AG78" s="36">
        <v>-27.026066</v>
      </c>
      <c r="AH78" s="32">
        <v>8.3611000000000005E-2</v>
      </c>
    </row>
    <row r="79" spans="1:34" x14ac:dyDescent="0.2">
      <c r="B79" s="48" t="s">
        <v>224</v>
      </c>
    </row>
    <row r="80" spans="1:34" ht="15" customHeight="1" x14ac:dyDescent="0.2">
      <c r="A80" s="29" t="s">
        <v>520</v>
      </c>
      <c r="B80" s="49" t="s">
        <v>618</v>
      </c>
      <c r="C80" s="35">
        <v>96.442543000000001</v>
      </c>
      <c r="D80" s="35">
        <v>129.14503500000001</v>
      </c>
      <c r="E80" s="35">
        <v>145.974152</v>
      </c>
      <c r="F80" s="35">
        <v>135.121826</v>
      </c>
      <c r="G80" s="35">
        <v>119.383347</v>
      </c>
      <c r="H80" s="35">
        <v>100.136055</v>
      </c>
      <c r="I80" s="35">
        <v>92.840751999999995</v>
      </c>
      <c r="J80" s="35">
        <v>87.433730999999995</v>
      </c>
      <c r="K80" s="35">
        <v>82.929741000000007</v>
      </c>
      <c r="L80" s="35">
        <v>82.693352000000004</v>
      </c>
      <c r="M80" s="35">
        <v>81.785979999999995</v>
      </c>
      <c r="N80" s="35">
        <v>77.647659000000004</v>
      </c>
      <c r="O80" s="35">
        <v>75.089211000000006</v>
      </c>
      <c r="P80" s="35">
        <v>74.797652999999997</v>
      </c>
      <c r="Q80" s="35">
        <v>73.014938000000001</v>
      </c>
      <c r="R80" s="35">
        <v>70.959091000000001</v>
      </c>
      <c r="S80" s="35">
        <v>71.947509999999994</v>
      </c>
      <c r="T80" s="35">
        <v>74.059714999999997</v>
      </c>
      <c r="U80" s="35">
        <v>76.137321</v>
      </c>
      <c r="V80" s="35">
        <v>77.225677000000005</v>
      </c>
      <c r="W80" s="35">
        <v>73.711867999999996</v>
      </c>
      <c r="X80" s="35">
        <v>74.444519</v>
      </c>
      <c r="Y80" s="35">
        <v>75.878417999999996</v>
      </c>
      <c r="Z80" s="35">
        <v>76.451508000000004</v>
      </c>
      <c r="AA80" s="35">
        <v>74.271789999999996</v>
      </c>
      <c r="AB80" s="35">
        <v>71.318557999999996</v>
      </c>
      <c r="AC80" s="35">
        <v>71.107460000000003</v>
      </c>
      <c r="AD80" s="35">
        <v>77.009079</v>
      </c>
      <c r="AE80" s="35">
        <v>80.029983999999999</v>
      </c>
      <c r="AF80" s="35">
        <v>83.684546999999995</v>
      </c>
      <c r="AG80" s="35">
        <v>89.191360000000003</v>
      </c>
      <c r="AH80" s="32">
        <v>-2.6020000000000001E-3</v>
      </c>
    </row>
    <row r="82" spans="2:34" ht="15" customHeight="1" thickBot="1" x14ac:dyDescent="0.25"/>
    <row r="83" spans="2:34" ht="15" customHeight="1" x14ac:dyDescent="0.2">
      <c r="B83" s="134" t="s">
        <v>638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54"/>
    </row>
    <row r="84" spans="2:34" ht="15" customHeight="1" x14ac:dyDescent="0.2">
      <c r="B84" s="30" t="s">
        <v>619</v>
      </c>
    </row>
    <row r="85" spans="2:34" ht="15" customHeight="1" x14ac:dyDescent="0.2">
      <c r="B85" s="30" t="s">
        <v>620</v>
      </c>
    </row>
    <row r="86" spans="2:34" ht="15" customHeight="1" x14ac:dyDescent="0.2">
      <c r="B86" s="30" t="s">
        <v>621</v>
      </c>
    </row>
    <row r="87" spans="2:34" ht="15" customHeight="1" x14ac:dyDescent="0.2">
      <c r="B87" s="30" t="s">
        <v>108</v>
      </c>
    </row>
    <row r="88" spans="2:34" ht="15" customHeight="1" x14ac:dyDescent="0.2">
      <c r="B88" s="30" t="s">
        <v>622</v>
      </c>
    </row>
    <row r="89" spans="2:34" ht="15" customHeight="1" x14ac:dyDescent="0.2">
      <c r="B89" s="30" t="s">
        <v>109</v>
      </c>
    </row>
    <row r="90" spans="2:34" ht="15" customHeight="1" x14ac:dyDescent="0.2">
      <c r="B90" s="30" t="s">
        <v>623</v>
      </c>
    </row>
    <row r="91" spans="2:34" ht="15" customHeight="1" x14ac:dyDescent="0.2">
      <c r="B91" s="30" t="s">
        <v>624</v>
      </c>
    </row>
    <row r="92" spans="2:34" x14ac:dyDescent="0.2">
      <c r="B92" s="30" t="s">
        <v>225</v>
      </c>
    </row>
    <row r="93" spans="2:34" ht="15" customHeight="1" x14ac:dyDescent="0.2">
      <c r="B93" s="30" t="s">
        <v>625</v>
      </c>
    </row>
    <row r="94" spans="2:34" ht="15" customHeight="1" x14ac:dyDescent="0.2">
      <c r="B94" s="30" t="s">
        <v>626</v>
      </c>
    </row>
    <row r="95" spans="2:34" ht="15" customHeight="1" x14ac:dyDescent="0.2">
      <c r="B95" s="30" t="s">
        <v>627</v>
      </c>
    </row>
    <row r="96" spans="2:34" ht="15" customHeight="1" x14ac:dyDescent="0.2">
      <c r="B96" s="30" t="s">
        <v>521</v>
      </c>
    </row>
    <row r="97" spans="2:34" ht="15" customHeight="1" x14ac:dyDescent="0.2">
      <c r="B97" s="30" t="s">
        <v>628</v>
      </c>
    </row>
    <row r="98" spans="2:34" ht="15" customHeight="1" x14ac:dyDescent="0.2">
      <c r="B98" s="30" t="s">
        <v>629</v>
      </c>
    </row>
    <row r="99" spans="2:34" ht="15" customHeight="1" x14ac:dyDescent="0.2">
      <c r="B99" s="30" t="s">
        <v>630</v>
      </c>
    </row>
    <row r="100" spans="2:34" ht="15" customHeight="1" x14ac:dyDescent="0.2">
      <c r="B100" s="30" t="s">
        <v>528</v>
      </c>
    </row>
    <row r="101" spans="2:34" x14ac:dyDescent="0.2">
      <c r="B101" s="30" t="s">
        <v>631</v>
      </c>
    </row>
    <row r="102" spans="2:34" x14ac:dyDescent="0.2">
      <c r="B102" s="30" t="s">
        <v>632</v>
      </c>
    </row>
    <row r="103" spans="2:34" ht="15" customHeight="1" x14ac:dyDescent="0.2">
      <c r="B103" s="30" t="s">
        <v>633</v>
      </c>
    </row>
    <row r="104" spans="2:34" ht="15" customHeight="1" x14ac:dyDescent="0.2">
      <c r="B104" s="30" t="s">
        <v>634</v>
      </c>
    </row>
    <row r="105" spans="2:34" ht="15" customHeight="1" x14ac:dyDescent="0.2">
      <c r="B105" s="30" t="s">
        <v>635</v>
      </c>
    </row>
    <row r="106" spans="2:34" ht="15" customHeight="1" x14ac:dyDescent="0.2">
      <c r="B106" s="30" t="s">
        <v>636</v>
      </c>
    </row>
    <row r="107" spans="2:34" ht="15" customHeight="1" x14ac:dyDescent="0.2">
      <c r="B107" s="30" t="s">
        <v>110</v>
      </c>
    </row>
    <row r="108" spans="2:34" ht="15" customHeight="1" x14ac:dyDescent="0.2">
      <c r="B108" s="30" t="s">
        <v>589</v>
      </c>
    </row>
    <row r="109" spans="2:34" ht="15" customHeight="1" x14ac:dyDescent="0.2">
      <c r="B109" s="30" t="s">
        <v>590</v>
      </c>
    </row>
    <row r="110" spans="2:34" ht="15" customHeight="1" x14ac:dyDescent="0.2">
      <c r="B110" s="30" t="s">
        <v>637</v>
      </c>
    </row>
    <row r="111" spans="2:34" ht="15" customHeight="1" x14ac:dyDescent="0.2">
      <c r="B111" s="30" t="s">
        <v>592</v>
      </c>
    </row>
    <row r="112" spans="2:34" ht="15" customHeight="1" x14ac:dyDescent="0.2"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136"/>
      <c r="C1100" s="136"/>
      <c r="D1100" s="136"/>
      <c r="E1100" s="136"/>
      <c r="F1100" s="136"/>
      <c r="G1100" s="136"/>
      <c r="H1100" s="136"/>
      <c r="I1100" s="136"/>
      <c r="J1100" s="136"/>
      <c r="K1100" s="136"/>
      <c r="L1100" s="136"/>
      <c r="M1100" s="136"/>
      <c r="N1100" s="136"/>
      <c r="O1100" s="136"/>
      <c r="P1100" s="136"/>
      <c r="Q1100" s="136"/>
      <c r="R1100" s="136"/>
      <c r="S1100" s="136"/>
      <c r="T1100" s="136"/>
      <c r="U1100" s="136"/>
      <c r="V1100" s="136"/>
      <c r="W1100" s="136"/>
      <c r="X1100" s="136"/>
      <c r="Y1100" s="136"/>
      <c r="Z1100" s="136"/>
      <c r="AA1100" s="136"/>
      <c r="AB1100" s="136"/>
      <c r="AC1100" s="136"/>
      <c r="AD1100" s="136"/>
      <c r="AE1100" s="136"/>
      <c r="AF1100" s="136"/>
      <c r="AG1100" s="136"/>
      <c r="AH1100" s="13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136"/>
      <c r="C1227" s="136"/>
      <c r="D1227" s="136"/>
      <c r="E1227" s="136"/>
      <c r="F1227" s="136"/>
      <c r="G1227" s="136"/>
      <c r="H1227" s="136"/>
      <c r="I1227" s="136"/>
      <c r="J1227" s="136"/>
      <c r="K1227" s="136"/>
      <c r="L1227" s="136"/>
      <c r="M1227" s="136"/>
      <c r="N1227" s="136"/>
      <c r="O1227" s="136"/>
      <c r="P1227" s="136"/>
      <c r="Q1227" s="136"/>
      <c r="R1227" s="136"/>
      <c r="S1227" s="136"/>
      <c r="T1227" s="136"/>
      <c r="U1227" s="136"/>
      <c r="V1227" s="136"/>
      <c r="W1227" s="136"/>
      <c r="X1227" s="136"/>
      <c r="Y1227" s="136"/>
      <c r="Z1227" s="136"/>
      <c r="AA1227" s="136"/>
      <c r="AB1227" s="136"/>
      <c r="AC1227" s="136"/>
      <c r="AD1227" s="136"/>
      <c r="AE1227" s="136"/>
      <c r="AF1227" s="136"/>
      <c r="AG1227" s="136"/>
      <c r="AH1227" s="13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136"/>
      <c r="C1390" s="136"/>
      <c r="D1390" s="136"/>
      <c r="E1390" s="136"/>
      <c r="F1390" s="136"/>
      <c r="G1390" s="136"/>
      <c r="H1390" s="136"/>
      <c r="I1390" s="136"/>
      <c r="J1390" s="136"/>
      <c r="K1390" s="136"/>
      <c r="L1390" s="136"/>
      <c r="M1390" s="136"/>
      <c r="N1390" s="136"/>
      <c r="O1390" s="136"/>
      <c r="P1390" s="136"/>
      <c r="Q1390" s="136"/>
      <c r="R1390" s="136"/>
      <c r="S1390" s="136"/>
      <c r="T1390" s="136"/>
      <c r="U1390" s="136"/>
      <c r="V1390" s="136"/>
      <c r="W1390" s="136"/>
      <c r="X1390" s="136"/>
      <c r="Y1390" s="136"/>
      <c r="Z1390" s="136"/>
      <c r="AA1390" s="136"/>
      <c r="AB1390" s="136"/>
      <c r="AC1390" s="136"/>
      <c r="AD1390" s="136"/>
      <c r="AE1390" s="136"/>
      <c r="AF1390" s="136"/>
      <c r="AG1390" s="136"/>
      <c r="AH1390" s="13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136"/>
      <c r="C1502" s="136"/>
      <c r="D1502" s="136"/>
      <c r="E1502" s="136"/>
      <c r="F1502" s="136"/>
      <c r="G1502" s="136"/>
      <c r="H1502" s="136"/>
      <c r="I1502" s="136"/>
      <c r="J1502" s="136"/>
      <c r="K1502" s="136"/>
      <c r="L1502" s="136"/>
      <c r="M1502" s="136"/>
      <c r="N1502" s="136"/>
      <c r="O1502" s="136"/>
      <c r="P1502" s="136"/>
      <c r="Q1502" s="136"/>
      <c r="R1502" s="136"/>
      <c r="S1502" s="136"/>
      <c r="T1502" s="136"/>
      <c r="U1502" s="136"/>
      <c r="V1502" s="136"/>
      <c r="W1502" s="136"/>
      <c r="X1502" s="136"/>
      <c r="Y1502" s="136"/>
      <c r="Z1502" s="136"/>
      <c r="AA1502" s="136"/>
      <c r="AB1502" s="136"/>
      <c r="AC1502" s="136"/>
      <c r="AD1502" s="136"/>
      <c r="AE1502" s="136"/>
      <c r="AF1502" s="136"/>
      <c r="AG1502" s="136"/>
      <c r="AH1502" s="13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136"/>
      <c r="C1604" s="136"/>
      <c r="D1604" s="136"/>
      <c r="E1604" s="136"/>
      <c r="F1604" s="136"/>
      <c r="G1604" s="136"/>
      <c r="H1604" s="136"/>
      <c r="I1604" s="136"/>
      <c r="J1604" s="136"/>
      <c r="K1604" s="136"/>
      <c r="L1604" s="136"/>
      <c r="M1604" s="136"/>
      <c r="N1604" s="136"/>
      <c r="O1604" s="136"/>
      <c r="P1604" s="136"/>
      <c r="Q1604" s="136"/>
      <c r="R1604" s="136"/>
      <c r="S1604" s="136"/>
      <c r="T1604" s="136"/>
      <c r="U1604" s="136"/>
      <c r="V1604" s="136"/>
      <c r="W1604" s="136"/>
      <c r="X1604" s="136"/>
      <c r="Y1604" s="136"/>
      <c r="Z1604" s="136"/>
      <c r="AA1604" s="136"/>
      <c r="AB1604" s="136"/>
      <c r="AC1604" s="136"/>
      <c r="AD1604" s="136"/>
      <c r="AE1604" s="136"/>
      <c r="AF1604" s="136"/>
      <c r="AG1604" s="136"/>
      <c r="AH1604" s="13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136"/>
      <c r="C1698" s="136"/>
      <c r="D1698" s="136"/>
      <c r="E1698" s="136"/>
      <c r="F1698" s="136"/>
      <c r="G1698" s="136"/>
      <c r="H1698" s="136"/>
      <c r="I1698" s="136"/>
      <c r="J1698" s="136"/>
      <c r="K1698" s="136"/>
      <c r="L1698" s="136"/>
      <c r="M1698" s="136"/>
      <c r="N1698" s="136"/>
      <c r="O1698" s="136"/>
      <c r="P1698" s="136"/>
      <c r="Q1698" s="136"/>
      <c r="R1698" s="136"/>
      <c r="S1698" s="136"/>
      <c r="T1698" s="136"/>
      <c r="U1698" s="136"/>
      <c r="V1698" s="136"/>
      <c r="W1698" s="136"/>
      <c r="X1698" s="136"/>
      <c r="Y1698" s="136"/>
      <c r="Z1698" s="136"/>
      <c r="AA1698" s="136"/>
      <c r="AB1698" s="136"/>
      <c r="AC1698" s="136"/>
      <c r="AD1698" s="136"/>
      <c r="AE1698" s="136"/>
      <c r="AF1698" s="136"/>
      <c r="AG1698" s="136"/>
      <c r="AH1698" s="13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136"/>
      <c r="C1945" s="136"/>
      <c r="D1945" s="136"/>
      <c r="E1945" s="136"/>
      <c r="F1945" s="136"/>
      <c r="G1945" s="136"/>
      <c r="H1945" s="136"/>
      <c r="I1945" s="136"/>
      <c r="J1945" s="136"/>
      <c r="K1945" s="136"/>
      <c r="L1945" s="136"/>
      <c r="M1945" s="136"/>
      <c r="N1945" s="136"/>
      <c r="O1945" s="136"/>
      <c r="P1945" s="136"/>
      <c r="Q1945" s="136"/>
      <c r="R1945" s="136"/>
      <c r="S1945" s="136"/>
      <c r="T1945" s="136"/>
      <c r="U1945" s="136"/>
      <c r="V1945" s="136"/>
      <c r="W1945" s="136"/>
      <c r="X1945" s="136"/>
      <c r="Y1945" s="136"/>
      <c r="Z1945" s="136"/>
      <c r="AA1945" s="136"/>
      <c r="AB1945" s="136"/>
      <c r="AC1945" s="136"/>
      <c r="AD1945" s="136"/>
      <c r="AE1945" s="136"/>
      <c r="AF1945" s="136"/>
      <c r="AG1945" s="136"/>
      <c r="AH1945" s="13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136"/>
      <c r="C2031" s="136"/>
      <c r="D2031" s="136"/>
      <c r="E2031" s="136"/>
      <c r="F2031" s="136"/>
      <c r="G2031" s="136"/>
      <c r="H2031" s="136"/>
      <c r="I2031" s="136"/>
      <c r="J2031" s="136"/>
      <c r="K2031" s="136"/>
      <c r="L2031" s="136"/>
      <c r="M2031" s="136"/>
      <c r="N2031" s="136"/>
      <c r="O2031" s="136"/>
      <c r="P2031" s="136"/>
      <c r="Q2031" s="136"/>
      <c r="R2031" s="136"/>
      <c r="S2031" s="136"/>
      <c r="T2031" s="136"/>
      <c r="U2031" s="136"/>
      <c r="V2031" s="136"/>
      <c r="W2031" s="136"/>
      <c r="X2031" s="136"/>
      <c r="Y2031" s="136"/>
      <c r="Z2031" s="136"/>
      <c r="AA2031" s="136"/>
      <c r="AB2031" s="136"/>
      <c r="AC2031" s="136"/>
      <c r="AD2031" s="136"/>
      <c r="AE2031" s="136"/>
      <c r="AF2031" s="136"/>
      <c r="AG2031" s="136"/>
      <c r="AH2031" s="13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136"/>
      <c r="C2153" s="136"/>
      <c r="D2153" s="136"/>
      <c r="E2153" s="136"/>
      <c r="F2153" s="136"/>
      <c r="G2153" s="136"/>
      <c r="H2153" s="136"/>
      <c r="I2153" s="136"/>
      <c r="J2153" s="136"/>
      <c r="K2153" s="136"/>
      <c r="L2153" s="136"/>
      <c r="M2153" s="136"/>
      <c r="N2153" s="136"/>
      <c r="O2153" s="136"/>
      <c r="P2153" s="136"/>
      <c r="Q2153" s="136"/>
      <c r="R2153" s="136"/>
      <c r="S2153" s="136"/>
      <c r="T2153" s="136"/>
      <c r="U2153" s="136"/>
      <c r="V2153" s="136"/>
      <c r="W2153" s="136"/>
      <c r="X2153" s="136"/>
      <c r="Y2153" s="136"/>
      <c r="Z2153" s="136"/>
      <c r="AA2153" s="136"/>
      <c r="AB2153" s="136"/>
      <c r="AC2153" s="136"/>
      <c r="AD2153" s="136"/>
      <c r="AE2153" s="136"/>
      <c r="AF2153" s="136"/>
      <c r="AG2153" s="136"/>
      <c r="AH2153" s="13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136"/>
      <c r="C2317" s="136"/>
      <c r="D2317" s="136"/>
      <c r="E2317" s="136"/>
      <c r="F2317" s="136"/>
      <c r="G2317" s="136"/>
      <c r="H2317" s="136"/>
      <c r="I2317" s="136"/>
      <c r="J2317" s="136"/>
      <c r="K2317" s="136"/>
      <c r="L2317" s="136"/>
      <c r="M2317" s="136"/>
      <c r="N2317" s="136"/>
      <c r="O2317" s="136"/>
      <c r="P2317" s="136"/>
      <c r="Q2317" s="136"/>
      <c r="R2317" s="136"/>
      <c r="S2317" s="136"/>
      <c r="T2317" s="136"/>
      <c r="U2317" s="136"/>
      <c r="V2317" s="136"/>
      <c r="W2317" s="136"/>
      <c r="X2317" s="136"/>
      <c r="Y2317" s="136"/>
      <c r="Z2317" s="136"/>
      <c r="AA2317" s="136"/>
      <c r="AB2317" s="136"/>
      <c r="AC2317" s="136"/>
      <c r="AD2317" s="136"/>
      <c r="AE2317" s="136"/>
      <c r="AF2317" s="136"/>
      <c r="AG2317" s="136"/>
      <c r="AH2317" s="13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136"/>
      <c r="C2419" s="136"/>
      <c r="D2419" s="136"/>
      <c r="E2419" s="136"/>
      <c r="F2419" s="136"/>
      <c r="G2419" s="136"/>
      <c r="H2419" s="136"/>
      <c r="I2419" s="136"/>
      <c r="J2419" s="136"/>
      <c r="K2419" s="136"/>
      <c r="L2419" s="136"/>
      <c r="M2419" s="136"/>
      <c r="N2419" s="136"/>
      <c r="O2419" s="136"/>
      <c r="P2419" s="136"/>
      <c r="Q2419" s="136"/>
      <c r="R2419" s="136"/>
      <c r="S2419" s="136"/>
      <c r="T2419" s="136"/>
      <c r="U2419" s="136"/>
      <c r="V2419" s="136"/>
      <c r="W2419" s="136"/>
      <c r="X2419" s="136"/>
      <c r="Y2419" s="136"/>
      <c r="Z2419" s="136"/>
      <c r="AA2419" s="136"/>
      <c r="AB2419" s="136"/>
      <c r="AC2419" s="136"/>
      <c r="AD2419" s="136"/>
      <c r="AE2419" s="136"/>
      <c r="AF2419" s="136"/>
      <c r="AG2419" s="136"/>
      <c r="AH2419" s="13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136"/>
      <c r="C2509" s="136"/>
      <c r="D2509" s="136"/>
      <c r="E2509" s="136"/>
      <c r="F2509" s="136"/>
      <c r="G2509" s="136"/>
      <c r="H2509" s="136"/>
      <c r="I2509" s="136"/>
      <c r="J2509" s="136"/>
      <c r="K2509" s="136"/>
      <c r="L2509" s="136"/>
      <c r="M2509" s="136"/>
      <c r="N2509" s="136"/>
      <c r="O2509" s="136"/>
      <c r="P2509" s="136"/>
      <c r="Q2509" s="136"/>
      <c r="R2509" s="136"/>
      <c r="S2509" s="136"/>
      <c r="T2509" s="136"/>
      <c r="U2509" s="136"/>
      <c r="V2509" s="136"/>
      <c r="W2509" s="136"/>
      <c r="X2509" s="136"/>
      <c r="Y2509" s="136"/>
      <c r="Z2509" s="136"/>
      <c r="AA2509" s="136"/>
      <c r="AB2509" s="136"/>
      <c r="AC2509" s="136"/>
      <c r="AD2509" s="136"/>
      <c r="AE2509" s="136"/>
      <c r="AF2509" s="136"/>
      <c r="AG2509" s="136"/>
      <c r="AH2509" s="13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136"/>
      <c r="C2598" s="136"/>
      <c r="D2598" s="136"/>
      <c r="E2598" s="136"/>
      <c r="F2598" s="136"/>
      <c r="G2598" s="136"/>
      <c r="H2598" s="136"/>
      <c r="I2598" s="136"/>
      <c r="J2598" s="136"/>
      <c r="K2598" s="136"/>
      <c r="L2598" s="136"/>
      <c r="M2598" s="136"/>
      <c r="N2598" s="136"/>
      <c r="O2598" s="136"/>
      <c r="P2598" s="136"/>
      <c r="Q2598" s="136"/>
      <c r="R2598" s="136"/>
      <c r="S2598" s="136"/>
      <c r="T2598" s="136"/>
      <c r="U2598" s="136"/>
      <c r="V2598" s="136"/>
      <c r="W2598" s="136"/>
      <c r="X2598" s="136"/>
      <c r="Y2598" s="136"/>
      <c r="Z2598" s="136"/>
      <c r="AA2598" s="136"/>
      <c r="AB2598" s="136"/>
      <c r="AC2598" s="136"/>
      <c r="AD2598" s="136"/>
      <c r="AE2598" s="136"/>
      <c r="AF2598" s="136"/>
      <c r="AG2598" s="136"/>
      <c r="AH2598" s="13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136"/>
      <c r="C2719" s="136"/>
      <c r="D2719" s="136"/>
      <c r="E2719" s="136"/>
      <c r="F2719" s="136"/>
      <c r="G2719" s="136"/>
      <c r="H2719" s="136"/>
      <c r="I2719" s="136"/>
      <c r="J2719" s="136"/>
      <c r="K2719" s="136"/>
      <c r="L2719" s="136"/>
      <c r="M2719" s="136"/>
      <c r="N2719" s="136"/>
      <c r="O2719" s="136"/>
      <c r="P2719" s="136"/>
      <c r="Q2719" s="136"/>
      <c r="R2719" s="136"/>
      <c r="S2719" s="136"/>
      <c r="T2719" s="136"/>
      <c r="U2719" s="136"/>
      <c r="V2719" s="136"/>
      <c r="W2719" s="136"/>
      <c r="X2719" s="136"/>
      <c r="Y2719" s="136"/>
      <c r="Z2719" s="136"/>
      <c r="AA2719" s="136"/>
      <c r="AB2719" s="136"/>
      <c r="AC2719" s="136"/>
      <c r="AD2719" s="136"/>
      <c r="AE2719" s="136"/>
      <c r="AF2719" s="136"/>
      <c r="AG2719" s="136"/>
      <c r="AH2719" s="13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136"/>
      <c r="C2837" s="136"/>
      <c r="D2837" s="136"/>
      <c r="E2837" s="136"/>
      <c r="F2837" s="136"/>
      <c r="G2837" s="136"/>
      <c r="H2837" s="136"/>
      <c r="I2837" s="136"/>
      <c r="J2837" s="136"/>
      <c r="K2837" s="136"/>
      <c r="L2837" s="136"/>
      <c r="M2837" s="136"/>
      <c r="N2837" s="136"/>
      <c r="O2837" s="136"/>
      <c r="P2837" s="136"/>
      <c r="Q2837" s="136"/>
      <c r="R2837" s="136"/>
      <c r="S2837" s="136"/>
      <c r="T2837" s="136"/>
      <c r="U2837" s="136"/>
      <c r="V2837" s="136"/>
      <c r="W2837" s="136"/>
      <c r="X2837" s="136"/>
      <c r="Y2837" s="136"/>
      <c r="Z2837" s="136"/>
      <c r="AA2837" s="136"/>
      <c r="AB2837" s="136"/>
      <c r="AC2837" s="136"/>
      <c r="AD2837" s="136"/>
      <c r="AE2837" s="136"/>
      <c r="AF2837" s="136"/>
      <c r="AG2837" s="136"/>
      <c r="AH2837" s="13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:AG80"/>
    </sheetView>
  </sheetViews>
  <sheetFormatPr baseColWidth="10" defaultColWidth="8.6640625" defaultRowHeight="15" customHeight="1" x14ac:dyDescent="0.15"/>
  <cols>
    <col min="1" max="1" width="19.83203125" style="57" bestFit="1" customWidth="1"/>
    <col min="2" max="2" width="46.6640625" style="57" customWidth="1"/>
    <col min="3" max="16384" width="8.6640625" style="57"/>
  </cols>
  <sheetData>
    <row r="1" spans="1:33" ht="15" customHeight="1" thickBot="1" x14ac:dyDescent="0.2">
      <c r="B1" s="73" t="s">
        <v>676</v>
      </c>
      <c r="C1" s="70">
        <v>2021</v>
      </c>
      <c r="D1" s="70">
        <v>2022</v>
      </c>
      <c r="E1" s="70">
        <v>2023</v>
      </c>
      <c r="F1" s="70">
        <v>2024</v>
      </c>
      <c r="G1" s="70">
        <v>2025</v>
      </c>
      <c r="H1" s="70">
        <v>2026</v>
      </c>
      <c r="I1" s="70">
        <v>2027</v>
      </c>
      <c r="J1" s="70">
        <v>2028</v>
      </c>
      <c r="K1" s="70">
        <v>2029</v>
      </c>
      <c r="L1" s="70">
        <v>2030</v>
      </c>
      <c r="M1" s="70">
        <v>2031</v>
      </c>
      <c r="N1" s="70">
        <v>2032</v>
      </c>
      <c r="O1" s="70">
        <v>2033</v>
      </c>
      <c r="P1" s="70">
        <v>2034</v>
      </c>
      <c r="Q1" s="70">
        <v>2035</v>
      </c>
      <c r="R1" s="70">
        <v>2036</v>
      </c>
      <c r="S1" s="70">
        <v>2037</v>
      </c>
      <c r="T1" s="70">
        <v>2038</v>
      </c>
      <c r="U1" s="70">
        <v>2039</v>
      </c>
      <c r="V1" s="70">
        <v>2040</v>
      </c>
      <c r="W1" s="70">
        <v>2041</v>
      </c>
      <c r="X1" s="70">
        <v>2042</v>
      </c>
      <c r="Y1" s="70">
        <v>2043</v>
      </c>
      <c r="Z1" s="70">
        <v>2044</v>
      </c>
      <c r="AA1" s="70">
        <v>2045</v>
      </c>
      <c r="AB1" s="70">
        <v>2046</v>
      </c>
      <c r="AC1" s="70">
        <v>2047</v>
      </c>
      <c r="AD1" s="70">
        <v>2048</v>
      </c>
      <c r="AE1" s="70">
        <v>2049</v>
      </c>
      <c r="AF1" s="70">
        <v>2050</v>
      </c>
    </row>
    <row r="2" spans="1:33" ht="15" customHeight="1" thickTop="1" x14ac:dyDescent="0.15"/>
    <row r="3" spans="1:33" ht="15" customHeight="1" x14ac:dyDescent="0.15">
      <c r="C3" s="75" t="s">
        <v>522</v>
      </c>
      <c r="D3" s="75" t="s">
        <v>675</v>
      </c>
      <c r="E3" s="75"/>
      <c r="F3" s="75"/>
      <c r="G3" s="75"/>
    </row>
    <row r="4" spans="1:33" ht="15" customHeight="1" x14ac:dyDescent="0.15">
      <c r="C4" s="75" t="s">
        <v>523</v>
      </c>
      <c r="D4" s="75" t="s">
        <v>674</v>
      </c>
      <c r="E4" s="75"/>
      <c r="F4" s="75"/>
      <c r="G4" s="75" t="s">
        <v>673</v>
      </c>
    </row>
    <row r="5" spans="1:33" ht="15" customHeight="1" x14ac:dyDescent="0.15">
      <c r="C5" s="75" t="s">
        <v>525</v>
      </c>
      <c r="D5" s="75" t="s">
        <v>672</v>
      </c>
      <c r="E5" s="75"/>
      <c r="F5" s="75"/>
      <c r="G5" s="75"/>
    </row>
    <row r="6" spans="1:33" ht="15" customHeight="1" x14ac:dyDescent="0.15">
      <c r="C6" s="75" t="s">
        <v>526</v>
      </c>
      <c r="D6" s="75"/>
      <c r="E6" s="75" t="s">
        <v>671</v>
      </c>
      <c r="F6" s="75"/>
      <c r="G6" s="75"/>
    </row>
    <row r="7" spans="1:33" ht="12" x14ac:dyDescent="0.15"/>
    <row r="8" spans="1:33" ht="12" x14ac:dyDescent="0.15"/>
    <row r="9" spans="1:33" ht="12" x14ac:dyDescent="0.15"/>
    <row r="10" spans="1:33" ht="15" customHeight="1" x14ac:dyDescent="0.2">
      <c r="A10" s="63" t="s">
        <v>462</v>
      </c>
      <c r="B10" s="74" t="s">
        <v>79</v>
      </c>
      <c r="AG10" s="71" t="s">
        <v>670</v>
      </c>
    </row>
    <row r="11" spans="1:33" ht="15" customHeight="1" x14ac:dyDescent="0.15">
      <c r="B11" s="73" t="s">
        <v>80</v>
      </c>
      <c r="AG11" s="71" t="s">
        <v>669</v>
      </c>
    </row>
    <row r="12" spans="1:33" ht="15" customHeight="1" x14ac:dyDescent="0.15"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1" t="s">
        <v>668</v>
      </c>
    </row>
    <row r="13" spans="1:33" ht="15" customHeight="1" thickBot="1" x14ac:dyDescent="0.2">
      <c r="B13" s="70" t="s">
        <v>81</v>
      </c>
      <c r="C13" s="70">
        <v>2021</v>
      </c>
      <c r="D13" s="70">
        <v>2022</v>
      </c>
      <c r="E13" s="70">
        <v>2023</v>
      </c>
      <c r="F13" s="70">
        <v>2024</v>
      </c>
      <c r="G13" s="70">
        <v>2025</v>
      </c>
      <c r="H13" s="70">
        <v>2026</v>
      </c>
      <c r="I13" s="70">
        <v>2027</v>
      </c>
      <c r="J13" s="70">
        <v>2028</v>
      </c>
      <c r="K13" s="70">
        <v>2029</v>
      </c>
      <c r="L13" s="70">
        <v>2030</v>
      </c>
      <c r="M13" s="70">
        <v>2031</v>
      </c>
      <c r="N13" s="70">
        <v>2032</v>
      </c>
      <c r="O13" s="70">
        <v>2033</v>
      </c>
      <c r="P13" s="70">
        <v>2034</v>
      </c>
      <c r="Q13" s="70">
        <v>2035</v>
      </c>
      <c r="R13" s="70">
        <v>2036</v>
      </c>
      <c r="S13" s="70">
        <v>2037</v>
      </c>
      <c r="T13" s="70">
        <v>2038</v>
      </c>
      <c r="U13" s="70">
        <v>2039</v>
      </c>
      <c r="V13" s="70">
        <v>2040</v>
      </c>
      <c r="W13" s="70">
        <v>2041</v>
      </c>
      <c r="X13" s="70">
        <v>2042</v>
      </c>
      <c r="Y13" s="70">
        <v>2043</v>
      </c>
      <c r="Z13" s="70">
        <v>2044</v>
      </c>
      <c r="AA13" s="70">
        <v>2045</v>
      </c>
      <c r="AB13" s="70">
        <v>2046</v>
      </c>
      <c r="AC13" s="70">
        <v>2047</v>
      </c>
      <c r="AD13" s="70">
        <v>2048</v>
      </c>
      <c r="AE13" s="70">
        <v>2049</v>
      </c>
      <c r="AF13" s="70">
        <v>2050</v>
      </c>
      <c r="AG13" s="69" t="s">
        <v>667</v>
      </c>
    </row>
    <row r="14" spans="1:33" ht="15" customHeight="1" thickTop="1" x14ac:dyDescent="0.15"/>
    <row r="15" spans="1:33" ht="15" customHeight="1" x14ac:dyDescent="0.2">
      <c r="B15" s="66" t="s">
        <v>82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2">
      <c r="A16" s="63" t="s">
        <v>463</v>
      </c>
      <c r="B16" s="62" t="s">
        <v>83</v>
      </c>
      <c r="C16" s="64">
        <v>11.13137</v>
      </c>
      <c r="D16" s="64">
        <v>11.889478</v>
      </c>
      <c r="E16" s="64">
        <v>12.275468999999999</v>
      </c>
      <c r="F16" s="64">
        <v>12.609235999999999</v>
      </c>
      <c r="G16" s="64">
        <v>13.052148000000001</v>
      </c>
      <c r="H16" s="64">
        <v>13.237693</v>
      </c>
      <c r="I16" s="64">
        <v>13.193173</v>
      </c>
      <c r="J16" s="64">
        <v>13.348814000000001</v>
      </c>
      <c r="K16" s="64">
        <v>13.321289</v>
      </c>
      <c r="L16" s="64">
        <v>13.279311999999999</v>
      </c>
      <c r="M16" s="64">
        <v>13.144327000000001</v>
      </c>
      <c r="N16" s="64">
        <v>13.016207</v>
      </c>
      <c r="O16" s="64">
        <v>13.009095</v>
      </c>
      <c r="P16" s="64">
        <v>12.840246</v>
      </c>
      <c r="Q16" s="64">
        <v>12.759727</v>
      </c>
      <c r="R16" s="64">
        <v>12.67831</v>
      </c>
      <c r="S16" s="64">
        <v>12.545458</v>
      </c>
      <c r="T16" s="64">
        <v>12.455380999999999</v>
      </c>
      <c r="U16" s="64">
        <v>12.459657999999999</v>
      </c>
      <c r="V16" s="64">
        <v>12.500586999999999</v>
      </c>
      <c r="W16" s="64">
        <v>12.419264</v>
      </c>
      <c r="X16" s="64">
        <v>12.381392</v>
      </c>
      <c r="Y16" s="64">
        <v>12.382156</v>
      </c>
      <c r="Z16" s="64">
        <v>12.307539</v>
      </c>
      <c r="AA16" s="64">
        <v>12.451010999999999</v>
      </c>
      <c r="AB16" s="64">
        <v>12.532495000000001</v>
      </c>
      <c r="AC16" s="64">
        <v>12.548349</v>
      </c>
      <c r="AD16" s="64">
        <v>12.492279</v>
      </c>
      <c r="AE16" s="64">
        <v>12.350566000000001</v>
      </c>
      <c r="AF16" s="64">
        <v>12.663138</v>
      </c>
      <c r="AG16" s="60">
        <v>4.4559999999999999E-3</v>
      </c>
    </row>
    <row r="17" spans="1:33" ht="15" customHeight="1" x14ac:dyDescent="0.2">
      <c r="A17" s="63" t="s">
        <v>464</v>
      </c>
      <c r="B17" s="62" t="s">
        <v>84</v>
      </c>
      <c r="C17" s="64">
        <v>0.44028499999999998</v>
      </c>
      <c r="D17" s="64">
        <v>0.41328300000000001</v>
      </c>
      <c r="E17" s="64">
        <v>0.39400000000000002</v>
      </c>
      <c r="F17" s="64">
        <v>0.41007500000000002</v>
      </c>
      <c r="G17" s="64">
        <v>0.45656999999999998</v>
      </c>
      <c r="H17" s="64">
        <v>0.48005199999999998</v>
      </c>
      <c r="I17" s="64">
        <v>0.50985400000000003</v>
      </c>
      <c r="J17" s="64">
        <v>0.55565600000000004</v>
      </c>
      <c r="K17" s="64">
        <v>0.56595099999999998</v>
      </c>
      <c r="L17" s="64">
        <v>0.60359300000000005</v>
      </c>
      <c r="M17" s="64">
        <v>0.60308200000000001</v>
      </c>
      <c r="N17" s="64">
        <v>0.63263100000000005</v>
      </c>
      <c r="O17" s="64">
        <v>0.65583400000000003</v>
      </c>
      <c r="P17" s="64">
        <v>0.60842099999999999</v>
      </c>
      <c r="Q17" s="64">
        <v>0.56258699999999995</v>
      </c>
      <c r="R17" s="64">
        <v>0.52347500000000002</v>
      </c>
      <c r="S17" s="64">
        <v>0.48912899999999998</v>
      </c>
      <c r="T17" s="64">
        <v>0.45771299999999998</v>
      </c>
      <c r="U17" s="64">
        <v>0.427311</v>
      </c>
      <c r="V17" s="64">
        <v>0.399117</v>
      </c>
      <c r="W17" s="64">
        <v>0.37276599999999999</v>
      </c>
      <c r="X17" s="64">
        <v>0.38711200000000001</v>
      </c>
      <c r="Y17" s="64">
        <v>0.44032900000000003</v>
      </c>
      <c r="Z17" s="64">
        <v>0.49331000000000003</v>
      </c>
      <c r="AA17" s="64">
        <v>0.53611200000000003</v>
      </c>
      <c r="AB17" s="64">
        <v>0.53799699999999995</v>
      </c>
      <c r="AC17" s="64">
        <v>0.54183300000000001</v>
      </c>
      <c r="AD17" s="64">
        <v>0.60490900000000003</v>
      </c>
      <c r="AE17" s="64">
        <v>0.64028099999999999</v>
      </c>
      <c r="AF17" s="64">
        <v>0.70481199999999999</v>
      </c>
      <c r="AG17" s="60">
        <v>1.6357E-2</v>
      </c>
    </row>
    <row r="18" spans="1:33" ht="15" customHeight="1" x14ac:dyDescent="0.2">
      <c r="A18" s="63" t="s">
        <v>465</v>
      </c>
      <c r="B18" s="62" t="s">
        <v>85</v>
      </c>
      <c r="C18" s="64">
        <v>10.691084999999999</v>
      </c>
      <c r="D18" s="64">
        <v>11.476194</v>
      </c>
      <c r="E18" s="64">
        <v>11.881468999999999</v>
      </c>
      <c r="F18" s="64">
        <v>12.199161</v>
      </c>
      <c r="G18" s="64">
        <v>12.595578</v>
      </c>
      <c r="H18" s="64">
        <v>12.757642000000001</v>
      </c>
      <c r="I18" s="64">
        <v>12.683318999999999</v>
      </c>
      <c r="J18" s="64">
        <v>12.793158999999999</v>
      </c>
      <c r="K18" s="64">
        <v>12.755338999999999</v>
      </c>
      <c r="L18" s="64">
        <v>12.675718</v>
      </c>
      <c r="M18" s="64">
        <v>12.541245</v>
      </c>
      <c r="N18" s="64">
        <v>12.383576</v>
      </c>
      <c r="O18" s="64">
        <v>12.353261</v>
      </c>
      <c r="P18" s="64">
        <v>12.231825000000001</v>
      </c>
      <c r="Q18" s="64">
        <v>12.197141999999999</v>
      </c>
      <c r="R18" s="64">
        <v>12.154836</v>
      </c>
      <c r="S18" s="64">
        <v>12.056330000000001</v>
      </c>
      <c r="T18" s="64">
        <v>11.997668000000001</v>
      </c>
      <c r="U18" s="64">
        <v>12.032348000000001</v>
      </c>
      <c r="V18" s="64">
        <v>12.101470000000001</v>
      </c>
      <c r="W18" s="64">
        <v>12.046497</v>
      </c>
      <c r="X18" s="64">
        <v>11.99428</v>
      </c>
      <c r="Y18" s="64">
        <v>11.941829</v>
      </c>
      <c r="Z18" s="64">
        <v>11.814228999999999</v>
      </c>
      <c r="AA18" s="64">
        <v>11.914899</v>
      </c>
      <c r="AB18" s="64">
        <v>11.994498</v>
      </c>
      <c r="AC18" s="64">
        <v>12.006516</v>
      </c>
      <c r="AD18" s="64">
        <v>11.887370000000001</v>
      </c>
      <c r="AE18" s="64">
        <v>11.710285000000001</v>
      </c>
      <c r="AF18" s="64">
        <v>11.958327000000001</v>
      </c>
      <c r="AG18" s="60">
        <v>3.8700000000000002E-3</v>
      </c>
    </row>
    <row r="19" spans="1:33" ht="15" customHeight="1" x14ac:dyDescent="0.2">
      <c r="A19" s="63" t="s">
        <v>466</v>
      </c>
      <c r="B19" s="62" t="s">
        <v>86</v>
      </c>
      <c r="C19" s="64">
        <v>3.2371400000000001</v>
      </c>
      <c r="D19" s="64">
        <v>4.1941600000000001</v>
      </c>
      <c r="E19" s="64">
        <v>4.1525480000000003</v>
      </c>
      <c r="F19" s="64">
        <v>3.8770340000000001</v>
      </c>
      <c r="G19" s="64">
        <v>3.5371090000000001</v>
      </c>
      <c r="H19" s="64">
        <v>3.305701</v>
      </c>
      <c r="I19" s="64">
        <v>3.2987639999999998</v>
      </c>
      <c r="J19" s="64">
        <v>3.1111439999999999</v>
      </c>
      <c r="K19" s="64">
        <v>3.1348910000000001</v>
      </c>
      <c r="L19" s="64">
        <v>3.1332559999999998</v>
      </c>
      <c r="M19" s="64">
        <v>3.1414879999999998</v>
      </c>
      <c r="N19" s="64">
        <v>3.3788279999999999</v>
      </c>
      <c r="O19" s="64">
        <v>3.3040029999999998</v>
      </c>
      <c r="P19" s="64">
        <v>3.387724</v>
      </c>
      <c r="Q19" s="64">
        <v>3.4157739999999999</v>
      </c>
      <c r="R19" s="64">
        <v>3.3911829999999998</v>
      </c>
      <c r="S19" s="64">
        <v>3.4768469999999998</v>
      </c>
      <c r="T19" s="64">
        <v>3.582338</v>
      </c>
      <c r="U19" s="64">
        <v>3.488359</v>
      </c>
      <c r="V19" s="64">
        <v>3.4089239999999998</v>
      </c>
      <c r="W19" s="64">
        <v>3.5039479999999998</v>
      </c>
      <c r="X19" s="64">
        <v>3.4924620000000002</v>
      </c>
      <c r="Y19" s="64">
        <v>3.525169</v>
      </c>
      <c r="Z19" s="64">
        <v>3.6002489999999998</v>
      </c>
      <c r="AA19" s="64">
        <v>3.3680789999999998</v>
      </c>
      <c r="AB19" s="64">
        <v>3.2827519999999999</v>
      </c>
      <c r="AC19" s="64">
        <v>3.1696149999999998</v>
      </c>
      <c r="AD19" s="64">
        <v>3.2632029999999999</v>
      </c>
      <c r="AE19" s="64">
        <v>3.4066380000000001</v>
      </c>
      <c r="AF19" s="64">
        <v>3.0713240000000002</v>
      </c>
      <c r="AG19" s="60">
        <v>-1.812E-3</v>
      </c>
    </row>
    <row r="20" spans="1:33" ht="15" customHeight="1" x14ac:dyDescent="0.2">
      <c r="A20" s="63" t="s">
        <v>467</v>
      </c>
      <c r="B20" s="62" t="s">
        <v>87</v>
      </c>
      <c r="C20" s="64">
        <v>6.2629999999999999</v>
      </c>
      <c r="D20" s="64">
        <v>7.4429999999999996</v>
      </c>
      <c r="E20" s="64">
        <v>7.5188540000000001</v>
      </c>
      <c r="F20" s="64">
        <v>7.2151439999999996</v>
      </c>
      <c r="G20" s="64">
        <v>6.8781530000000002</v>
      </c>
      <c r="H20" s="64">
        <v>6.6044510000000001</v>
      </c>
      <c r="I20" s="64">
        <v>6.6097010000000003</v>
      </c>
      <c r="J20" s="64">
        <v>6.468909</v>
      </c>
      <c r="K20" s="64">
        <v>6.4279159999999997</v>
      </c>
      <c r="L20" s="64">
        <v>6.4035450000000003</v>
      </c>
      <c r="M20" s="64">
        <v>6.4879709999999999</v>
      </c>
      <c r="N20" s="64">
        <v>6.6482469999999996</v>
      </c>
      <c r="O20" s="64">
        <v>6.5731590000000004</v>
      </c>
      <c r="P20" s="64">
        <v>6.7187890000000001</v>
      </c>
      <c r="Q20" s="64">
        <v>6.7541250000000002</v>
      </c>
      <c r="R20" s="64">
        <v>6.894927</v>
      </c>
      <c r="S20" s="64">
        <v>6.9520140000000001</v>
      </c>
      <c r="T20" s="64">
        <v>7.0490259999999996</v>
      </c>
      <c r="U20" s="64">
        <v>7.0809490000000004</v>
      </c>
      <c r="V20" s="64">
        <v>6.9350889999999996</v>
      </c>
      <c r="W20" s="64">
        <v>6.929074</v>
      </c>
      <c r="X20" s="64">
        <v>6.8477430000000004</v>
      </c>
      <c r="Y20" s="64">
        <v>6.697597</v>
      </c>
      <c r="Z20" s="64">
        <v>6.8411229999999996</v>
      </c>
      <c r="AA20" s="64">
        <v>6.5286559999999998</v>
      </c>
      <c r="AB20" s="64">
        <v>6.3633509999999998</v>
      </c>
      <c r="AC20" s="64">
        <v>6.2827359999999999</v>
      </c>
      <c r="AD20" s="64">
        <v>6.3719890000000001</v>
      </c>
      <c r="AE20" s="64">
        <v>6.5198140000000002</v>
      </c>
      <c r="AF20" s="64">
        <v>6.1941750000000004</v>
      </c>
      <c r="AG20" s="60">
        <v>-3.8099999999999999E-4</v>
      </c>
    </row>
    <row r="21" spans="1:33" ht="15" customHeight="1" x14ac:dyDescent="0.2">
      <c r="A21" s="63" t="s">
        <v>468</v>
      </c>
      <c r="B21" s="62" t="s">
        <v>88</v>
      </c>
      <c r="C21" s="64">
        <v>3.0258600000000002</v>
      </c>
      <c r="D21" s="64">
        <v>3.24884</v>
      </c>
      <c r="E21" s="64">
        <v>3.3663059999999998</v>
      </c>
      <c r="F21" s="64">
        <v>3.3381099999999999</v>
      </c>
      <c r="G21" s="64">
        <v>3.341043</v>
      </c>
      <c r="H21" s="64">
        <v>3.2987510000000002</v>
      </c>
      <c r="I21" s="64">
        <v>3.310937</v>
      </c>
      <c r="J21" s="64">
        <v>3.3577650000000001</v>
      </c>
      <c r="K21" s="64">
        <v>3.2930250000000001</v>
      </c>
      <c r="L21" s="64">
        <v>3.270289</v>
      </c>
      <c r="M21" s="64">
        <v>3.3464830000000001</v>
      </c>
      <c r="N21" s="64">
        <v>3.2694190000000001</v>
      </c>
      <c r="O21" s="64">
        <v>3.2691560000000002</v>
      </c>
      <c r="P21" s="64">
        <v>3.3310659999999999</v>
      </c>
      <c r="Q21" s="64">
        <v>3.3383509999999998</v>
      </c>
      <c r="R21" s="64">
        <v>3.5037440000000002</v>
      </c>
      <c r="S21" s="64">
        <v>3.4751669999999999</v>
      </c>
      <c r="T21" s="64">
        <v>3.466688</v>
      </c>
      <c r="U21" s="64">
        <v>3.59259</v>
      </c>
      <c r="V21" s="64">
        <v>3.5261650000000002</v>
      </c>
      <c r="W21" s="64">
        <v>3.4251260000000001</v>
      </c>
      <c r="X21" s="64">
        <v>3.3552810000000002</v>
      </c>
      <c r="Y21" s="64">
        <v>3.172428</v>
      </c>
      <c r="Z21" s="64">
        <v>3.240875</v>
      </c>
      <c r="AA21" s="64">
        <v>3.160577</v>
      </c>
      <c r="AB21" s="64">
        <v>3.0805989999999999</v>
      </c>
      <c r="AC21" s="64">
        <v>3.1131220000000002</v>
      </c>
      <c r="AD21" s="64">
        <v>3.1087859999999998</v>
      </c>
      <c r="AE21" s="64">
        <v>3.1131760000000002</v>
      </c>
      <c r="AF21" s="64">
        <v>3.1228509999999998</v>
      </c>
      <c r="AG21" s="60">
        <v>1.0889999999999999E-3</v>
      </c>
    </row>
    <row r="22" spans="1:33" ht="15" customHeight="1" x14ac:dyDescent="0.2">
      <c r="A22" s="63" t="s">
        <v>469</v>
      </c>
      <c r="B22" s="62" t="s">
        <v>89</v>
      </c>
      <c r="C22" s="64">
        <v>0.74099999999999999</v>
      </c>
      <c r="D22" s="64">
        <v>0.20300000000000001</v>
      </c>
      <c r="E22" s="64">
        <v>9.7949999999999995E-2</v>
      </c>
      <c r="F22" s="64">
        <v>0.111</v>
      </c>
      <c r="G22" s="64">
        <v>5.4109999999999998E-2</v>
      </c>
      <c r="H22" s="64">
        <v>0.10617</v>
      </c>
      <c r="I22" s="64">
        <v>0.10548</v>
      </c>
      <c r="J22" s="64">
        <v>7.0080000000000003E-2</v>
      </c>
      <c r="K22" s="64">
        <v>0.06</v>
      </c>
      <c r="L22" s="64">
        <v>0.06</v>
      </c>
      <c r="M22" s="64">
        <v>0.06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64">
        <v>0</v>
      </c>
      <c r="AF22" s="64">
        <v>0</v>
      </c>
      <c r="AG22" s="60" t="s">
        <v>666</v>
      </c>
    </row>
    <row r="23" spans="1:33" ht="15" customHeight="1" x14ac:dyDescent="0.15">
      <c r="A23" s="63" t="s">
        <v>470</v>
      </c>
      <c r="B23" s="66" t="s">
        <v>90</v>
      </c>
      <c r="C23" s="68">
        <v>15.109508999999999</v>
      </c>
      <c r="D23" s="68">
        <v>16.286636000000001</v>
      </c>
      <c r="E23" s="68">
        <v>16.525967000000001</v>
      </c>
      <c r="F23" s="68">
        <v>16.597269000000001</v>
      </c>
      <c r="G23" s="68">
        <v>16.643366</v>
      </c>
      <c r="H23" s="68">
        <v>16.649564999999999</v>
      </c>
      <c r="I23" s="68">
        <v>16.597418000000001</v>
      </c>
      <c r="J23" s="68">
        <v>16.530037</v>
      </c>
      <c r="K23" s="68">
        <v>16.516179999999999</v>
      </c>
      <c r="L23" s="68">
        <v>16.472569</v>
      </c>
      <c r="M23" s="68">
        <v>16.345815999999999</v>
      </c>
      <c r="N23" s="68">
        <v>16.395035</v>
      </c>
      <c r="O23" s="68">
        <v>16.313099000000001</v>
      </c>
      <c r="P23" s="68">
        <v>16.227969999999999</v>
      </c>
      <c r="Q23" s="68">
        <v>16.175501000000001</v>
      </c>
      <c r="R23" s="68">
        <v>16.069493999999999</v>
      </c>
      <c r="S23" s="68">
        <v>16.022304999999999</v>
      </c>
      <c r="T23" s="68">
        <v>16.03772</v>
      </c>
      <c r="U23" s="68">
        <v>15.948017</v>
      </c>
      <c r="V23" s="68">
        <v>15.909509999999999</v>
      </c>
      <c r="W23" s="68">
        <v>15.923211999999999</v>
      </c>
      <c r="X23" s="68">
        <v>15.873854</v>
      </c>
      <c r="Y23" s="68">
        <v>15.907325</v>
      </c>
      <c r="Z23" s="68">
        <v>15.907787000000001</v>
      </c>
      <c r="AA23" s="68">
        <v>15.819089999999999</v>
      </c>
      <c r="AB23" s="68">
        <v>15.815246999999999</v>
      </c>
      <c r="AC23" s="68">
        <v>15.717964</v>
      </c>
      <c r="AD23" s="68">
        <v>15.755483</v>
      </c>
      <c r="AE23" s="68">
        <v>15.757204</v>
      </c>
      <c r="AF23" s="68">
        <v>15.734463</v>
      </c>
      <c r="AG23" s="67">
        <v>1.3990000000000001E-3</v>
      </c>
    </row>
    <row r="24" spans="1:33" ht="15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ht="15" customHeight="1" x14ac:dyDescent="0.2">
      <c r="A25" s="63" t="s">
        <v>471</v>
      </c>
      <c r="B25" s="62" t="s">
        <v>202</v>
      </c>
      <c r="C25" s="64">
        <v>-3.4039999999999999</v>
      </c>
      <c r="D25" s="64">
        <v>-4.2270000000000003</v>
      </c>
      <c r="E25" s="64">
        <v>-4.772481</v>
      </c>
      <c r="F25" s="64">
        <v>-5.0140019999999996</v>
      </c>
      <c r="G25" s="64">
        <v>-5.1417529999999996</v>
      </c>
      <c r="H25" s="64">
        <v>-5.1079350000000003</v>
      </c>
      <c r="I25" s="64">
        <v>-5.0319070000000004</v>
      </c>
      <c r="J25" s="64">
        <v>-5.0084039999999996</v>
      </c>
      <c r="K25" s="64">
        <v>-5.1342429999999997</v>
      </c>
      <c r="L25" s="64">
        <v>-5.2198589999999996</v>
      </c>
      <c r="M25" s="64">
        <v>-5.1250830000000001</v>
      </c>
      <c r="N25" s="64">
        <v>-5.1797779999999998</v>
      </c>
      <c r="O25" s="64">
        <v>-5.0926850000000004</v>
      </c>
      <c r="P25" s="64">
        <v>-5.1122579999999997</v>
      </c>
      <c r="Q25" s="64">
        <v>-5.1311049999999998</v>
      </c>
      <c r="R25" s="64">
        <v>-5.0489889999999997</v>
      </c>
      <c r="S25" s="64">
        <v>-4.9983810000000002</v>
      </c>
      <c r="T25" s="64">
        <v>-5.0336220000000003</v>
      </c>
      <c r="U25" s="64">
        <v>-4.9574389999999999</v>
      </c>
      <c r="V25" s="64">
        <v>-4.9705310000000003</v>
      </c>
      <c r="W25" s="64">
        <v>-4.9907240000000002</v>
      </c>
      <c r="X25" s="64">
        <v>-4.9838050000000003</v>
      </c>
      <c r="Y25" s="64">
        <v>-5.0494110000000001</v>
      </c>
      <c r="Z25" s="64">
        <v>-5.0496309999999998</v>
      </c>
      <c r="AA25" s="64">
        <v>-5.000953</v>
      </c>
      <c r="AB25" s="64">
        <v>-4.9255789999999999</v>
      </c>
      <c r="AC25" s="64">
        <v>-4.7807519999999997</v>
      </c>
      <c r="AD25" s="64">
        <v>-4.823569</v>
      </c>
      <c r="AE25" s="64">
        <v>-4.7897069999999999</v>
      </c>
      <c r="AF25" s="64">
        <v>-4.6693290000000003</v>
      </c>
      <c r="AG25" s="60">
        <v>1.0958000000000001E-2</v>
      </c>
    </row>
    <row r="26" spans="1:33" ht="15" customHeight="1" x14ac:dyDescent="0.2">
      <c r="A26" s="63" t="s">
        <v>472</v>
      </c>
      <c r="B26" s="62" t="s">
        <v>203</v>
      </c>
      <c r="C26" s="64">
        <v>1.0449999999999999</v>
      </c>
      <c r="D26" s="64">
        <v>0.9</v>
      </c>
      <c r="E26" s="64">
        <v>0.54096500000000003</v>
      </c>
      <c r="F26" s="64">
        <v>0.53690099999999996</v>
      </c>
      <c r="G26" s="64">
        <v>0.573851</v>
      </c>
      <c r="H26" s="64">
        <v>0.62545899999999999</v>
      </c>
      <c r="I26" s="64">
        <v>0.64563999999999999</v>
      </c>
      <c r="J26" s="64">
        <v>0.64427599999999996</v>
      </c>
      <c r="K26" s="64">
        <v>0.62891699999999995</v>
      </c>
      <c r="L26" s="64">
        <v>0.63754599999999995</v>
      </c>
      <c r="M26" s="64">
        <v>0.63534299999999999</v>
      </c>
      <c r="N26" s="64">
        <v>0.65361999999999998</v>
      </c>
      <c r="O26" s="64">
        <v>0.65335699999999997</v>
      </c>
      <c r="P26" s="64">
        <v>0.65321700000000005</v>
      </c>
      <c r="Q26" s="64">
        <v>0.65797300000000003</v>
      </c>
      <c r="R26" s="64">
        <v>0.64936000000000005</v>
      </c>
      <c r="S26" s="64">
        <v>0.65509600000000001</v>
      </c>
      <c r="T26" s="64">
        <v>0.66312400000000005</v>
      </c>
      <c r="U26" s="64">
        <v>0.66704600000000003</v>
      </c>
      <c r="V26" s="64">
        <v>0.672157</v>
      </c>
      <c r="W26" s="64">
        <v>0.67462200000000005</v>
      </c>
      <c r="X26" s="64">
        <v>0.67107300000000003</v>
      </c>
      <c r="Y26" s="64">
        <v>0.67621399999999998</v>
      </c>
      <c r="Z26" s="64">
        <v>0.68209799999999998</v>
      </c>
      <c r="AA26" s="64">
        <v>0.69033599999999995</v>
      </c>
      <c r="AB26" s="64">
        <v>0.69341200000000003</v>
      </c>
      <c r="AC26" s="64">
        <v>0.70770900000000003</v>
      </c>
      <c r="AD26" s="64">
        <v>0.73924800000000002</v>
      </c>
      <c r="AE26" s="64">
        <v>0.73270000000000002</v>
      </c>
      <c r="AF26" s="64">
        <v>0.71306499999999995</v>
      </c>
      <c r="AG26" s="60">
        <v>-1.3093E-2</v>
      </c>
    </row>
    <row r="27" spans="1:33" ht="15" customHeight="1" x14ac:dyDescent="0.2">
      <c r="A27" s="63" t="s">
        <v>473</v>
      </c>
      <c r="B27" s="62" t="s">
        <v>204</v>
      </c>
      <c r="C27" s="64">
        <v>0.60099999999999998</v>
      </c>
      <c r="D27" s="64">
        <v>0.64900000000000002</v>
      </c>
      <c r="E27" s="64">
        <v>0.63215100000000002</v>
      </c>
      <c r="F27" s="64">
        <v>0.646594</v>
      </c>
      <c r="G27" s="64">
        <v>0.64619000000000004</v>
      </c>
      <c r="H27" s="64">
        <v>0.59906099999999995</v>
      </c>
      <c r="I27" s="64">
        <v>0.597109</v>
      </c>
      <c r="J27" s="64">
        <v>0.59510099999999999</v>
      </c>
      <c r="K27" s="64">
        <v>0.58459799999999995</v>
      </c>
      <c r="L27" s="64">
        <v>0.58276300000000003</v>
      </c>
      <c r="M27" s="64">
        <v>0.58930300000000002</v>
      </c>
      <c r="N27" s="64">
        <v>0.57909299999999997</v>
      </c>
      <c r="O27" s="64">
        <v>0.57725800000000005</v>
      </c>
      <c r="P27" s="64">
        <v>0.575457</v>
      </c>
      <c r="Q27" s="64">
        <v>0.57395600000000002</v>
      </c>
      <c r="R27" s="64">
        <v>0.57212099999999999</v>
      </c>
      <c r="S27" s="64">
        <v>0.56991800000000004</v>
      </c>
      <c r="T27" s="64">
        <v>0.56829200000000002</v>
      </c>
      <c r="U27" s="64">
        <v>0.56624799999999997</v>
      </c>
      <c r="V27" s="64">
        <v>0.56475900000000001</v>
      </c>
      <c r="W27" s="64">
        <v>0.56256700000000004</v>
      </c>
      <c r="X27" s="64">
        <v>0.56073200000000001</v>
      </c>
      <c r="Y27" s="64">
        <v>0.55889699999999998</v>
      </c>
      <c r="Z27" s="64">
        <v>0.55706199999999995</v>
      </c>
      <c r="AA27" s="64">
        <v>0.55522700000000003</v>
      </c>
      <c r="AB27" s="64">
        <v>0.553392</v>
      </c>
      <c r="AC27" s="64">
        <v>0.55118900000000004</v>
      </c>
      <c r="AD27" s="64">
        <v>0.54935400000000001</v>
      </c>
      <c r="AE27" s="64">
        <v>0.54752000000000001</v>
      </c>
      <c r="AF27" s="64">
        <v>0.54568499999999998</v>
      </c>
      <c r="AG27" s="60">
        <v>-3.3240000000000001E-3</v>
      </c>
    </row>
    <row r="28" spans="1:33" ht="15" customHeight="1" x14ac:dyDescent="0.2">
      <c r="A28" s="63" t="s">
        <v>474</v>
      </c>
      <c r="B28" s="62" t="s">
        <v>205</v>
      </c>
      <c r="C28" s="64">
        <v>0.53</v>
      </c>
      <c r="D28" s="64">
        <v>0.48599999999999999</v>
      </c>
      <c r="E28" s="64">
        <v>0.60219599999999995</v>
      </c>
      <c r="F28" s="64">
        <v>0.628687</v>
      </c>
      <c r="G28" s="64">
        <v>0.63908799999999999</v>
      </c>
      <c r="H28" s="64">
        <v>0.61307800000000001</v>
      </c>
      <c r="I28" s="64">
        <v>0.56357400000000002</v>
      </c>
      <c r="J28" s="64">
        <v>0.52418299999999995</v>
      </c>
      <c r="K28" s="64">
        <v>0.49521999999999999</v>
      </c>
      <c r="L28" s="64">
        <v>0.474248</v>
      </c>
      <c r="M28" s="64">
        <v>0.43869599999999997</v>
      </c>
      <c r="N28" s="64">
        <v>0.430674</v>
      </c>
      <c r="O28" s="64">
        <v>0.41151100000000002</v>
      </c>
      <c r="P28" s="64">
        <v>0.39654699999999998</v>
      </c>
      <c r="Q28" s="64">
        <v>0.38238800000000001</v>
      </c>
      <c r="R28" s="64">
        <v>0.36969000000000002</v>
      </c>
      <c r="S28" s="64">
        <v>0.36415599999999998</v>
      </c>
      <c r="T28" s="64">
        <v>0.36191400000000001</v>
      </c>
      <c r="U28" s="64">
        <v>0.3574</v>
      </c>
      <c r="V28" s="64">
        <v>0.35195900000000002</v>
      </c>
      <c r="W28" s="64">
        <v>0.36204700000000001</v>
      </c>
      <c r="X28" s="64">
        <v>0.36932799999999999</v>
      </c>
      <c r="Y28" s="64">
        <v>0.36953000000000003</v>
      </c>
      <c r="Z28" s="64">
        <v>0.37224099999999999</v>
      </c>
      <c r="AA28" s="64">
        <v>0.37720599999999999</v>
      </c>
      <c r="AB28" s="64">
        <v>0.38209399999999999</v>
      </c>
      <c r="AC28" s="64">
        <v>0.38581500000000002</v>
      </c>
      <c r="AD28" s="64">
        <v>0.39827499999999999</v>
      </c>
      <c r="AE28" s="64">
        <v>0.40259299999999998</v>
      </c>
      <c r="AF28" s="64">
        <v>0.40767199999999998</v>
      </c>
      <c r="AG28" s="60">
        <v>-9.0080000000000004E-3</v>
      </c>
    </row>
    <row r="29" spans="1:33" ht="15" customHeight="1" x14ac:dyDescent="0.2">
      <c r="A29" s="63" t="s">
        <v>475</v>
      </c>
      <c r="B29" s="62" t="s">
        <v>206</v>
      </c>
      <c r="C29" s="64">
        <v>5.58</v>
      </c>
      <c r="D29" s="64">
        <v>6.2619999999999996</v>
      </c>
      <c r="E29" s="64">
        <v>6.5477930000000004</v>
      </c>
      <c r="F29" s="64">
        <v>6.8261839999999996</v>
      </c>
      <c r="G29" s="64">
        <v>7.0008819999999998</v>
      </c>
      <c r="H29" s="64">
        <v>6.945532</v>
      </c>
      <c r="I29" s="64">
        <v>6.8382290000000001</v>
      </c>
      <c r="J29" s="64">
        <v>6.7719639999999997</v>
      </c>
      <c r="K29" s="64">
        <v>6.8429779999999996</v>
      </c>
      <c r="L29" s="64">
        <v>6.9144160000000001</v>
      </c>
      <c r="M29" s="64">
        <v>6.788424</v>
      </c>
      <c r="N29" s="64">
        <v>6.8431649999999999</v>
      </c>
      <c r="O29" s="64">
        <v>6.7348100000000004</v>
      </c>
      <c r="P29" s="64">
        <v>6.7374790000000004</v>
      </c>
      <c r="Q29" s="64">
        <v>6.7454210000000003</v>
      </c>
      <c r="R29" s="64">
        <v>6.640161</v>
      </c>
      <c r="S29" s="64">
        <v>6.5875519999999996</v>
      </c>
      <c r="T29" s="64">
        <v>6.6269520000000002</v>
      </c>
      <c r="U29" s="64">
        <v>6.548133</v>
      </c>
      <c r="V29" s="64">
        <v>6.5594060000000001</v>
      </c>
      <c r="W29" s="64">
        <v>6.5899590000000003</v>
      </c>
      <c r="X29" s="64">
        <v>6.5849390000000003</v>
      </c>
      <c r="Y29" s="64">
        <v>6.6540509999999999</v>
      </c>
      <c r="Z29" s="64">
        <v>6.6610319999999996</v>
      </c>
      <c r="AA29" s="64">
        <v>6.6237219999999999</v>
      </c>
      <c r="AB29" s="64">
        <v>6.5544779999999996</v>
      </c>
      <c r="AC29" s="64">
        <v>6.4254660000000001</v>
      </c>
      <c r="AD29" s="64">
        <v>6.510446</v>
      </c>
      <c r="AE29" s="64">
        <v>6.4725190000000001</v>
      </c>
      <c r="AF29" s="64">
        <v>6.3357510000000001</v>
      </c>
      <c r="AG29" s="60">
        <v>4.3899999999999998E-3</v>
      </c>
    </row>
    <row r="30" spans="1:33" ht="15" customHeight="1" x14ac:dyDescent="0.2">
      <c r="A30" s="63" t="s">
        <v>476</v>
      </c>
      <c r="B30" s="62" t="s">
        <v>207</v>
      </c>
      <c r="C30" s="64">
        <v>0.96</v>
      </c>
      <c r="D30" s="64">
        <v>1.073</v>
      </c>
      <c r="E30" s="64">
        <v>1.000602</v>
      </c>
      <c r="F30" s="64">
        <v>0.96499900000000005</v>
      </c>
      <c r="G30" s="64">
        <v>0.97562899999999997</v>
      </c>
      <c r="H30" s="64">
        <v>0.988506</v>
      </c>
      <c r="I30" s="64">
        <v>0.96619299999999997</v>
      </c>
      <c r="J30" s="64">
        <v>0.98039200000000004</v>
      </c>
      <c r="K30" s="64">
        <v>0.98907599999999996</v>
      </c>
      <c r="L30" s="64">
        <v>1.0041359999999999</v>
      </c>
      <c r="M30" s="64">
        <v>0.99732299999999996</v>
      </c>
      <c r="N30" s="64">
        <v>1.004319</v>
      </c>
      <c r="O30" s="64">
        <v>1.0084789999999999</v>
      </c>
      <c r="P30" s="64">
        <v>1.033908</v>
      </c>
      <c r="Q30" s="64">
        <v>1.031711</v>
      </c>
      <c r="R30" s="64">
        <v>1.059599</v>
      </c>
      <c r="S30" s="64">
        <v>1.071261</v>
      </c>
      <c r="T30" s="64">
        <v>1.0784279999999999</v>
      </c>
      <c r="U30" s="64">
        <v>1.082535</v>
      </c>
      <c r="V30" s="64">
        <v>1.0791489999999999</v>
      </c>
      <c r="W30" s="64">
        <v>1.0834809999999999</v>
      </c>
      <c r="X30" s="64">
        <v>1.0767549999999999</v>
      </c>
      <c r="Y30" s="64">
        <v>1.0675269999999999</v>
      </c>
      <c r="Z30" s="64">
        <v>1.074581</v>
      </c>
      <c r="AA30" s="64">
        <v>1.0654349999999999</v>
      </c>
      <c r="AB30" s="64">
        <v>1.055148</v>
      </c>
      <c r="AC30" s="64">
        <v>1.0501670000000001</v>
      </c>
      <c r="AD30" s="64">
        <v>1.069102</v>
      </c>
      <c r="AE30" s="64">
        <v>1.078147</v>
      </c>
      <c r="AF30" s="64">
        <v>1.077413</v>
      </c>
      <c r="AG30" s="60">
        <v>3.9870000000000001E-3</v>
      </c>
    </row>
    <row r="31" spans="1:33" ht="16" x14ac:dyDescent="0.2">
      <c r="A31" s="63" t="s">
        <v>477</v>
      </c>
      <c r="B31" s="62" t="s">
        <v>208</v>
      </c>
      <c r="C31" s="64">
        <v>0.20699999999999999</v>
      </c>
      <c r="D31" s="64">
        <v>-0.11600000000000001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0" t="s">
        <v>666</v>
      </c>
    </row>
    <row r="32" spans="1:33" ht="16" x14ac:dyDescent="0.2">
      <c r="A32" s="63" t="s">
        <v>478</v>
      </c>
      <c r="B32" s="62" t="s">
        <v>209</v>
      </c>
      <c r="C32" s="64">
        <v>5.3522439999999998</v>
      </c>
      <c r="D32" s="64">
        <v>5.8188529999999998</v>
      </c>
      <c r="E32" s="64">
        <v>6.0950930000000003</v>
      </c>
      <c r="F32" s="64">
        <v>6.1991610000000001</v>
      </c>
      <c r="G32" s="64">
        <v>6.3082289999999999</v>
      </c>
      <c r="H32" s="64">
        <v>6.2612259999999997</v>
      </c>
      <c r="I32" s="64">
        <v>6.2076130000000003</v>
      </c>
      <c r="J32" s="64">
        <v>6.1963860000000004</v>
      </c>
      <c r="K32" s="64">
        <v>6.2383069999999998</v>
      </c>
      <c r="L32" s="64">
        <v>6.296646</v>
      </c>
      <c r="M32" s="64">
        <v>6.3197039999999998</v>
      </c>
      <c r="N32" s="64">
        <v>6.3765859999999996</v>
      </c>
      <c r="O32" s="64">
        <v>6.3566549999999999</v>
      </c>
      <c r="P32" s="64">
        <v>6.3714839999999997</v>
      </c>
      <c r="Q32" s="64">
        <v>6.3963029999999996</v>
      </c>
      <c r="R32" s="64">
        <v>6.3443370000000003</v>
      </c>
      <c r="S32" s="64">
        <v>6.3196890000000003</v>
      </c>
      <c r="T32" s="64">
        <v>6.3211459999999997</v>
      </c>
      <c r="U32" s="64">
        <v>6.3625220000000002</v>
      </c>
      <c r="V32" s="64">
        <v>6.4001440000000001</v>
      </c>
      <c r="W32" s="64">
        <v>6.4143420000000004</v>
      </c>
      <c r="X32" s="64">
        <v>6.4982670000000002</v>
      </c>
      <c r="Y32" s="64">
        <v>6.5820480000000003</v>
      </c>
      <c r="Z32" s="64">
        <v>6.5704089999999997</v>
      </c>
      <c r="AA32" s="64">
        <v>6.6537490000000004</v>
      </c>
      <c r="AB32" s="64">
        <v>6.6817460000000004</v>
      </c>
      <c r="AC32" s="64">
        <v>6.6992529999999997</v>
      </c>
      <c r="AD32" s="64">
        <v>6.7072510000000003</v>
      </c>
      <c r="AE32" s="64">
        <v>6.7103400000000004</v>
      </c>
      <c r="AF32" s="64">
        <v>6.7479990000000001</v>
      </c>
      <c r="AG32" s="60">
        <v>8.0230000000000006E-3</v>
      </c>
    </row>
    <row r="33" spans="1:33" ht="16" x14ac:dyDescent="0.2">
      <c r="A33" s="63" t="s">
        <v>479</v>
      </c>
      <c r="B33" s="62" t="s">
        <v>538</v>
      </c>
      <c r="C33" s="64">
        <v>1.070721</v>
      </c>
      <c r="D33" s="64">
        <v>1.155702</v>
      </c>
      <c r="E33" s="64">
        <v>1.1361209999999999</v>
      </c>
      <c r="F33" s="64">
        <v>1.134927</v>
      </c>
      <c r="G33" s="64">
        <v>1.1345890000000001</v>
      </c>
      <c r="H33" s="64">
        <v>1.133988</v>
      </c>
      <c r="I33" s="64">
        <v>1.1329130000000001</v>
      </c>
      <c r="J33" s="64">
        <v>1.131853</v>
      </c>
      <c r="K33" s="64">
        <v>1.1309309999999999</v>
      </c>
      <c r="L33" s="64">
        <v>1.1305890000000001</v>
      </c>
      <c r="M33" s="64">
        <v>1.1307020000000001</v>
      </c>
      <c r="N33" s="64">
        <v>1.1305019999999999</v>
      </c>
      <c r="O33" s="64">
        <v>1.1308339999999999</v>
      </c>
      <c r="P33" s="64">
        <v>1.130965</v>
      </c>
      <c r="Q33" s="64">
        <v>1.1308260000000001</v>
      </c>
      <c r="R33" s="64">
        <v>1.130789</v>
      </c>
      <c r="S33" s="64">
        <v>1.131159</v>
      </c>
      <c r="T33" s="64">
        <v>1.1364430000000001</v>
      </c>
      <c r="U33" s="64">
        <v>1.133184</v>
      </c>
      <c r="V33" s="64">
        <v>1.152908</v>
      </c>
      <c r="W33" s="64">
        <v>1.161384</v>
      </c>
      <c r="X33" s="64">
        <v>1.1702079999999999</v>
      </c>
      <c r="Y33" s="64">
        <v>1.1787209999999999</v>
      </c>
      <c r="Z33" s="64">
        <v>1.192037</v>
      </c>
      <c r="AA33" s="64">
        <v>1.2023710000000001</v>
      </c>
      <c r="AB33" s="64">
        <v>1.2129049999999999</v>
      </c>
      <c r="AC33" s="64">
        <v>1.225209</v>
      </c>
      <c r="AD33" s="64">
        <v>1.236486</v>
      </c>
      <c r="AE33" s="64">
        <v>1.2514559999999999</v>
      </c>
      <c r="AF33" s="64">
        <v>1.2621359999999999</v>
      </c>
      <c r="AG33" s="60">
        <v>5.6880000000000003E-3</v>
      </c>
    </row>
    <row r="34" spans="1:33" ht="16" x14ac:dyDescent="0.2">
      <c r="A34" s="63" t="s">
        <v>480</v>
      </c>
      <c r="B34" s="62" t="s">
        <v>685</v>
      </c>
      <c r="C34" s="64">
        <v>0.86739500000000003</v>
      </c>
      <c r="D34" s="64">
        <v>0.89410000000000001</v>
      </c>
      <c r="E34" s="64">
        <v>0.90859800000000002</v>
      </c>
      <c r="F34" s="64">
        <v>0.90528600000000004</v>
      </c>
      <c r="G34" s="64">
        <v>0.904918</v>
      </c>
      <c r="H34" s="64">
        <v>0.90316200000000002</v>
      </c>
      <c r="I34" s="64">
        <v>0.90012800000000004</v>
      </c>
      <c r="J34" s="64">
        <v>0.89737100000000003</v>
      </c>
      <c r="K34" s="64">
        <v>0.89490499999999995</v>
      </c>
      <c r="L34" s="64">
        <v>0.894096</v>
      </c>
      <c r="M34" s="64">
        <v>0.89464900000000003</v>
      </c>
      <c r="N34" s="64">
        <v>0.89458099999999996</v>
      </c>
      <c r="O34" s="64">
        <v>0.89591699999999996</v>
      </c>
      <c r="P34" s="64">
        <v>0.89659199999999994</v>
      </c>
      <c r="Q34" s="64">
        <v>0.89685700000000002</v>
      </c>
      <c r="R34" s="64">
        <v>0.89670300000000003</v>
      </c>
      <c r="S34" s="64">
        <v>0.89772600000000002</v>
      </c>
      <c r="T34" s="64">
        <v>0.89958199999999999</v>
      </c>
      <c r="U34" s="64">
        <v>0.90274699999999997</v>
      </c>
      <c r="V34" s="64">
        <v>0.90704799999999997</v>
      </c>
      <c r="W34" s="64">
        <v>0.91080799999999995</v>
      </c>
      <c r="X34" s="64">
        <v>0.91528500000000002</v>
      </c>
      <c r="Y34" s="64">
        <v>0.92000899999999997</v>
      </c>
      <c r="Z34" s="64">
        <v>0.92533500000000002</v>
      </c>
      <c r="AA34" s="64">
        <v>0.931836</v>
      </c>
      <c r="AB34" s="64">
        <v>0.939975</v>
      </c>
      <c r="AC34" s="64">
        <v>0.948851</v>
      </c>
      <c r="AD34" s="64">
        <v>0.95777999999999996</v>
      </c>
      <c r="AE34" s="64">
        <v>0.96734900000000001</v>
      </c>
      <c r="AF34" s="64">
        <v>0.97864899999999999</v>
      </c>
      <c r="AG34" s="60">
        <v>4.1700000000000001E-3</v>
      </c>
    </row>
    <row r="35" spans="1:33" ht="16" x14ac:dyDescent="0.2">
      <c r="A35" s="63" t="s">
        <v>481</v>
      </c>
      <c r="B35" s="62" t="s">
        <v>211</v>
      </c>
      <c r="C35" s="64">
        <v>0.94389699999999999</v>
      </c>
      <c r="D35" s="64">
        <v>0.97607500000000003</v>
      </c>
      <c r="E35" s="64">
        <v>1.0183530000000001</v>
      </c>
      <c r="F35" s="64">
        <v>1.017787</v>
      </c>
      <c r="G35" s="64">
        <v>1.025995</v>
      </c>
      <c r="H35" s="64">
        <v>1.027261</v>
      </c>
      <c r="I35" s="64">
        <v>1.0273300000000001</v>
      </c>
      <c r="J35" s="64">
        <v>1.0277579999999999</v>
      </c>
      <c r="K35" s="64">
        <v>1.0349109999999999</v>
      </c>
      <c r="L35" s="64">
        <v>1.0375970000000001</v>
      </c>
      <c r="M35" s="64">
        <v>1.0417430000000001</v>
      </c>
      <c r="N35" s="64">
        <v>1.0449470000000001</v>
      </c>
      <c r="O35" s="64">
        <v>1.0487550000000001</v>
      </c>
      <c r="P35" s="64">
        <v>1.052864</v>
      </c>
      <c r="Q35" s="64">
        <v>1.0592170000000001</v>
      </c>
      <c r="R35" s="64">
        <v>1.063121</v>
      </c>
      <c r="S35" s="64">
        <v>1.0683119999999999</v>
      </c>
      <c r="T35" s="64">
        <v>1.0744339999999999</v>
      </c>
      <c r="U35" s="64">
        <v>1.0901080000000001</v>
      </c>
      <c r="V35" s="64">
        <v>1.0907469999999999</v>
      </c>
      <c r="W35" s="64">
        <v>1.100781</v>
      </c>
      <c r="X35" s="64">
        <v>1.1082860000000001</v>
      </c>
      <c r="Y35" s="64">
        <v>1.117845</v>
      </c>
      <c r="Z35" s="64">
        <v>1.1373180000000001</v>
      </c>
      <c r="AA35" s="64">
        <v>1.149122</v>
      </c>
      <c r="AB35" s="64">
        <v>1.162655</v>
      </c>
      <c r="AC35" s="64">
        <v>1.1769700000000001</v>
      </c>
      <c r="AD35" s="64">
        <v>1.1916850000000001</v>
      </c>
      <c r="AE35" s="64">
        <v>1.2071609999999999</v>
      </c>
      <c r="AF35" s="64">
        <v>1.226783</v>
      </c>
      <c r="AG35" s="60">
        <v>9.0799999999999995E-3</v>
      </c>
    </row>
    <row r="36" spans="1:33" ht="16" x14ac:dyDescent="0.2">
      <c r="A36" s="63" t="s">
        <v>482</v>
      </c>
      <c r="B36" s="62" t="s">
        <v>212</v>
      </c>
      <c r="C36" s="64">
        <v>-7.6502000000000001E-2</v>
      </c>
      <c r="D36" s="64">
        <v>-8.1975000000000006E-2</v>
      </c>
      <c r="E36" s="64">
        <v>-0.10975600000000001</v>
      </c>
      <c r="F36" s="64">
        <v>-0.1125</v>
      </c>
      <c r="G36" s="64">
        <v>-0.121077</v>
      </c>
      <c r="H36" s="64">
        <v>-0.124098</v>
      </c>
      <c r="I36" s="64">
        <v>-0.12720200000000001</v>
      </c>
      <c r="J36" s="64">
        <v>-0.130387</v>
      </c>
      <c r="K36" s="64">
        <v>-0.14000599999999999</v>
      </c>
      <c r="L36" s="64">
        <v>-0.14350099999999999</v>
      </c>
      <c r="M36" s="64">
        <v>-0.147094</v>
      </c>
      <c r="N36" s="64">
        <v>-0.150366</v>
      </c>
      <c r="O36" s="64">
        <v>-0.152838</v>
      </c>
      <c r="P36" s="64">
        <v>-0.15627199999999999</v>
      </c>
      <c r="Q36" s="64">
        <v>-0.16236</v>
      </c>
      <c r="R36" s="64">
        <v>-0.16641800000000001</v>
      </c>
      <c r="S36" s="64">
        <v>-0.17058599999999999</v>
      </c>
      <c r="T36" s="64">
        <v>-0.17485100000000001</v>
      </c>
      <c r="U36" s="64">
        <v>-0.187361</v>
      </c>
      <c r="V36" s="64">
        <v>-0.1837</v>
      </c>
      <c r="W36" s="64">
        <v>-0.189973</v>
      </c>
      <c r="X36" s="64">
        <v>-0.19300100000000001</v>
      </c>
      <c r="Y36" s="64">
        <v>-0.19783600000000001</v>
      </c>
      <c r="Z36" s="64">
        <v>-0.211983</v>
      </c>
      <c r="AA36" s="64">
        <v>-0.21728600000000001</v>
      </c>
      <c r="AB36" s="64">
        <v>-0.22267999999999999</v>
      </c>
      <c r="AC36" s="64">
        <v>-0.22811799999999999</v>
      </c>
      <c r="AD36" s="64">
        <v>-0.233905</v>
      </c>
      <c r="AE36" s="64">
        <v>-0.239811</v>
      </c>
      <c r="AF36" s="64">
        <v>-0.24813399999999999</v>
      </c>
      <c r="AG36" s="60">
        <v>4.1409000000000001E-2</v>
      </c>
    </row>
    <row r="37" spans="1:33" ht="16" x14ac:dyDescent="0.2">
      <c r="A37" s="63" t="s">
        <v>483</v>
      </c>
      <c r="B37" s="62" t="s">
        <v>213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4">
        <v>0</v>
      </c>
      <c r="AB37" s="64">
        <v>0</v>
      </c>
      <c r="AC37" s="64">
        <v>0</v>
      </c>
      <c r="AD37" s="64">
        <v>0</v>
      </c>
      <c r="AE37" s="64">
        <v>0</v>
      </c>
      <c r="AF37" s="64">
        <v>0</v>
      </c>
      <c r="AG37" s="60" t="s">
        <v>666</v>
      </c>
    </row>
    <row r="38" spans="1:33" ht="16" x14ac:dyDescent="0.2">
      <c r="A38" s="63" t="s">
        <v>484</v>
      </c>
      <c r="B38" s="62" t="s">
        <v>214</v>
      </c>
      <c r="C38" s="64">
        <v>0.10957</v>
      </c>
      <c r="D38" s="64">
        <v>0.12343</v>
      </c>
      <c r="E38" s="64">
        <v>8.5490999999999998E-2</v>
      </c>
      <c r="F38" s="64">
        <v>8.7155999999999997E-2</v>
      </c>
      <c r="G38" s="64">
        <v>8.6574999999999999E-2</v>
      </c>
      <c r="H38" s="64">
        <v>8.7775000000000006E-2</v>
      </c>
      <c r="I38" s="64">
        <v>8.9271000000000003E-2</v>
      </c>
      <c r="J38" s="64">
        <v>8.9957999999999996E-2</v>
      </c>
      <c r="K38" s="64">
        <v>9.1673000000000004E-2</v>
      </c>
      <c r="L38" s="64">
        <v>9.1950000000000004E-2</v>
      </c>
      <c r="M38" s="64">
        <v>9.1553999999999996E-2</v>
      </c>
      <c r="N38" s="64">
        <v>9.0457999999999997E-2</v>
      </c>
      <c r="O38" s="64">
        <v>8.9090000000000003E-2</v>
      </c>
      <c r="P38" s="64">
        <v>8.8370000000000004E-2</v>
      </c>
      <c r="Q38" s="64">
        <v>8.7067000000000005E-2</v>
      </c>
      <c r="R38" s="64">
        <v>8.7808999999999998E-2</v>
      </c>
      <c r="S38" s="64">
        <v>8.8052000000000005E-2</v>
      </c>
      <c r="T38" s="64">
        <v>9.0187000000000003E-2</v>
      </c>
      <c r="U38" s="64">
        <v>9.0393000000000001E-2</v>
      </c>
      <c r="V38" s="64">
        <v>0.10288899999999999</v>
      </c>
      <c r="W38" s="64">
        <v>0.105504</v>
      </c>
      <c r="X38" s="64">
        <v>0.108863</v>
      </c>
      <c r="Y38" s="64">
        <v>0.110526</v>
      </c>
      <c r="Z38" s="64">
        <v>0.116439</v>
      </c>
      <c r="AA38" s="64">
        <v>0.118634</v>
      </c>
      <c r="AB38" s="64">
        <v>0.119738</v>
      </c>
      <c r="AC38" s="64">
        <v>0.12037</v>
      </c>
      <c r="AD38" s="64">
        <v>0.121144</v>
      </c>
      <c r="AE38" s="64">
        <v>0.121403</v>
      </c>
      <c r="AF38" s="64">
        <v>0.12220300000000001</v>
      </c>
      <c r="AG38" s="60" t="s">
        <v>666</v>
      </c>
    </row>
    <row r="39" spans="1:33" ht="16" x14ac:dyDescent="0.2">
      <c r="A39" s="63" t="s">
        <v>485</v>
      </c>
      <c r="B39" s="62" t="s">
        <v>211</v>
      </c>
      <c r="C39" s="64">
        <v>0.112</v>
      </c>
      <c r="D39" s="64">
        <v>0.125859</v>
      </c>
      <c r="E39" s="64">
        <v>7.7512999999999999E-2</v>
      </c>
      <c r="F39" s="64">
        <v>7.9138E-2</v>
      </c>
      <c r="G39" s="64">
        <v>7.8517000000000003E-2</v>
      </c>
      <c r="H39" s="64">
        <v>7.9675999999999997E-2</v>
      </c>
      <c r="I39" s="64">
        <v>8.1132999999999997E-2</v>
      </c>
      <c r="J39" s="64">
        <v>8.1779000000000004E-2</v>
      </c>
      <c r="K39" s="64">
        <v>8.3452999999999999E-2</v>
      </c>
      <c r="L39" s="64">
        <v>8.3689E-2</v>
      </c>
      <c r="M39" s="64">
        <v>8.3251000000000006E-2</v>
      </c>
      <c r="N39" s="64">
        <v>8.2114000000000006E-2</v>
      </c>
      <c r="O39" s="64">
        <v>8.0703999999999998E-2</v>
      </c>
      <c r="P39" s="64">
        <v>7.9941999999999999E-2</v>
      </c>
      <c r="Q39" s="64">
        <v>7.8597E-2</v>
      </c>
      <c r="R39" s="64">
        <v>7.9297000000000006E-2</v>
      </c>
      <c r="S39" s="64">
        <v>7.9496999999999998E-2</v>
      </c>
      <c r="T39" s="64">
        <v>8.1588999999999995E-2</v>
      </c>
      <c r="U39" s="64">
        <v>8.1753000000000006E-2</v>
      </c>
      <c r="V39" s="64">
        <v>9.4204999999999997E-2</v>
      </c>
      <c r="W39" s="64">
        <v>9.6776000000000001E-2</v>
      </c>
      <c r="X39" s="64">
        <v>0.100092</v>
      </c>
      <c r="Y39" s="64">
        <v>0.101712</v>
      </c>
      <c r="Z39" s="64">
        <v>0.10758</v>
      </c>
      <c r="AA39" s="64">
        <v>0.109731</v>
      </c>
      <c r="AB39" s="64">
        <v>0.110791</v>
      </c>
      <c r="AC39" s="64">
        <v>0.111378</v>
      </c>
      <c r="AD39" s="64">
        <v>0.112106</v>
      </c>
      <c r="AE39" s="64">
        <v>0.11232</v>
      </c>
      <c r="AF39" s="64">
        <v>0.11307499999999999</v>
      </c>
      <c r="AG39" s="60">
        <v>3.2899999999999997E-4</v>
      </c>
    </row>
    <row r="40" spans="1:33" ht="16" x14ac:dyDescent="0.2">
      <c r="A40" s="63" t="s">
        <v>486</v>
      </c>
      <c r="B40" s="62" t="s">
        <v>212</v>
      </c>
      <c r="C40" s="64">
        <v>-2.4299999999999999E-3</v>
      </c>
      <c r="D40" s="64">
        <v>-2.4299999999999999E-3</v>
      </c>
      <c r="E40" s="64">
        <v>7.9780000000000007E-3</v>
      </c>
      <c r="F40" s="64">
        <v>8.0180000000000008E-3</v>
      </c>
      <c r="G40" s="64">
        <v>8.0579999999999992E-3</v>
      </c>
      <c r="H40" s="64">
        <v>8.0979999999999993E-3</v>
      </c>
      <c r="I40" s="64">
        <v>8.1390000000000004E-3</v>
      </c>
      <c r="J40" s="64">
        <v>8.1799999999999998E-3</v>
      </c>
      <c r="K40" s="64">
        <v>8.2199999999999999E-3</v>
      </c>
      <c r="L40" s="64">
        <v>8.2620000000000002E-3</v>
      </c>
      <c r="M40" s="64">
        <v>8.3029999999999996E-3</v>
      </c>
      <c r="N40" s="64">
        <v>8.3440000000000007E-3</v>
      </c>
      <c r="O40" s="64">
        <v>8.3859999999999994E-3</v>
      </c>
      <c r="P40" s="64">
        <v>8.4279999999999997E-3</v>
      </c>
      <c r="Q40" s="64">
        <v>8.4700000000000001E-3</v>
      </c>
      <c r="R40" s="64">
        <v>8.5120000000000005E-3</v>
      </c>
      <c r="S40" s="64">
        <v>8.5550000000000001E-3</v>
      </c>
      <c r="T40" s="64">
        <v>8.5979999999999997E-3</v>
      </c>
      <c r="U40" s="64">
        <v>8.6409999999999994E-3</v>
      </c>
      <c r="V40" s="64">
        <v>8.6840000000000007E-3</v>
      </c>
      <c r="W40" s="64">
        <v>8.7270000000000004E-3</v>
      </c>
      <c r="X40" s="64">
        <v>8.7709999999999993E-3</v>
      </c>
      <c r="Y40" s="64">
        <v>8.8149999999999999E-3</v>
      </c>
      <c r="Z40" s="64">
        <v>8.8590000000000006E-3</v>
      </c>
      <c r="AA40" s="64">
        <v>8.9029999999999995E-3</v>
      </c>
      <c r="AB40" s="64">
        <v>8.9479999999999994E-3</v>
      </c>
      <c r="AC40" s="64">
        <v>8.9929999999999993E-3</v>
      </c>
      <c r="AD40" s="64">
        <v>9.0379999999999992E-3</v>
      </c>
      <c r="AE40" s="64">
        <v>9.0830000000000008E-3</v>
      </c>
      <c r="AF40" s="64">
        <v>9.1280000000000007E-3</v>
      </c>
      <c r="AG40" s="60" t="s">
        <v>666</v>
      </c>
    </row>
    <row r="41" spans="1:33" ht="16" x14ac:dyDescent="0.2">
      <c r="A41" s="63" t="s">
        <v>487</v>
      </c>
      <c r="B41" s="62" t="s">
        <v>213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4">
        <v>0</v>
      </c>
      <c r="AD41" s="64">
        <v>0</v>
      </c>
      <c r="AE41" s="64">
        <v>0</v>
      </c>
      <c r="AF41" s="64">
        <v>0</v>
      </c>
      <c r="AG41" s="60" t="s">
        <v>666</v>
      </c>
    </row>
    <row r="42" spans="1:33" ht="16" x14ac:dyDescent="0.2">
      <c r="A42" s="63" t="s">
        <v>488</v>
      </c>
      <c r="B42" s="62" t="s">
        <v>215</v>
      </c>
      <c r="C42" s="64">
        <v>9.3755000000000005E-2</v>
      </c>
      <c r="D42" s="64">
        <v>0.13817299999999999</v>
      </c>
      <c r="E42" s="64">
        <v>0.14203199999999999</v>
      </c>
      <c r="F42" s="64">
        <v>0.142485</v>
      </c>
      <c r="G42" s="64">
        <v>0.143096</v>
      </c>
      <c r="H42" s="64">
        <v>0.14305100000000001</v>
      </c>
      <c r="I42" s="64">
        <v>0.143513</v>
      </c>
      <c r="J42" s="64">
        <v>0.14452400000000001</v>
      </c>
      <c r="K42" s="64">
        <v>0.14435300000000001</v>
      </c>
      <c r="L42" s="64">
        <v>0.144542</v>
      </c>
      <c r="M42" s="64">
        <v>0.14449999999999999</v>
      </c>
      <c r="N42" s="64">
        <v>0.14546300000000001</v>
      </c>
      <c r="O42" s="64">
        <v>0.14582700000000001</v>
      </c>
      <c r="P42" s="64">
        <v>0.14600399999999999</v>
      </c>
      <c r="Q42" s="64">
        <v>0.146902</v>
      </c>
      <c r="R42" s="64">
        <v>0.14627699999999999</v>
      </c>
      <c r="S42" s="64">
        <v>0.14538100000000001</v>
      </c>
      <c r="T42" s="64">
        <v>0.146673</v>
      </c>
      <c r="U42" s="64">
        <v>0.140043</v>
      </c>
      <c r="V42" s="64">
        <v>0.14297099999999999</v>
      </c>
      <c r="W42" s="64">
        <v>0.14507200000000001</v>
      </c>
      <c r="X42" s="64">
        <v>0.146061</v>
      </c>
      <c r="Y42" s="64">
        <v>0.14818500000000001</v>
      </c>
      <c r="Z42" s="64">
        <v>0.15026300000000001</v>
      </c>
      <c r="AA42" s="64">
        <v>0.15190000000000001</v>
      </c>
      <c r="AB42" s="64">
        <v>0.15319199999999999</v>
      </c>
      <c r="AC42" s="64">
        <v>0.15598799999999999</v>
      </c>
      <c r="AD42" s="64">
        <v>0.15756200000000001</v>
      </c>
      <c r="AE42" s="64">
        <v>0.16270399999999999</v>
      </c>
      <c r="AF42" s="64">
        <v>0.16128400000000001</v>
      </c>
      <c r="AG42" s="60">
        <v>1.8881999999999999E-2</v>
      </c>
    </row>
    <row r="43" spans="1:33" ht="16" x14ac:dyDescent="0.2">
      <c r="A43" s="63" t="s">
        <v>489</v>
      </c>
      <c r="B43" s="62" t="s">
        <v>211</v>
      </c>
      <c r="C43" s="64">
        <v>6.9112000000000007E-2</v>
      </c>
      <c r="D43" s="64">
        <v>0.100886</v>
      </c>
      <c r="E43" s="64">
        <v>0.107997</v>
      </c>
      <c r="F43" s="64">
        <v>0.108025</v>
      </c>
      <c r="G43" s="64">
        <v>0.108205</v>
      </c>
      <c r="H43" s="64">
        <v>0.107724</v>
      </c>
      <c r="I43" s="64">
        <v>0.10774499999999999</v>
      </c>
      <c r="J43" s="64">
        <v>0.108308</v>
      </c>
      <c r="K43" s="64">
        <v>0.107684</v>
      </c>
      <c r="L43" s="64">
        <v>0.107415</v>
      </c>
      <c r="M43" s="64">
        <v>0.106909</v>
      </c>
      <c r="N43" s="64">
        <v>0.107402</v>
      </c>
      <c r="O43" s="64">
        <v>0.10729</v>
      </c>
      <c r="P43" s="64">
        <v>0.106986</v>
      </c>
      <c r="Q43" s="64">
        <v>0.10739600000000001</v>
      </c>
      <c r="R43" s="64">
        <v>0.106277</v>
      </c>
      <c r="S43" s="64">
        <v>0.104881</v>
      </c>
      <c r="T43" s="64">
        <v>0.105667</v>
      </c>
      <c r="U43" s="64">
        <v>9.8524E-2</v>
      </c>
      <c r="V43" s="64">
        <v>0.108887</v>
      </c>
      <c r="W43" s="64">
        <v>0.11056100000000001</v>
      </c>
      <c r="X43" s="64">
        <v>0.111119</v>
      </c>
      <c r="Y43" s="64">
        <v>0.112807</v>
      </c>
      <c r="Z43" s="64">
        <v>0.114442</v>
      </c>
      <c r="AA43" s="64">
        <v>0.115632</v>
      </c>
      <c r="AB43" s="64">
        <v>0.11647</v>
      </c>
      <c r="AC43" s="64">
        <v>0.118807</v>
      </c>
      <c r="AD43" s="64">
        <v>0.11991599999999999</v>
      </c>
      <c r="AE43" s="64">
        <v>0.124587</v>
      </c>
      <c r="AF43" s="64">
        <v>0.12269099999999999</v>
      </c>
      <c r="AG43" s="60">
        <v>1.9989E-2</v>
      </c>
    </row>
    <row r="44" spans="1:33" ht="16" x14ac:dyDescent="0.2">
      <c r="A44" s="63" t="s">
        <v>490</v>
      </c>
      <c r="B44" s="62" t="s">
        <v>212</v>
      </c>
      <c r="C44" s="64">
        <v>2.4643999999999999E-2</v>
      </c>
      <c r="D44" s="64">
        <v>3.7287000000000001E-2</v>
      </c>
      <c r="E44" s="64">
        <v>3.4035000000000003E-2</v>
      </c>
      <c r="F44" s="64">
        <v>3.4459999999999998E-2</v>
      </c>
      <c r="G44" s="64">
        <v>3.4890999999999998E-2</v>
      </c>
      <c r="H44" s="64">
        <v>3.5326999999999997E-2</v>
      </c>
      <c r="I44" s="64">
        <v>3.5769000000000002E-2</v>
      </c>
      <c r="J44" s="64">
        <v>3.6215999999999998E-2</v>
      </c>
      <c r="K44" s="64">
        <v>3.6667999999999999E-2</v>
      </c>
      <c r="L44" s="64">
        <v>3.7127E-2</v>
      </c>
      <c r="M44" s="64">
        <v>3.7590999999999999E-2</v>
      </c>
      <c r="N44" s="64">
        <v>3.8060999999999998E-2</v>
      </c>
      <c r="O44" s="64">
        <v>3.8536000000000001E-2</v>
      </c>
      <c r="P44" s="64">
        <v>3.9017999999999997E-2</v>
      </c>
      <c r="Q44" s="64">
        <v>3.9505999999999999E-2</v>
      </c>
      <c r="R44" s="64">
        <v>0.04</v>
      </c>
      <c r="S44" s="64">
        <v>4.0500000000000001E-2</v>
      </c>
      <c r="T44" s="64">
        <v>4.1006000000000001E-2</v>
      </c>
      <c r="U44" s="64">
        <v>4.1519E-2</v>
      </c>
      <c r="V44" s="64">
        <v>3.4084000000000003E-2</v>
      </c>
      <c r="W44" s="64">
        <v>3.4511E-2</v>
      </c>
      <c r="X44" s="64">
        <v>3.4942000000000001E-2</v>
      </c>
      <c r="Y44" s="64">
        <v>3.5379000000000001E-2</v>
      </c>
      <c r="Z44" s="64">
        <v>3.5820999999999999E-2</v>
      </c>
      <c r="AA44" s="64">
        <v>3.6269000000000003E-2</v>
      </c>
      <c r="AB44" s="64">
        <v>3.6721999999999998E-2</v>
      </c>
      <c r="AC44" s="64">
        <v>3.7180999999999999E-2</v>
      </c>
      <c r="AD44" s="64">
        <v>3.7645999999999999E-2</v>
      </c>
      <c r="AE44" s="64">
        <v>3.8115999999999997E-2</v>
      </c>
      <c r="AF44" s="64">
        <v>3.8593000000000002E-2</v>
      </c>
      <c r="AG44" s="60">
        <v>1.5587E-2</v>
      </c>
    </row>
    <row r="45" spans="1:33" ht="16" x14ac:dyDescent="0.2">
      <c r="A45" s="63" t="s">
        <v>491</v>
      </c>
      <c r="B45" s="62" t="s">
        <v>213</v>
      </c>
      <c r="C45" s="64">
        <v>0</v>
      </c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64">
        <v>0</v>
      </c>
      <c r="X45" s="64">
        <v>0</v>
      </c>
      <c r="Y45" s="64">
        <v>0</v>
      </c>
      <c r="Z45" s="64">
        <v>0</v>
      </c>
      <c r="AA45" s="64">
        <v>0</v>
      </c>
      <c r="AB45" s="64">
        <v>0</v>
      </c>
      <c r="AC45" s="64">
        <v>0</v>
      </c>
      <c r="AD45" s="64">
        <v>0</v>
      </c>
      <c r="AE45" s="64">
        <v>0</v>
      </c>
      <c r="AF45" s="64">
        <v>0</v>
      </c>
      <c r="AG45" s="60" t="s">
        <v>666</v>
      </c>
    </row>
    <row r="46" spans="1:33" ht="16" x14ac:dyDescent="0.2">
      <c r="A46" s="63" t="s">
        <v>492</v>
      </c>
      <c r="B46" s="62" t="s">
        <v>216</v>
      </c>
      <c r="C46" s="64">
        <v>0</v>
      </c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>
        <v>0</v>
      </c>
      <c r="U46" s="64">
        <v>0</v>
      </c>
      <c r="V46" s="64">
        <v>0</v>
      </c>
      <c r="W46" s="64">
        <v>0</v>
      </c>
      <c r="X46" s="64">
        <v>0</v>
      </c>
      <c r="Y46" s="64">
        <v>0</v>
      </c>
      <c r="Z46" s="64">
        <v>0</v>
      </c>
      <c r="AA46" s="64">
        <v>0</v>
      </c>
      <c r="AB46" s="64">
        <v>0</v>
      </c>
      <c r="AC46" s="64">
        <v>0</v>
      </c>
      <c r="AD46" s="64">
        <v>0</v>
      </c>
      <c r="AE46" s="64">
        <v>0</v>
      </c>
      <c r="AF46" s="64">
        <v>0</v>
      </c>
      <c r="AG46" s="60" t="s">
        <v>666</v>
      </c>
    </row>
    <row r="47" spans="1:33" ht="16" x14ac:dyDescent="0.2">
      <c r="A47" s="63" t="s">
        <v>493</v>
      </c>
      <c r="B47" s="62" t="s">
        <v>217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0" t="s">
        <v>666</v>
      </c>
    </row>
    <row r="48" spans="1:33" ht="16" x14ac:dyDescent="0.2">
      <c r="A48" s="63" t="s">
        <v>494</v>
      </c>
      <c r="B48" s="62" t="s">
        <v>218</v>
      </c>
      <c r="C48" s="64">
        <v>0.20399999999999999</v>
      </c>
      <c r="D48" s="64">
        <v>0.20399999999999999</v>
      </c>
      <c r="E48" s="64">
        <v>0.24124999999999999</v>
      </c>
      <c r="F48" s="64">
        <v>0.23614099999999999</v>
      </c>
      <c r="G48" s="64">
        <v>0.235012</v>
      </c>
      <c r="H48" s="64">
        <v>0.23547199999999999</v>
      </c>
      <c r="I48" s="64">
        <v>0.230299</v>
      </c>
      <c r="J48" s="64">
        <v>0.230071</v>
      </c>
      <c r="K48" s="64">
        <v>0.22802800000000001</v>
      </c>
      <c r="L48" s="64">
        <v>0.22787099999999999</v>
      </c>
      <c r="M48" s="64">
        <v>0.227135</v>
      </c>
      <c r="N48" s="64">
        <v>0.22218199999999999</v>
      </c>
      <c r="O48" s="64">
        <v>0.22186</v>
      </c>
      <c r="P48" s="64">
        <v>0.22562099999999999</v>
      </c>
      <c r="Q48" s="64">
        <v>0.22430800000000001</v>
      </c>
      <c r="R48" s="64">
        <v>0.22858600000000001</v>
      </c>
      <c r="S48" s="64">
        <v>0.23052400000000001</v>
      </c>
      <c r="T48" s="64">
        <v>0.23131599999999999</v>
      </c>
      <c r="U48" s="64">
        <v>0.230383</v>
      </c>
      <c r="V48" s="64">
        <v>0.22626299999999999</v>
      </c>
      <c r="W48" s="64">
        <v>0.22520999999999999</v>
      </c>
      <c r="X48" s="64">
        <v>0.22278500000000001</v>
      </c>
      <c r="Y48" s="64">
        <v>0.220057</v>
      </c>
      <c r="Z48" s="64">
        <v>0.222193</v>
      </c>
      <c r="AA48" s="64">
        <v>0.219587</v>
      </c>
      <c r="AB48" s="64">
        <v>0.216035</v>
      </c>
      <c r="AC48" s="64">
        <v>0.214285</v>
      </c>
      <c r="AD48" s="64">
        <v>0.21712899999999999</v>
      </c>
      <c r="AE48" s="64">
        <v>0.22031000000000001</v>
      </c>
      <c r="AF48" s="64">
        <v>0.218113</v>
      </c>
      <c r="AG48" s="60">
        <v>2.3089999999999999E-3</v>
      </c>
    </row>
    <row r="49" spans="1:3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15">
      <c r="A50" s="63" t="s">
        <v>495</v>
      </c>
      <c r="B50" s="66" t="s">
        <v>91</v>
      </c>
      <c r="C50" s="68">
        <v>19.499475</v>
      </c>
      <c r="D50" s="68">
        <v>20.195191999999999</v>
      </c>
      <c r="E50" s="68">
        <v>20.226551000000001</v>
      </c>
      <c r="F50" s="68">
        <v>20.118493999999998</v>
      </c>
      <c r="G50" s="68">
        <v>20.155071</v>
      </c>
      <c r="H50" s="68">
        <v>20.160822</v>
      </c>
      <c r="I50" s="68">
        <v>20.102530000000002</v>
      </c>
      <c r="J50" s="68">
        <v>20.060334999999998</v>
      </c>
      <c r="K50" s="68">
        <v>19.968278999999999</v>
      </c>
      <c r="L50" s="68">
        <v>19.911950999999998</v>
      </c>
      <c r="M50" s="68">
        <v>19.895596999999999</v>
      </c>
      <c r="N50" s="68">
        <v>19.948847000000001</v>
      </c>
      <c r="O50" s="68">
        <v>19.938241999999999</v>
      </c>
      <c r="P50" s="68">
        <v>19.877690999999999</v>
      </c>
      <c r="Q50" s="68">
        <v>19.827545000000001</v>
      </c>
      <c r="R50" s="68">
        <v>19.783815000000001</v>
      </c>
      <c r="S50" s="68">
        <v>19.776555999999999</v>
      </c>
      <c r="T50" s="68">
        <v>19.771431</v>
      </c>
      <c r="U50" s="68">
        <v>19.799202000000001</v>
      </c>
      <c r="V50" s="68">
        <v>19.797443000000001</v>
      </c>
      <c r="W50" s="68">
        <v>19.816905999999999</v>
      </c>
      <c r="X50" s="68">
        <v>19.858063000000001</v>
      </c>
      <c r="Y50" s="68">
        <v>19.906267</v>
      </c>
      <c r="Z50" s="68">
        <v>19.917376999999998</v>
      </c>
      <c r="AA50" s="68">
        <v>19.959278000000001</v>
      </c>
      <c r="AB50" s="68">
        <v>20.055499999999999</v>
      </c>
      <c r="AC50" s="68">
        <v>20.126124999999998</v>
      </c>
      <c r="AD50" s="68">
        <v>20.16188</v>
      </c>
      <c r="AE50" s="68">
        <v>20.227748999999999</v>
      </c>
      <c r="AF50" s="68">
        <v>20.370794</v>
      </c>
      <c r="AG50" s="67">
        <v>1.5089999999999999E-3</v>
      </c>
    </row>
    <row r="51" spans="1:33" ht="15" customHeight="1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5" customHeigh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2">
      <c r="B53" s="66" t="s">
        <v>92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2">
      <c r="B54" s="66" t="s">
        <v>93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ht="15" customHeight="1" x14ac:dyDescent="0.2">
      <c r="A55" s="63" t="s">
        <v>496</v>
      </c>
      <c r="B55" s="62" t="s">
        <v>94</v>
      </c>
      <c r="C55" s="64">
        <v>3.1269999999999998</v>
      </c>
      <c r="D55" s="64">
        <v>3.323</v>
      </c>
      <c r="E55" s="64">
        <v>3.7148569999999999</v>
      </c>
      <c r="F55" s="64">
        <v>3.680768</v>
      </c>
      <c r="G55" s="64">
        <v>3.7657479999999999</v>
      </c>
      <c r="H55" s="64">
        <v>3.858406</v>
      </c>
      <c r="I55" s="64">
        <v>3.9177680000000001</v>
      </c>
      <c r="J55" s="64">
        <v>3.9515310000000001</v>
      </c>
      <c r="K55" s="64">
        <v>3.9433319999999998</v>
      </c>
      <c r="L55" s="64">
        <v>3.951994</v>
      </c>
      <c r="M55" s="64">
        <v>4.0018380000000002</v>
      </c>
      <c r="N55" s="64">
        <v>4.0958059999999996</v>
      </c>
      <c r="O55" s="64">
        <v>4.1339230000000002</v>
      </c>
      <c r="P55" s="64">
        <v>4.151421</v>
      </c>
      <c r="Q55" s="64">
        <v>4.1708869999999996</v>
      </c>
      <c r="R55" s="64">
        <v>4.1851060000000002</v>
      </c>
      <c r="S55" s="64">
        <v>4.2068430000000001</v>
      </c>
      <c r="T55" s="64">
        <v>4.2271330000000003</v>
      </c>
      <c r="U55" s="64">
        <v>4.2552779999999997</v>
      </c>
      <c r="V55" s="64">
        <v>4.270975</v>
      </c>
      <c r="W55" s="64">
        <v>4.2867150000000001</v>
      </c>
      <c r="X55" s="64">
        <v>4.3176740000000002</v>
      </c>
      <c r="Y55" s="64">
        <v>4.3584019999999999</v>
      </c>
      <c r="Z55" s="64">
        <v>4.3598350000000003</v>
      </c>
      <c r="AA55" s="64">
        <v>4.3810070000000003</v>
      </c>
      <c r="AB55" s="64">
        <v>4.4281319999999997</v>
      </c>
      <c r="AC55" s="64">
        <v>4.4484469999999998</v>
      </c>
      <c r="AD55" s="64">
        <v>4.4305950000000003</v>
      </c>
      <c r="AE55" s="64">
        <v>4.434793</v>
      </c>
      <c r="AF55" s="64">
        <v>4.4872839999999998</v>
      </c>
      <c r="AG55" s="60">
        <v>1.2532E-2</v>
      </c>
    </row>
    <row r="56" spans="1:33" ht="15" customHeight="1" x14ac:dyDescent="0.2">
      <c r="A56" s="63" t="s">
        <v>497</v>
      </c>
      <c r="B56" s="62" t="s">
        <v>95</v>
      </c>
      <c r="C56" s="64">
        <v>8.782</v>
      </c>
      <c r="D56" s="64">
        <v>8.9730000000000008</v>
      </c>
      <c r="E56" s="64">
        <v>8.9732710000000004</v>
      </c>
      <c r="F56" s="64">
        <v>8.9329689999999999</v>
      </c>
      <c r="G56" s="64">
        <v>8.8768209999999996</v>
      </c>
      <c r="H56" s="64">
        <v>8.807067</v>
      </c>
      <c r="I56" s="64">
        <v>8.7266180000000002</v>
      </c>
      <c r="J56" s="64">
        <v>8.6499729999999992</v>
      </c>
      <c r="K56" s="64">
        <v>8.5786210000000001</v>
      </c>
      <c r="L56" s="64">
        <v>8.5229370000000007</v>
      </c>
      <c r="M56" s="64">
        <v>8.4805639999999993</v>
      </c>
      <c r="N56" s="64">
        <v>8.4332010000000004</v>
      </c>
      <c r="O56" s="64">
        <v>8.3987090000000002</v>
      </c>
      <c r="P56" s="64">
        <v>8.3583719999999992</v>
      </c>
      <c r="Q56" s="64">
        <v>8.3149929999999994</v>
      </c>
      <c r="R56" s="64">
        <v>8.2779330000000009</v>
      </c>
      <c r="S56" s="64">
        <v>8.2516580000000008</v>
      </c>
      <c r="T56" s="64">
        <v>8.2329279999999994</v>
      </c>
      <c r="U56" s="64">
        <v>8.2273409999999991</v>
      </c>
      <c r="V56" s="64">
        <v>8.2285699999999995</v>
      </c>
      <c r="W56" s="64">
        <v>8.2321480000000005</v>
      </c>
      <c r="X56" s="64">
        <v>8.2411829999999995</v>
      </c>
      <c r="Y56" s="64">
        <v>8.2527249999999999</v>
      </c>
      <c r="Z56" s="64">
        <v>8.2714820000000007</v>
      </c>
      <c r="AA56" s="64">
        <v>8.2982759999999995</v>
      </c>
      <c r="AB56" s="64">
        <v>8.3393979999999992</v>
      </c>
      <c r="AC56" s="64">
        <v>8.3865800000000004</v>
      </c>
      <c r="AD56" s="64">
        <v>8.4338809999999995</v>
      </c>
      <c r="AE56" s="64">
        <v>8.4864619999999995</v>
      </c>
      <c r="AF56" s="64">
        <v>8.5537779999999994</v>
      </c>
      <c r="AG56" s="60">
        <v>-9.0799999999999995E-4</v>
      </c>
    </row>
    <row r="57" spans="1:33" ht="15" customHeight="1" x14ac:dyDescent="0.2">
      <c r="A57" s="63" t="s">
        <v>498</v>
      </c>
      <c r="B57" s="62" t="s">
        <v>219</v>
      </c>
      <c r="C57" s="64">
        <v>2.1104999999999999E-2</v>
      </c>
      <c r="D57" s="64">
        <v>2.2769999999999999E-2</v>
      </c>
      <c r="E57" s="64">
        <v>2.3747000000000001E-2</v>
      </c>
      <c r="F57" s="64">
        <v>2.3545E-2</v>
      </c>
      <c r="G57" s="64">
        <v>2.3184E-2</v>
      </c>
      <c r="H57" s="64">
        <v>2.2616000000000001E-2</v>
      </c>
      <c r="I57" s="64">
        <v>2.1883E-2</v>
      </c>
      <c r="J57" s="64">
        <v>2.1149000000000001E-2</v>
      </c>
      <c r="K57" s="64">
        <v>2.0417999999999999E-2</v>
      </c>
      <c r="L57" s="64">
        <v>1.9668999999999999E-2</v>
      </c>
      <c r="M57" s="64">
        <v>1.8978999999999999E-2</v>
      </c>
      <c r="N57" s="64">
        <v>1.8259000000000001E-2</v>
      </c>
      <c r="O57" s="64">
        <v>1.7659000000000001E-2</v>
      </c>
      <c r="P57" s="64">
        <v>1.7094000000000002E-2</v>
      </c>
      <c r="Q57" s="64">
        <v>1.6611999999999998E-2</v>
      </c>
      <c r="R57" s="64">
        <v>1.6222E-2</v>
      </c>
      <c r="S57" s="64">
        <v>1.5916E-2</v>
      </c>
      <c r="T57" s="64">
        <v>1.5688000000000001E-2</v>
      </c>
      <c r="U57" s="64">
        <v>1.5643000000000001E-2</v>
      </c>
      <c r="V57" s="64">
        <v>1.5554E-2</v>
      </c>
      <c r="W57" s="64">
        <v>1.5564E-2</v>
      </c>
      <c r="X57" s="64">
        <v>1.5407000000000001E-2</v>
      </c>
      <c r="Y57" s="64">
        <v>1.5495E-2</v>
      </c>
      <c r="Z57" s="64">
        <v>1.5814000000000002E-2</v>
      </c>
      <c r="AA57" s="64">
        <v>1.5984000000000002E-2</v>
      </c>
      <c r="AB57" s="64">
        <v>1.6178999999999999E-2</v>
      </c>
      <c r="AC57" s="64">
        <v>1.6389000000000001E-2</v>
      </c>
      <c r="AD57" s="64">
        <v>1.6650000000000002E-2</v>
      </c>
      <c r="AE57" s="64">
        <v>1.6896999999999999E-2</v>
      </c>
      <c r="AF57" s="64">
        <v>1.7232000000000001E-2</v>
      </c>
      <c r="AG57" s="60">
        <v>-6.9670000000000001E-3</v>
      </c>
    </row>
    <row r="58" spans="1:33" ht="15" customHeight="1" x14ac:dyDescent="0.2">
      <c r="A58" s="63" t="s">
        <v>499</v>
      </c>
      <c r="B58" s="62" t="s">
        <v>96</v>
      </c>
      <c r="C58" s="64">
        <v>1.3779999999999999</v>
      </c>
      <c r="D58" s="64">
        <v>1.603</v>
      </c>
      <c r="E58" s="64">
        <v>1.632198</v>
      </c>
      <c r="F58" s="64">
        <v>1.6660269999999999</v>
      </c>
      <c r="G58" s="64">
        <v>1.6951050000000001</v>
      </c>
      <c r="H58" s="64">
        <v>1.714869</v>
      </c>
      <c r="I58" s="64">
        <v>1.7274750000000001</v>
      </c>
      <c r="J58" s="64">
        <v>1.7433829999999999</v>
      </c>
      <c r="K58" s="64">
        <v>1.757344</v>
      </c>
      <c r="L58" s="64">
        <v>1.774232</v>
      </c>
      <c r="M58" s="64">
        <v>1.7851619999999999</v>
      </c>
      <c r="N58" s="64">
        <v>1.7987580000000001</v>
      </c>
      <c r="O58" s="64">
        <v>1.8057810000000001</v>
      </c>
      <c r="P58" s="64">
        <v>1.8037510000000001</v>
      </c>
      <c r="Q58" s="64">
        <v>1.8082210000000001</v>
      </c>
      <c r="R58" s="64">
        <v>1.813574</v>
      </c>
      <c r="S58" s="64">
        <v>1.8227329999999999</v>
      </c>
      <c r="T58" s="64">
        <v>1.831574</v>
      </c>
      <c r="U58" s="64">
        <v>1.844533</v>
      </c>
      <c r="V58" s="64">
        <v>1.8589469999999999</v>
      </c>
      <c r="W58" s="64">
        <v>1.869788</v>
      </c>
      <c r="X58" s="64">
        <v>1.8831119999999999</v>
      </c>
      <c r="Y58" s="64">
        <v>1.897106</v>
      </c>
      <c r="Z58" s="64">
        <v>1.9090290000000001</v>
      </c>
      <c r="AA58" s="64">
        <v>1.92523</v>
      </c>
      <c r="AB58" s="64">
        <v>1.94221</v>
      </c>
      <c r="AC58" s="64">
        <v>1.9579660000000001</v>
      </c>
      <c r="AD58" s="64">
        <v>1.9725779999999999</v>
      </c>
      <c r="AE58" s="64">
        <v>1.9886079999999999</v>
      </c>
      <c r="AF58" s="64">
        <v>2.0105140000000001</v>
      </c>
      <c r="AG58" s="60">
        <v>1.3110999999999999E-2</v>
      </c>
    </row>
    <row r="59" spans="1:33" ht="15" customHeight="1" x14ac:dyDescent="0.2">
      <c r="A59" s="63" t="s">
        <v>500</v>
      </c>
      <c r="B59" s="62" t="s">
        <v>97</v>
      </c>
      <c r="C59" s="64">
        <v>3.94</v>
      </c>
      <c r="D59" s="64">
        <v>4.0659999999999998</v>
      </c>
      <c r="E59" s="64">
        <v>3.9445130000000002</v>
      </c>
      <c r="F59" s="64">
        <v>3.8950840000000002</v>
      </c>
      <c r="G59" s="64">
        <v>3.8667699999999998</v>
      </c>
      <c r="H59" s="64">
        <v>3.8315830000000002</v>
      </c>
      <c r="I59" s="64">
        <v>3.7872620000000001</v>
      </c>
      <c r="J59" s="64">
        <v>3.7549000000000001</v>
      </c>
      <c r="K59" s="64">
        <v>3.7156340000000001</v>
      </c>
      <c r="L59" s="64">
        <v>3.6791309999999999</v>
      </c>
      <c r="M59" s="64">
        <v>3.6414550000000001</v>
      </c>
      <c r="N59" s="64">
        <v>3.614773</v>
      </c>
      <c r="O59" s="64">
        <v>3.5880869999999998</v>
      </c>
      <c r="P59" s="64">
        <v>3.5516909999999999</v>
      </c>
      <c r="Q59" s="64">
        <v>3.5207280000000001</v>
      </c>
      <c r="R59" s="64">
        <v>3.493722</v>
      </c>
      <c r="S59" s="64">
        <v>3.4712139999999998</v>
      </c>
      <c r="T59" s="64">
        <v>3.4537279999999999</v>
      </c>
      <c r="U59" s="64">
        <v>3.4405100000000002</v>
      </c>
      <c r="V59" s="64">
        <v>3.4295469999999999</v>
      </c>
      <c r="W59" s="64">
        <v>3.41669</v>
      </c>
      <c r="X59" s="64">
        <v>3.4077190000000002</v>
      </c>
      <c r="Y59" s="64">
        <v>3.3999799999999998</v>
      </c>
      <c r="Z59" s="64">
        <v>3.3865750000000001</v>
      </c>
      <c r="AA59" s="64">
        <v>3.3741690000000002</v>
      </c>
      <c r="AB59" s="64">
        <v>3.3711009999999999</v>
      </c>
      <c r="AC59" s="64">
        <v>3.3634379999999999</v>
      </c>
      <c r="AD59" s="64">
        <v>3.3502489999999998</v>
      </c>
      <c r="AE59" s="64">
        <v>3.3398949999999998</v>
      </c>
      <c r="AF59" s="64">
        <v>3.341018</v>
      </c>
      <c r="AG59" s="60">
        <v>-5.6699999999999997E-3</v>
      </c>
    </row>
    <row r="60" spans="1:33" ht="15" customHeight="1" x14ac:dyDescent="0.2">
      <c r="A60" s="63" t="s">
        <v>501</v>
      </c>
      <c r="B60" s="62" t="s">
        <v>98</v>
      </c>
      <c r="C60" s="64">
        <v>3.6619999999999999</v>
      </c>
      <c r="D60" s="64">
        <v>3.7949999999999999</v>
      </c>
      <c r="E60" s="64">
        <v>3.543447</v>
      </c>
      <c r="F60" s="64">
        <v>3.501385</v>
      </c>
      <c r="G60" s="64">
        <v>3.4787110000000001</v>
      </c>
      <c r="H60" s="64">
        <v>3.4500069999999998</v>
      </c>
      <c r="I60" s="64">
        <v>3.4120870000000001</v>
      </c>
      <c r="J60" s="64">
        <v>3.384042</v>
      </c>
      <c r="K60" s="64">
        <v>3.3479830000000002</v>
      </c>
      <c r="L60" s="64">
        <v>3.3151109999999999</v>
      </c>
      <c r="M60" s="64">
        <v>3.281488</v>
      </c>
      <c r="N60" s="64">
        <v>3.2567490000000001</v>
      </c>
      <c r="O60" s="64">
        <v>3.2321029999999999</v>
      </c>
      <c r="P60" s="64">
        <v>3.1992630000000002</v>
      </c>
      <c r="Q60" s="64">
        <v>3.1719390000000001</v>
      </c>
      <c r="R60" s="64">
        <v>3.147967</v>
      </c>
      <c r="S60" s="64">
        <v>3.1282160000000001</v>
      </c>
      <c r="T60" s="64">
        <v>3.1130360000000001</v>
      </c>
      <c r="U60" s="64">
        <v>3.101505</v>
      </c>
      <c r="V60" s="64">
        <v>3.0926480000000001</v>
      </c>
      <c r="W60" s="64">
        <v>3.0821100000000001</v>
      </c>
      <c r="X60" s="64">
        <v>3.075501</v>
      </c>
      <c r="Y60" s="64">
        <v>3.0703819999999999</v>
      </c>
      <c r="Z60" s="64">
        <v>3.059787</v>
      </c>
      <c r="AA60" s="64">
        <v>3.0501170000000002</v>
      </c>
      <c r="AB60" s="64">
        <v>3.0492469999999998</v>
      </c>
      <c r="AC60" s="64">
        <v>3.0437129999999999</v>
      </c>
      <c r="AD60" s="64">
        <v>3.0325220000000002</v>
      </c>
      <c r="AE60" s="64">
        <v>3.0238290000000001</v>
      </c>
      <c r="AF60" s="64">
        <v>3.0262259999999999</v>
      </c>
      <c r="AG60" s="60">
        <v>-6.5539999999999999E-3</v>
      </c>
    </row>
    <row r="61" spans="1:33" ht="15" customHeight="1" x14ac:dyDescent="0.2">
      <c r="A61" s="63" t="s">
        <v>502</v>
      </c>
      <c r="B61" s="62" t="s">
        <v>99</v>
      </c>
      <c r="C61" s="64">
        <v>0.28000000000000003</v>
      </c>
      <c r="D61" s="64">
        <v>0.23799999999999999</v>
      </c>
      <c r="E61" s="64">
        <v>0.25930900000000001</v>
      </c>
      <c r="F61" s="64">
        <v>0.25840999999999997</v>
      </c>
      <c r="G61" s="64">
        <v>0.259714</v>
      </c>
      <c r="H61" s="64">
        <v>0.25714199999999998</v>
      </c>
      <c r="I61" s="64">
        <v>0.25174400000000002</v>
      </c>
      <c r="J61" s="64">
        <v>0.249776</v>
      </c>
      <c r="K61" s="64">
        <v>0.24940000000000001</v>
      </c>
      <c r="L61" s="64">
        <v>0.24835499999999999</v>
      </c>
      <c r="M61" s="64">
        <v>0.24798700000000001</v>
      </c>
      <c r="N61" s="64">
        <v>0.25156299999999998</v>
      </c>
      <c r="O61" s="64">
        <v>0.25134000000000001</v>
      </c>
      <c r="P61" s="64">
        <v>0.25084000000000001</v>
      </c>
      <c r="Q61" s="64">
        <v>0.25120799999999999</v>
      </c>
      <c r="R61" s="64">
        <v>0.251025</v>
      </c>
      <c r="S61" s="64">
        <v>0.251245</v>
      </c>
      <c r="T61" s="64">
        <v>0.25103599999999998</v>
      </c>
      <c r="U61" s="64">
        <v>0.25180999999999998</v>
      </c>
      <c r="V61" s="64">
        <v>0.24298</v>
      </c>
      <c r="W61" s="64">
        <v>0.241256</v>
      </c>
      <c r="X61" s="64">
        <v>0.24072199999999999</v>
      </c>
      <c r="Y61" s="64">
        <v>0.23652699999999999</v>
      </c>
      <c r="Z61" s="64">
        <v>0.232377</v>
      </c>
      <c r="AA61" s="64">
        <v>0.23052700000000001</v>
      </c>
      <c r="AB61" s="64">
        <v>0.22766600000000001</v>
      </c>
      <c r="AC61" s="64">
        <v>0.227329</v>
      </c>
      <c r="AD61" s="64">
        <v>0.22745699999999999</v>
      </c>
      <c r="AE61" s="64">
        <v>0.226579</v>
      </c>
      <c r="AF61" s="64">
        <v>0.22716</v>
      </c>
      <c r="AG61" s="60">
        <v>-7.1859999999999997E-3</v>
      </c>
    </row>
    <row r="62" spans="1:33" ht="15" customHeight="1" x14ac:dyDescent="0.2">
      <c r="A62" s="63" t="s">
        <v>503</v>
      </c>
      <c r="B62" s="62" t="s">
        <v>100</v>
      </c>
      <c r="C62" s="64">
        <v>1.8320000000000001</v>
      </c>
      <c r="D62" s="64">
        <v>1.946</v>
      </c>
      <c r="E62" s="64">
        <v>1.7237290000000001</v>
      </c>
      <c r="F62" s="64">
        <v>1.7046300000000001</v>
      </c>
      <c r="G62" s="64">
        <v>1.7108840000000001</v>
      </c>
      <c r="H62" s="64">
        <v>1.712569</v>
      </c>
      <c r="I62" s="64">
        <v>1.7101150000000001</v>
      </c>
      <c r="J62" s="64">
        <v>1.730677</v>
      </c>
      <c r="K62" s="64">
        <v>1.744265</v>
      </c>
      <c r="L62" s="64">
        <v>1.756167</v>
      </c>
      <c r="M62" s="64">
        <v>1.7598609999999999</v>
      </c>
      <c r="N62" s="64">
        <v>1.774837</v>
      </c>
      <c r="O62" s="64">
        <v>1.780883</v>
      </c>
      <c r="P62" s="64">
        <v>1.7836129999999999</v>
      </c>
      <c r="Q62" s="64">
        <v>1.7837099999999999</v>
      </c>
      <c r="R62" s="64">
        <v>1.7864990000000001</v>
      </c>
      <c r="S62" s="64">
        <v>1.7978019999999999</v>
      </c>
      <c r="T62" s="64">
        <v>1.8003910000000001</v>
      </c>
      <c r="U62" s="64">
        <v>1.8059339999999999</v>
      </c>
      <c r="V62" s="64">
        <v>1.7913509999999999</v>
      </c>
      <c r="W62" s="64">
        <v>1.7953209999999999</v>
      </c>
      <c r="X62" s="64">
        <v>1.7924169999999999</v>
      </c>
      <c r="Y62" s="64">
        <v>1.7856399999999999</v>
      </c>
      <c r="Z62" s="64">
        <v>1.7831410000000001</v>
      </c>
      <c r="AA62" s="64">
        <v>1.774966</v>
      </c>
      <c r="AB62" s="64">
        <v>1.7713639999999999</v>
      </c>
      <c r="AC62" s="64">
        <v>1.7668349999999999</v>
      </c>
      <c r="AD62" s="64">
        <v>1.772969</v>
      </c>
      <c r="AE62" s="64">
        <v>1.7781279999999999</v>
      </c>
      <c r="AF62" s="64">
        <v>1.778009</v>
      </c>
      <c r="AG62" s="60">
        <v>-1.031E-3</v>
      </c>
    </row>
    <row r="63" spans="1:33" ht="15" customHeight="1" x14ac:dyDescent="0.2">
      <c r="B63" s="66" t="s">
        <v>101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2">
      <c r="A64" s="63" t="s">
        <v>504</v>
      </c>
      <c r="B64" s="62" t="s">
        <v>102</v>
      </c>
      <c r="C64" s="64">
        <v>1.0092179999999999</v>
      </c>
      <c r="D64" s="64">
        <v>1.034456</v>
      </c>
      <c r="E64" s="64">
        <v>1.0085230000000001</v>
      </c>
      <c r="F64" s="64">
        <v>0.99851999999999996</v>
      </c>
      <c r="G64" s="64">
        <v>0.98950400000000005</v>
      </c>
      <c r="H64" s="64">
        <v>0.98061399999999999</v>
      </c>
      <c r="I64" s="64">
        <v>0.97558500000000004</v>
      </c>
      <c r="J64" s="64">
        <v>0.97042499999999998</v>
      </c>
      <c r="K64" s="64">
        <v>0.96527399999999997</v>
      </c>
      <c r="L64" s="64">
        <v>0.96057499999999996</v>
      </c>
      <c r="M64" s="64">
        <v>0.95603499999999997</v>
      </c>
      <c r="N64" s="64">
        <v>0.950797</v>
      </c>
      <c r="O64" s="64">
        <v>0.94633400000000001</v>
      </c>
      <c r="P64" s="64">
        <v>0.94257999999999997</v>
      </c>
      <c r="Q64" s="64">
        <v>0.93927099999999997</v>
      </c>
      <c r="R64" s="64">
        <v>0.93621600000000005</v>
      </c>
      <c r="S64" s="64">
        <v>0.93304600000000004</v>
      </c>
      <c r="T64" s="64">
        <v>0.92986400000000002</v>
      </c>
      <c r="U64" s="64">
        <v>0.92703100000000005</v>
      </c>
      <c r="V64" s="64">
        <v>0.92384500000000003</v>
      </c>
      <c r="W64" s="64">
        <v>0.92079900000000003</v>
      </c>
      <c r="X64" s="64">
        <v>0.91788700000000001</v>
      </c>
      <c r="Y64" s="64">
        <v>0.914663</v>
      </c>
      <c r="Z64" s="64">
        <v>0.91145399999999999</v>
      </c>
      <c r="AA64" s="64">
        <v>0.90886</v>
      </c>
      <c r="AB64" s="64">
        <v>0.90656800000000004</v>
      </c>
      <c r="AC64" s="64">
        <v>0.904783</v>
      </c>
      <c r="AD64" s="64">
        <v>0.90322400000000003</v>
      </c>
      <c r="AE64" s="64">
        <v>0.90157799999999999</v>
      </c>
      <c r="AF64" s="64">
        <v>0.90026799999999996</v>
      </c>
      <c r="AG64" s="60">
        <v>-3.9309999999999996E-3</v>
      </c>
    </row>
    <row r="65" spans="1:33" ht="15" customHeight="1" x14ac:dyDescent="0.2">
      <c r="A65" s="63" t="s">
        <v>505</v>
      </c>
      <c r="B65" s="62" t="s">
        <v>103</v>
      </c>
      <c r="C65" s="64">
        <v>5.2445060000000003</v>
      </c>
      <c r="D65" s="64">
        <v>5.372293</v>
      </c>
      <c r="E65" s="64">
        <v>5.5845859999999998</v>
      </c>
      <c r="F65" s="64">
        <v>5.5382930000000004</v>
      </c>
      <c r="G65" s="64">
        <v>5.636838</v>
      </c>
      <c r="H65" s="64">
        <v>5.7385960000000003</v>
      </c>
      <c r="I65" s="64">
        <v>5.8006489999999999</v>
      </c>
      <c r="J65" s="64">
        <v>5.8600440000000003</v>
      </c>
      <c r="K65" s="64">
        <v>5.8713819999999997</v>
      </c>
      <c r="L65" s="64">
        <v>5.8968299999999996</v>
      </c>
      <c r="M65" s="64">
        <v>5.954898</v>
      </c>
      <c r="N65" s="64">
        <v>6.0745570000000004</v>
      </c>
      <c r="O65" s="64">
        <v>6.1272260000000003</v>
      </c>
      <c r="P65" s="64">
        <v>6.1482380000000001</v>
      </c>
      <c r="Q65" s="64">
        <v>6.1678689999999996</v>
      </c>
      <c r="R65" s="64">
        <v>6.1856879999999999</v>
      </c>
      <c r="S65" s="64">
        <v>6.2227880000000004</v>
      </c>
      <c r="T65" s="64">
        <v>6.2515229999999997</v>
      </c>
      <c r="U65" s="64">
        <v>6.2916999999999996</v>
      </c>
      <c r="V65" s="64">
        <v>6.2970819999999996</v>
      </c>
      <c r="W65" s="64">
        <v>6.3203480000000001</v>
      </c>
      <c r="X65" s="64">
        <v>6.3519709999999998</v>
      </c>
      <c r="Y65" s="64">
        <v>6.3886380000000003</v>
      </c>
      <c r="Z65" s="64">
        <v>6.3892319999999998</v>
      </c>
      <c r="AA65" s="64">
        <v>6.4035489999999999</v>
      </c>
      <c r="AB65" s="64">
        <v>6.4492019999999997</v>
      </c>
      <c r="AC65" s="64">
        <v>6.4668020000000004</v>
      </c>
      <c r="AD65" s="64">
        <v>6.4567889999999997</v>
      </c>
      <c r="AE65" s="64">
        <v>6.4688650000000001</v>
      </c>
      <c r="AF65" s="64">
        <v>6.5259229999999997</v>
      </c>
      <c r="AG65" s="60">
        <v>7.5659999999999998E-3</v>
      </c>
    </row>
    <row r="66" spans="1:33" ht="16" x14ac:dyDescent="0.2">
      <c r="A66" s="63" t="s">
        <v>506</v>
      </c>
      <c r="B66" s="62" t="s">
        <v>104</v>
      </c>
      <c r="C66" s="64">
        <v>13.078706</v>
      </c>
      <c r="D66" s="64">
        <v>13.509422000000001</v>
      </c>
      <c r="E66" s="64">
        <v>13.728120000000001</v>
      </c>
      <c r="F66" s="64">
        <v>13.677314000000001</v>
      </c>
      <c r="G66" s="64">
        <v>13.625035</v>
      </c>
      <c r="H66" s="64">
        <v>13.541107999999999</v>
      </c>
      <c r="I66" s="64">
        <v>13.426821</v>
      </c>
      <c r="J66" s="64">
        <v>13.331367</v>
      </c>
      <c r="K66" s="64">
        <v>13.233304</v>
      </c>
      <c r="L66" s="64">
        <v>13.157462000000001</v>
      </c>
      <c r="M66" s="64">
        <v>13.089072</v>
      </c>
      <c r="N66" s="64">
        <v>13.026498999999999</v>
      </c>
      <c r="O66" s="64">
        <v>12.967883</v>
      </c>
      <c r="P66" s="64">
        <v>12.891698999999999</v>
      </c>
      <c r="Q66" s="64">
        <v>12.825808</v>
      </c>
      <c r="R66" s="64">
        <v>12.769456</v>
      </c>
      <c r="S66" s="64">
        <v>12.729765</v>
      </c>
      <c r="T66" s="64">
        <v>12.700137</v>
      </c>
      <c r="U66" s="64">
        <v>12.691615000000001</v>
      </c>
      <c r="V66" s="64">
        <v>12.686998000000001</v>
      </c>
      <c r="W66" s="64">
        <v>12.687474999999999</v>
      </c>
      <c r="X66" s="64">
        <v>12.701134</v>
      </c>
      <c r="Y66" s="64">
        <v>12.716844999999999</v>
      </c>
      <c r="Z66" s="64">
        <v>12.733018</v>
      </c>
      <c r="AA66" s="64">
        <v>12.764606000000001</v>
      </c>
      <c r="AB66" s="64">
        <v>12.817345</v>
      </c>
      <c r="AC66" s="64">
        <v>12.872959</v>
      </c>
      <c r="AD66" s="64">
        <v>12.921991</v>
      </c>
      <c r="AE66" s="64">
        <v>12.978816</v>
      </c>
      <c r="AF66" s="64">
        <v>13.06673</v>
      </c>
      <c r="AG66" s="60">
        <v>-3.1999999999999999E-5</v>
      </c>
    </row>
    <row r="67" spans="1:33" ht="15" customHeight="1" x14ac:dyDescent="0.2">
      <c r="A67" s="63" t="s">
        <v>507</v>
      </c>
      <c r="B67" s="62" t="s">
        <v>105</v>
      </c>
      <c r="C67" s="64">
        <v>5.3997999999999997E-2</v>
      </c>
      <c r="D67" s="64">
        <v>5.1977000000000002E-2</v>
      </c>
      <c r="E67" s="64">
        <v>5.1331000000000002E-2</v>
      </c>
      <c r="F67" s="64">
        <v>4.8028000000000001E-2</v>
      </c>
      <c r="G67" s="64">
        <v>4.6609999999999999E-2</v>
      </c>
      <c r="H67" s="64">
        <v>4.4254000000000002E-2</v>
      </c>
      <c r="I67" s="64">
        <v>4.1391999999999998E-2</v>
      </c>
      <c r="J67" s="64">
        <v>3.9944E-2</v>
      </c>
      <c r="K67" s="64">
        <v>3.9351999999999998E-2</v>
      </c>
      <c r="L67" s="64">
        <v>3.8159999999999999E-2</v>
      </c>
      <c r="M67" s="64">
        <v>3.6641E-2</v>
      </c>
      <c r="N67" s="64">
        <v>3.6268000000000002E-2</v>
      </c>
      <c r="O67" s="64">
        <v>3.6042999999999999E-2</v>
      </c>
      <c r="P67" s="64">
        <v>3.5288E-2</v>
      </c>
      <c r="Q67" s="64">
        <v>3.4407E-2</v>
      </c>
      <c r="R67" s="64">
        <v>3.3765000000000003E-2</v>
      </c>
      <c r="S67" s="64">
        <v>3.2897999999999997E-2</v>
      </c>
      <c r="T67" s="64">
        <v>3.2106999999999997E-2</v>
      </c>
      <c r="U67" s="64">
        <v>3.1773999999999997E-2</v>
      </c>
      <c r="V67" s="64">
        <v>3.1247E-2</v>
      </c>
      <c r="W67" s="64">
        <v>3.0190999999999999E-2</v>
      </c>
      <c r="X67" s="64">
        <v>2.9019E-2</v>
      </c>
      <c r="Y67" s="64">
        <v>2.7734999999999999E-2</v>
      </c>
      <c r="Z67" s="64">
        <v>2.6483E-2</v>
      </c>
      <c r="AA67" s="64">
        <v>2.5155E-2</v>
      </c>
      <c r="AB67" s="64">
        <v>2.5035000000000002E-2</v>
      </c>
      <c r="AC67" s="64">
        <v>2.4903999999999999E-2</v>
      </c>
      <c r="AD67" s="64">
        <v>2.4868999999999999E-2</v>
      </c>
      <c r="AE67" s="64">
        <v>2.4892000000000001E-2</v>
      </c>
      <c r="AF67" s="64">
        <v>2.4986000000000001E-2</v>
      </c>
      <c r="AG67" s="60">
        <v>-2.6223E-2</v>
      </c>
    </row>
    <row r="68" spans="1:33" ht="15" customHeight="1" x14ac:dyDescent="0.2">
      <c r="A68" s="63" t="s">
        <v>508</v>
      </c>
      <c r="B68" s="62" t="s">
        <v>220</v>
      </c>
      <c r="C68" s="64">
        <v>0.101697</v>
      </c>
      <c r="D68" s="64">
        <v>6.6600000000000003E-4</v>
      </c>
      <c r="E68" s="64">
        <v>-0.121739</v>
      </c>
      <c r="F68" s="64">
        <v>-0.121543</v>
      </c>
      <c r="G68" s="64">
        <v>-0.121535</v>
      </c>
      <c r="H68" s="64">
        <v>-0.121193</v>
      </c>
      <c r="I68" s="64">
        <v>-0.120465</v>
      </c>
      <c r="J68" s="64">
        <v>-0.120004</v>
      </c>
      <c r="K68" s="64">
        <v>-0.119371</v>
      </c>
      <c r="L68" s="64">
        <v>-0.118923</v>
      </c>
      <c r="M68" s="64">
        <v>-0.118372</v>
      </c>
      <c r="N68" s="64">
        <v>-0.117961</v>
      </c>
      <c r="O68" s="64">
        <v>-0.117469</v>
      </c>
      <c r="P68" s="64">
        <v>-0.116683</v>
      </c>
      <c r="Q68" s="64">
        <v>-0.11614099999999999</v>
      </c>
      <c r="R68" s="64">
        <v>-0.115692</v>
      </c>
      <c r="S68" s="64">
        <v>-0.11540499999999999</v>
      </c>
      <c r="T68" s="64">
        <v>-0.115199</v>
      </c>
      <c r="U68" s="64">
        <v>-0.115187</v>
      </c>
      <c r="V68" s="64">
        <v>-0.115304</v>
      </c>
      <c r="W68" s="64">
        <v>-0.115329</v>
      </c>
      <c r="X68" s="64">
        <v>-0.11550100000000001</v>
      </c>
      <c r="Y68" s="64">
        <v>-0.115733</v>
      </c>
      <c r="Z68" s="64">
        <v>-0.11584800000000001</v>
      </c>
      <c r="AA68" s="64">
        <v>-0.11609999999999999</v>
      </c>
      <c r="AB68" s="64">
        <v>-0.116566</v>
      </c>
      <c r="AC68" s="64">
        <v>-0.116941</v>
      </c>
      <c r="AD68" s="64">
        <v>-0.11717900000000001</v>
      </c>
      <c r="AE68" s="64">
        <v>-0.117504</v>
      </c>
      <c r="AF68" s="64">
        <v>-0.118186</v>
      </c>
      <c r="AG68" s="60" t="s">
        <v>666</v>
      </c>
    </row>
    <row r="69" spans="1:33" ht="15" customHeight="1" x14ac:dyDescent="0.15">
      <c r="A69" s="63" t="s">
        <v>509</v>
      </c>
      <c r="B69" s="66" t="s">
        <v>106</v>
      </c>
      <c r="C69" s="68">
        <v>19.339003000000002</v>
      </c>
      <c r="D69" s="68">
        <v>20.149000000000001</v>
      </c>
      <c r="E69" s="68">
        <v>20.247879000000001</v>
      </c>
      <c r="F69" s="68">
        <v>20.137888</v>
      </c>
      <c r="G69" s="68">
        <v>20.175042999999999</v>
      </c>
      <c r="H69" s="68">
        <v>20.181640999999999</v>
      </c>
      <c r="I69" s="68">
        <v>20.120982999999999</v>
      </c>
      <c r="J69" s="68">
        <v>20.08024</v>
      </c>
      <c r="K69" s="68">
        <v>19.988593999999999</v>
      </c>
      <c r="L69" s="68">
        <v>19.932815999999999</v>
      </c>
      <c r="M69" s="68">
        <v>19.916865999999999</v>
      </c>
      <c r="N69" s="68">
        <v>19.968938999999999</v>
      </c>
      <c r="O69" s="68">
        <v>19.958722999999999</v>
      </c>
      <c r="P69" s="68">
        <v>19.899687</v>
      </c>
      <c r="Q69" s="68">
        <v>19.849747000000001</v>
      </c>
      <c r="R69" s="68">
        <v>19.807860999999999</v>
      </c>
      <c r="S69" s="68">
        <v>19.801494999999999</v>
      </c>
      <c r="T69" s="68">
        <v>19.796786999999998</v>
      </c>
      <c r="U69" s="68">
        <v>19.825405</v>
      </c>
      <c r="V69" s="68">
        <v>19.822368999999998</v>
      </c>
      <c r="W69" s="68">
        <v>19.841916999999999</v>
      </c>
      <c r="X69" s="68">
        <v>19.882828</v>
      </c>
      <c r="Y69" s="68">
        <v>19.93038</v>
      </c>
      <c r="Z69" s="68">
        <v>19.942442</v>
      </c>
      <c r="AA69" s="68">
        <v>19.984179000000001</v>
      </c>
      <c r="AB69" s="68">
        <v>20.079872000000002</v>
      </c>
      <c r="AC69" s="68">
        <v>20.150594999999999</v>
      </c>
      <c r="AD69" s="68">
        <v>20.187730999999999</v>
      </c>
      <c r="AE69" s="68">
        <v>20.254463000000001</v>
      </c>
      <c r="AF69" s="68">
        <v>20.397762</v>
      </c>
      <c r="AG69" s="67">
        <v>1.8400000000000001E-3</v>
      </c>
    </row>
    <row r="70" spans="1:33" ht="15" customHeight="1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2">
      <c r="A71" s="63" t="s">
        <v>510</v>
      </c>
      <c r="B71" s="62" t="s">
        <v>221</v>
      </c>
      <c r="C71" s="64">
        <v>0.160473</v>
      </c>
      <c r="D71" s="64">
        <v>4.6191999999999997E-2</v>
      </c>
      <c r="E71" s="64">
        <v>-2.1328E-2</v>
      </c>
      <c r="F71" s="64">
        <v>-1.9394000000000002E-2</v>
      </c>
      <c r="G71" s="64">
        <v>-1.9972E-2</v>
      </c>
      <c r="H71" s="64">
        <v>-2.0819000000000001E-2</v>
      </c>
      <c r="I71" s="64">
        <v>-1.8454000000000002E-2</v>
      </c>
      <c r="J71" s="64">
        <v>-1.9904999999999999E-2</v>
      </c>
      <c r="K71" s="64">
        <v>-2.0315E-2</v>
      </c>
      <c r="L71" s="64">
        <v>-2.0864000000000001E-2</v>
      </c>
      <c r="M71" s="64">
        <v>-2.1269E-2</v>
      </c>
      <c r="N71" s="64">
        <v>-2.0091999999999999E-2</v>
      </c>
      <c r="O71" s="64">
        <v>-2.0480999999999999E-2</v>
      </c>
      <c r="P71" s="64">
        <v>-2.1996000000000002E-2</v>
      </c>
      <c r="Q71" s="64">
        <v>-2.2202E-2</v>
      </c>
      <c r="R71" s="64">
        <v>-2.4046000000000001E-2</v>
      </c>
      <c r="S71" s="64">
        <v>-2.4938999999999999E-2</v>
      </c>
      <c r="T71" s="64">
        <v>-2.5356E-2</v>
      </c>
      <c r="U71" s="64">
        <v>-2.6203000000000001E-2</v>
      </c>
      <c r="V71" s="64">
        <v>-2.4924999999999999E-2</v>
      </c>
      <c r="W71" s="64">
        <v>-2.5010999999999999E-2</v>
      </c>
      <c r="X71" s="64">
        <v>-2.4764999999999999E-2</v>
      </c>
      <c r="Y71" s="64">
        <v>-2.4112999999999999E-2</v>
      </c>
      <c r="Z71" s="64">
        <v>-2.5063999999999999E-2</v>
      </c>
      <c r="AA71" s="64">
        <v>-2.4899999999999999E-2</v>
      </c>
      <c r="AB71" s="64">
        <v>-2.4372000000000001E-2</v>
      </c>
      <c r="AC71" s="64">
        <v>-2.4469000000000001E-2</v>
      </c>
      <c r="AD71" s="64">
        <v>-2.5850000000000001E-2</v>
      </c>
      <c r="AE71" s="64">
        <v>-2.6714000000000002E-2</v>
      </c>
      <c r="AF71" s="64">
        <v>-2.6967999999999999E-2</v>
      </c>
      <c r="AG71" s="60" t="s">
        <v>666</v>
      </c>
    </row>
    <row r="72" spans="1:33" ht="15" customHeight="1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6" x14ac:dyDescent="0.2">
      <c r="A73" s="63" t="s">
        <v>511</v>
      </c>
      <c r="B73" s="62" t="s">
        <v>222</v>
      </c>
      <c r="C73" s="61">
        <v>18.124001</v>
      </c>
      <c r="D73" s="61">
        <v>18.129999000000002</v>
      </c>
      <c r="E73" s="61">
        <v>18.592608999999999</v>
      </c>
      <c r="F73" s="61">
        <v>18.665119000000001</v>
      </c>
      <c r="G73" s="61">
        <v>18.737631</v>
      </c>
      <c r="H73" s="61">
        <v>18.810141000000002</v>
      </c>
      <c r="I73" s="61">
        <v>18.810141000000002</v>
      </c>
      <c r="J73" s="61">
        <v>18.810141000000002</v>
      </c>
      <c r="K73" s="61">
        <v>18.810141000000002</v>
      </c>
      <c r="L73" s="61">
        <v>18.810141000000002</v>
      </c>
      <c r="M73" s="61">
        <v>18.810141000000002</v>
      </c>
      <c r="N73" s="61">
        <v>18.810141000000002</v>
      </c>
      <c r="O73" s="61">
        <v>18.810141000000002</v>
      </c>
      <c r="P73" s="61">
        <v>18.810141000000002</v>
      </c>
      <c r="Q73" s="61">
        <v>18.810141000000002</v>
      </c>
      <c r="R73" s="61">
        <v>18.810141000000002</v>
      </c>
      <c r="S73" s="61">
        <v>18.810141000000002</v>
      </c>
      <c r="T73" s="61">
        <v>18.810141000000002</v>
      </c>
      <c r="U73" s="61">
        <v>18.810141000000002</v>
      </c>
      <c r="V73" s="61">
        <v>18.810141000000002</v>
      </c>
      <c r="W73" s="61">
        <v>18.810141000000002</v>
      </c>
      <c r="X73" s="61">
        <v>18.810141000000002</v>
      </c>
      <c r="Y73" s="61">
        <v>18.810141000000002</v>
      </c>
      <c r="Z73" s="61">
        <v>18.810141000000002</v>
      </c>
      <c r="AA73" s="61">
        <v>18.810141000000002</v>
      </c>
      <c r="AB73" s="61">
        <v>18.810141000000002</v>
      </c>
      <c r="AC73" s="61">
        <v>18.810141000000002</v>
      </c>
      <c r="AD73" s="61">
        <v>18.810141000000002</v>
      </c>
      <c r="AE73" s="61">
        <v>18.810141000000002</v>
      </c>
      <c r="AF73" s="61">
        <v>18.810141000000002</v>
      </c>
      <c r="AG73" s="60">
        <v>1.2819999999999999E-3</v>
      </c>
    </row>
    <row r="74" spans="1:33" ht="15" customHeight="1" x14ac:dyDescent="0.2">
      <c r="A74" s="63" t="s">
        <v>512</v>
      </c>
      <c r="B74" s="62" t="s">
        <v>684</v>
      </c>
      <c r="C74" s="61">
        <v>86.334000000000003</v>
      </c>
      <c r="D74" s="61">
        <v>90.825996000000004</v>
      </c>
      <c r="E74" s="61">
        <v>90.019287000000006</v>
      </c>
      <c r="F74" s="61">
        <v>90.074989000000002</v>
      </c>
      <c r="G74" s="61">
        <v>89.971771000000004</v>
      </c>
      <c r="H74" s="61">
        <v>89.574477999999999</v>
      </c>
      <c r="I74" s="61">
        <v>89.293960999999996</v>
      </c>
      <c r="J74" s="61">
        <v>88.932365000000004</v>
      </c>
      <c r="K74" s="61">
        <v>88.840217999999993</v>
      </c>
      <c r="L74" s="61">
        <v>88.605262999999994</v>
      </c>
      <c r="M74" s="61">
        <v>87.943129999999996</v>
      </c>
      <c r="N74" s="61">
        <v>88.186843999999994</v>
      </c>
      <c r="O74" s="61">
        <v>87.748221999999998</v>
      </c>
      <c r="P74" s="61">
        <v>87.292670999999999</v>
      </c>
      <c r="Q74" s="61">
        <v>87.011268999999999</v>
      </c>
      <c r="R74" s="61">
        <v>86.444618000000006</v>
      </c>
      <c r="S74" s="61">
        <v>86.190132000000006</v>
      </c>
      <c r="T74" s="61">
        <v>86.269347999999994</v>
      </c>
      <c r="U74" s="61">
        <v>85.789421000000004</v>
      </c>
      <c r="V74" s="61">
        <v>85.58287</v>
      </c>
      <c r="W74" s="61">
        <v>85.652610999999993</v>
      </c>
      <c r="X74" s="61">
        <v>85.387557999999999</v>
      </c>
      <c r="Y74" s="61">
        <v>85.562599000000006</v>
      </c>
      <c r="Z74" s="61">
        <v>85.562111000000002</v>
      </c>
      <c r="AA74" s="61">
        <v>85.087646000000007</v>
      </c>
      <c r="AB74" s="61">
        <v>85.064621000000002</v>
      </c>
      <c r="AC74" s="61">
        <v>84.544196999999997</v>
      </c>
      <c r="AD74" s="61">
        <v>84.741539000000003</v>
      </c>
      <c r="AE74" s="61">
        <v>84.748458999999997</v>
      </c>
      <c r="AF74" s="61">
        <v>84.624733000000006</v>
      </c>
      <c r="AG74" s="60">
        <v>-6.8900000000000005E-4</v>
      </c>
    </row>
    <row r="75" spans="1:33" ht="15" customHeight="1" x14ac:dyDescent="0.2">
      <c r="A75" s="63" t="s">
        <v>513</v>
      </c>
      <c r="B75" s="62" t="s">
        <v>514</v>
      </c>
      <c r="C75" s="64">
        <v>8.4773370000000003</v>
      </c>
      <c r="D75" s="64">
        <v>9.5235059999999994</v>
      </c>
      <c r="E75" s="64">
        <v>9.3361800000000006</v>
      </c>
      <c r="F75" s="64">
        <v>9.0698039999999995</v>
      </c>
      <c r="G75" s="64">
        <v>8.7802310000000006</v>
      </c>
      <c r="H75" s="64">
        <v>8.485474</v>
      </c>
      <c r="I75" s="64">
        <v>8.4599299999999999</v>
      </c>
      <c r="J75" s="64">
        <v>8.2768639999999998</v>
      </c>
      <c r="K75" s="64">
        <v>8.18154</v>
      </c>
      <c r="L75" s="64">
        <v>8.1434909999999991</v>
      </c>
      <c r="M75" s="64">
        <v>8.1972059999999995</v>
      </c>
      <c r="N75" s="64">
        <v>8.3580389999999998</v>
      </c>
      <c r="O75" s="64">
        <v>8.2622070000000001</v>
      </c>
      <c r="P75" s="64">
        <v>8.3914559999999998</v>
      </c>
      <c r="Q75" s="64">
        <v>8.4164169999999991</v>
      </c>
      <c r="R75" s="64">
        <v>8.5346109999999999</v>
      </c>
      <c r="S75" s="64">
        <v>8.5902399999999997</v>
      </c>
      <c r="T75" s="64">
        <v>8.6919590000000007</v>
      </c>
      <c r="U75" s="64">
        <v>8.7218040000000006</v>
      </c>
      <c r="V75" s="64">
        <v>8.5667310000000008</v>
      </c>
      <c r="W75" s="64">
        <v>8.5715479999999999</v>
      </c>
      <c r="X75" s="64">
        <v>8.4925890000000006</v>
      </c>
      <c r="Y75" s="64">
        <v>8.3464310000000008</v>
      </c>
      <c r="Z75" s="64">
        <v>8.497204</v>
      </c>
      <c r="AA75" s="64">
        <v>8.1965970000000006</v>
      </c>
      <c r="AB75" s="64">
        <v>8.0379199999999997</v>
      </c>
      <c r="AC75" s="64">
        <v>7.9736229999999999</v>
      </c>
      <c r="AD75" s="64">
        <v>8.1055499999999991</v>
      </c>
      <c r="AE75" s="64">
        <v>8.2498249999999995</v>
      </c>
      <c r="AF75" s="64">
        <v>7.9083180000000004</v>
      </c>
      <c r="AG75" s="60">
        <v>-2.3930000000000002E-3</v>
      </c>
    </row>
    <row r="76" spans="1:33" ht="15" customHeight="1" x14ac:dyDescent="0.2">
      <c r="A76" s="63" t="s">
        <v>515</v>
      </c>
      <c r="B76" s="62" t="s">
        <v>516</v>
      </c>
      <c r="C76" s="64">
        <v>8.6984840000000005</v>
      </c>
      <c r="D76" s="64">
        <v>9.6034649999999999</v>
      </c>
      <c r="E76" s="64">
        <v>10.023854</v>
      </c>
      <c r="F76" s="64">
        <v>10.276794000000001</v>
      </c>
      <c r="G76" s="64">
        <v>10.463001999999999</v>
      </c>
      <c r="H76" s="64">
        <v>10.368382</v>
      </c>
      <c r="I76" s="64">
        <v>10.276368</v>
      </c>
      <c r="J76" s="64">
        <v>10.260115000000001</v>
      </c>
      <c r="K76" s="64">
        <v>10.276009</v>
      </c>
      <c r="L76" s="64">
        <v>10.328207000000001</v>
      </c>
      <c r="M76" s="64">
        <v>10.282000999999999</v>
      </c>
      <c r="N76" s="64">
        <v>10.26295</v>
      </c>
      <c r="O76" s="64">
        <v>10.156803999999999</v>
      </c>
      <c r="P76" s="64">
        <v>10.224817</v>
      </c>
      <c r="Q76" s="64">
        <v>10.246131999999999</v>
      </c>
      <c r="R76" s="64">
        <v>10.310323</v>
      </c>
      <c r="S76" s="64">
        <v>10.233305</v>
      </c>
      <c r="T76" s="64">
        <v>10.268490999999999</v>
      </c>
      <c r="U76" s="64">
        <v>10.328084</v>
      </c>
      <c r="V76" s="64">
        <v>10.269271</v>
      </c>
      <c r="W76" s="64">
        <v>10.205059</v>
      </c>
      <c r="X76" s="64">
        <v>10.133221000000001</v>
      </c>
      <c r="Y76" s="64">
        <v>10.024317</v>
      </c>
      <c r="Z76" s="64">
        <v>10.113891000000001</v>
      </c>
      <c r="AA76" s="64">
        <v>10.001585</v>
      </c>
      <c r="AB76" s="64">
        <v>9.8577569999999994</v>
      </c>
      <c r="AC76" s="64">
        <v>9.7667059999999992</v>
      </c>
      <c r="AD76" s="64">
        <v>9.8531370000000003</v>
      </c>
      <c r="AE76" s="64">
        <v>9.8255060000000007</v>
      </c>
      <c r="AF76" s="64">
        <v>9.7067370000000004</v>
      </c>
      <c r="AG76" s="60">
        <v>3.7889999999999998E-3</v>
      </c>
    </row>
    <row r="77" spans="1:33" ht="15" customHeight="1" x14ac:dyDescent="0.2">
      <c r="A77" s="63" t="s">
        <v>517</v>
      </c>
      <c r="B77" s="62" t="s">
        <v>518</v>
      </c>
      <c r="C77" s="64">
        <v>-0.22114800000000001</v>
      </c>
      <c r="D77" s="64">
        <v>-7.9959000000000002E-2</v>
      </c>
      <c r="E77" s="64">
        <v>-0.68767500000000004</v>
      </c>
      <c r="F77" s="64">
        <v>-1.20699</v>
      </c>
      <c r="G77" s="64">
        <v>-1.6827719999999999</v>
      </c>
      <c r="H77" s="64">
        <v>-1.882908</v>
      </c>
      <c r="I77" s="64">
        <v>-1.816438</v>
      </c>
      <c r="J77" s="64">
        <v>-1.9832510000000001</v>
      </c>
      <c r="K77" s="64">
        <v>-2.0944690000000001</v>
      </c>
      <c r="L77" s="64">
        <v>-2.1847159999999999</v>
      </c>
      <c r="M77" s="64">
        <v>-2.0847950000000002</v>
      </c>
      <c r="N77" s="64">
        <v>-1.904911</v>
      </c>
      <c r="O77" s="64">
        <v>-1.8945970000000001</v>
      </c>
      <c r="P77" s="64">
        <v>-1.8333619999999999</v>
      </c>
      <c r="Q77" s="64">
        <v>-1.829715</v>
      </c>
      <c r="R77" s="64">
        <v>-1.775712</v>
      </c>
      <c r="S77" s="64">
        <v>-1.643065</v>
      </c>
      <c r="T77" s="64">
        <v>-1.5765309999999999</v>
      </c>
      <c r="U77" s="64">
        <v>-1.6062799999999999</v>
      </c>
      <c r="V77" s="64">
        <v>-1.702539</v>
      </c>
      <c r="W77" s="64">
        <v>-1.6335120000000001</v>
      </c>
      <c r="X77" s="64">
        <v>-1.6406320000000001</v>
      </c>
      <c r="Y77" s="64">
        <v>-1.677886</v>
      </c>
      <c r="Z77" s="64">
        <v>-1.616687</v>
      </c>
      <c r="AA77" s="64">
        <v>-1.804988</v>
      </c>
      <c r="AB77" s="64">
        <v>-1.8198369999999999</v>
      </c>
      <c r="AC77" s="64">
        <v>-1.7930820000000001</v>
      </c>
      <c r="AD77" s="64">
        <v>-1.747587</v>
      </c>
      <c r="AE77" s="64">
        <v>-1.5756810000000001</v>
      </c>
      <c r="AF77" s="64">
        <v>-1.798419</v>
      </c>
      <c r="AG77" s="60">
        <v>7.4945999999999999E-2</v>
      </c>
    </row>
    <row r="78" spans="1:33" ht="15" customHeight="1" x14ac:dyDescent="0.2">
      <c r="A78" s="63" t="s">
        <v>519</v>
      </c>
      <c r="B78" s="62" t="s">
        <v>683</v>
      </c>
      <c r="C78" s="61">
        <v>-1.134123</v>
      </c>
      <c r="D78" s="61">
        <v>-0.39592899999999998</v>
      </c>
      <c r="E78" s="61">
        <v>-3.3998650000000001</v>
      </c>
      <c r="F78" s="61">
        <v>-5.9994040000000002</v>
      </c>
      <c r="G78" s="61">
        <v>-8.3491239999999998</v>
      </c>
      <c r="H78" s="61">
        <v>-9.3394390000000005</v>
      </c>
      <c r="I78" s="61">
        <v>-9.0358619999999998</v>
      </c>
      <c r="J78" s="61">
        <v>-9.886431</v>
      </c>
      <c r="K78" s="61">
        <v>-10.48898</v>
      </c>
      <c r="L78" s="61">
        <v>-10.971878999999999</v>
      </c>
      <c r="M78" s="61">
        <v>-10.478678</v>
      </c>
      <c r="N78" s="61">
        <v>-9.5489759999999997</v>
      </c>
      <c r="O78" s="61">
        <v>-9.5023269999999993</v>
      </c>
      <c r="P78" s="61">
        <v>-9.2232070000000004</v>
      </c>
      <c r="Q78" s="61">
        <v>-9.2281460000000006</v>
      </c>
      <c r="R78" s="61">
        <v>-8.9755769999999995</v>
      </c>
      <c r="S78" s="61">
        <v>-8.3081460000000007</v>
      </c>
      <c r="T78" s="61">
        <v>-7.9737840000000002</v>
      </c>
      <c r="U78" s="61">
        <v>-8.1128560000000007</v>
      </c>
      <c r="V78" s="61">
        <v>-8.5997920000000008</v>
      </c>
      <c r="W78" s="61">
        <v>-8.2430160000000008</v>
      </c>
      <c r="X78" s="61">
        <v>-8.2617910000000006</v>
      </c>
      <c r="Y78" s="61">
        <v>-8.4289280000000009</v>
      </c>
      <c r="Z78" s="61">
        <v>-8.1169609999999999</v>
      </c>
      <c r="AA78" s="61">
        <v>-9.043355</v>
      </c>
      <c r="AB78" s="61">
        <v>-9.0740079999999992</v>
      </c>
      <c r="AC78" s="61">
        <v>-8.9092269999999996</v>
      </c>
      <c r="AD78" s="61">
        <v>-8.6677800000000005</v>
      </c>
      <c r="AE78" s="61">
        <v>-7.7896989999999997</v>
      </c>
      <c r="AF78" s="61">
        <v>-8.8284149999999997</v>
      </c>
      <c r="AG78" s="60">
        <v>7.3326000000000002E-2</v>
      </c>
    </row>
    <row r="79" spans="1:33" x14ac:dyDescent="0.2">
      <c r="B79" s="66" t="s">
        <v>224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5" customHeight="1" x14ac:dyDescent="0.2">
      <c r="A80" s="63" t="s">
        <v>520</v>
      </c>
      <c r="B80" s="62" t="s">
        <v>682</v>
      </c>
      <c r="C80" s="65">
        <v>155.21623199999999</v>
      </c>
      <c r="D80" s="65">
        <v>185.37290999999999</v>
      </c>
      <c r="E80" s="65">
        <v>173.634613</v>
      </c>
      <c r="F80" s="65">
        <v>181.41413900000001</v>
      </c>
      <c r="G80" s="65">
        <v>177.80328399999999</v>
      </c>
      <c r="H80" s="65">
        <v>173.57981899999999</v>
      </c>
      <c r="I80" s="65">
        <v>178.325165</v>
      </c>
      <c r="J80" s="65">
        <v>176.64184599999999</v>
      </c>
      <c r="K80" s="65">
        <v>177.43937700000001</v>
      </c>
      <c r="L80" s="65">
        <v>178.468658</v>
      </c>
      <c r="M80" s="65">
        <v>183.11549400000001</v>
      </c>
      <c r="N80" s="65">
        <v>189.59899899999999</v>
      </c>
      <c r="O80" s="65">
        <v>189.32493600000001</v>
      </c>
      <c r="P80" s="65">
        <v>194.05010999999999</v>
      </c>
      <c r="Q80" s="65">
        <v>195.36750799999999</v>
      </c>
      <c r="R80" s="65">
        <v>200.263351</v>
      </c>
      <c r="S80" s="65">
        <v>202.39773600000001</v>
      </c>
      <c r="T80" s="65">
        <v>207.81213399999999</v>
      </c>
      <c r="U80" s="65">
        <v>208.359756</v>
      </c>
      <c r="V80" s="65">
        <v>212.519836</v>
      </c>
      <c r="W80" s="65">
        <v>215.29132100000001</v>
      </c>
      <c r="X80" s="65">
        <v>214.89411899999999</v>
      </c>
      <c r="Y80" s="65">
        <v>215.34541300000001</v>
      </c>
      <c r="Z80" s="65">
        <v>223.54487599999999</v>
      </c>
      <c r="AA80" s="65">
        <v>215.35455300000001</v>
      </c>
      <c r="AB80" s="65">
        <v>214.215836</v>
      </c>
      <c r="AC80" s="65">
        <v>212.40770000000001</v>
      </c>
      <c r="AD80" s="65">
        <v>214.62737999999999</v>
      </c>
      <c r="AE80" s="65">
        <v>219.796738</v>
      </c>
      <c r="AF80" s="65">
        <v>208.10914600000001</v>
      </c>
      <c r="AG80" s="60">
        <v>1.0163E-2</v>
      </c>
    </row>
    <row r="81" spans="2:2" ht="12" x14ac:dyDescent="0.15"/>
    <row r="82" spans="2:2" ht="15" customHeight="1" thickBot="1" x14ac:dyDescent="0.2"/>
    <row r="83" spans="2:2" ht="15" customHeight="1" x14ac:dyDescent="0.15">
      <c r="B83" s="59" t="s">
        <v>638</v>
      </c>
    </row>
    <row r="84" spans="2:2" ht="15" customHeight="1" x14ac:dyDescent="0.15">
      <c r="B84" s="58" t="s">
        <v>619</v>
      </c>
    </row>
    <row r="85" spans="2:2" ht="15" customHeight="1" x14ac:dyDescent="0.15">
      <c r="B85" s="58" t="s">
        <v>620</v>
      </c>
    </row>
    <row r="86" spans="2:2" ht="15" customHeight="1" x14ac:dyDescent="0.15">
      <c r="B86" s="58" t="s">
        <v>621</v>
      </c>
    </row>
    <row r="87" spans="2:2" ht="15" customHeight="1" x14ac:dyDescent="0.15">
      <c r="B87" s="58" t="s">
        <v>108</v>
      </c>
    </row>
    <row r="88" spans="2:2" ht="15" customHeight="1" x14ac:dyDescent="0.15">
      <c r="B88" s="58" t="s">
        <v>622</v>
      </c>
    </row>
    <row r="89" spans="2:2" ht="15" customHeight="1" x14ac:dyDescent="0.15">
      <c r="B89" s="58" t="s">
        <v>109</v>
      </c>
    </row>
    <row r="90" spans="2:2" ht="15" customHeight="1" x14ac:dyDescent="0.15">
      <c r="B90" s="58" t="s">
        <v>623</v>
      </c>
    </row>
    <row r="91" spans="2:2" ht="15" customHeight="1" x14ac:dyDescent="0.15">
      <c r="B91" s="58" t="s">
        <v>624</v>
      </c>
    </row>
    <row r="92" spans="2:2" ht="12" x14ac:dyDescent="0.15">
      <c r="B92" s="58" t="s">
        <v>225</v>
      </c>
    </row>
    <row r="93" spans="2:2" ht="15" customHeight="1" x14ac:dyDescent="0.15">
      <c r="B93" s="58" t="s">
        <v>625</v>
      </c>
    </row>
    <row r="94" spans="2:2" ht="15" customHeight="1" x14ac:dyDescent="0.15">
      <c r="B94" s="58" t="s">
        <v>626</v>
      </c>
    </row>
    <row r="95" spans="2:2" ht="15" customHeight="1" x14ac:dyDescent="0.15">
      <c r="B95" s="58" t="s">
        <v>681</v>
      </c>
    </row>
    <row r="96" spans="2:2" ht="15" customHeight="1" x14ac:dyDescent="0.15">
      <c r="B96" s="58" t="s">
        <v>521</v>
      </c>
    </row>
    <row r="97" spans="2:33" ht="15" customHeight="1" x14ac:dyDescent="0.15">
      <c r="B97" s="58" t="s">
        <v>628</v>
      </c>
    </row>
    <row r="98" spans="2:33" ht="15" customHeight="1" x14ac:dyDescent="0.15">
      <c r="B98" s="58" t="s">
        <v>629</v>
      </c>
    </row>
    <row r="99" spans="2:33" ht="15" customHeight="1" x14ac:dyDescent="0.15">
      <c r="B99" s="58" t="s">
        <v>630</v>
      </c>
    </row>
    <row r="100" spans="2:33" ht="15" customHeight="1" x14ac:dyDescent="0.15">
      <c r="B100" s="58" t="s">
        <v>528</v>
      </c>
    </row>
    <row r="101" spans="2:33" ht="12" x14ac:dyDescent="0.15">
      <c r="B101" s="58" t="s">
        <v>631</v>
      </c>
    </row>
    <row r="102" spans="2:33" ht="12" x14ac:dyDescent="0.15">
      <c r="B102" s="58" t="s">
        <v>632</v>
      </c>
    </row>
    <row r="103" spans="2:33" ht="15" customHeight="1" x14ac:dyDescent="0.15">
      <c r="B103" s="58" t="s">
        <v>633</v>
      </c>
    </row>
    <row r="104" spans="2:33" ht="15" customHeight="1" x14ac:dyDescent="0.15">
      <c r="B104" s="58" t="s">
        <v>634</v>
      </c>
    </row>
    <row r="105" spans="2:33" ht="15" customHeight="1" x14ac:dyDescent="0.15">
      <c r="B105" s="58" t="s">
        <v>635</v>
      </c>
    </row>
    <row r="106" spans="2:33" ht="15" customHeight="1" x14ac:dyDescent="0.15">
      <c r="B106" s="58" t="s">
        <v>636</v>
      </c>
    </row>
    <row r="107" spans="2:33" ht="15" customHeight="1" x14ac:dyDescent="0.15">
      <c r="B107" s="58" t="s">
        <v>110</v>
      </c>
    </row>
    <row r="108" spans="2:33" ht="15" customHeight="1" x14ac:dyDescent="0.15">
      <c r="B108" s="58" t="s">
        <v>589</v>
      </c>
    </row>
    <row r="109" spans="2:33" ht="15" customHeight="1" x14ac:dyDescent="0.15">
      <c r="B109" s="58" t="s">
        <v>590</v>
      </c>
    </row>
    <row r="110" spans="2:33" ht="15" customHeight="1" x14ac:dyDescent="0.15">
      <c r="B110" s="58" t="s">
        <v>680</v>
      </c>
    </row>
    <row r="111" spans="2:33" ht="15" customHeight="1" x14ac:dyDescent="0.15">
      <c r="B111" s="58" t="s">
        <v>659</v>
      </c>
    </row>
    <row r="112" spans="2:33" ht="15" customHeight="1" x14ac:dyDescent="0.15"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</row>
    <row r="141" ht="12" x14ac:dyDescent="0.15"/>
    <row r="142" ht="12" x14ac:dyDescent="0.15"/>
    <row r="143" ht="12" x14ac:dyDescent="0.15"/>
    <row r="144" ht="12" x14ac:dyDescent="0.15"/>
    <row r="145" ht="12" x14ac:dyDescent="0.15"/>
    <row r="146" ht="12" x14ac:dyDescent="0.15"/>
    <row r="147" ht="12" x14ac:dyDescent="0.15"/>
    <row r="148" ht="12" x14ac:dyDescent="0.15"/>
    <row r="149" ht="12" x14ac:dyDescent="0.15"/>
    <row r="165" ht="12" x14ac:dyDescent="0.15"/>
    <row r="180" ht="12" x14ac:dyDescent="0.15"/>
    <row r="205" ht="12" x14ac:dyDescent="0.15"/>
    <row r="206" ht="12" x14ac:dyDescent="0.15"/>
    <row r="223" ht="12" x14ac:dyDescent="0.15"/>
    <row r="226" ht="12" x14ac:dyDescent="0.15"/>
    <row r="308" spans="2:33" ht="15" customHeight="1" x14ac:dyDescent="0.15"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</row>
    <row r="511" spans="2:33" ht="15" customHeight="1" x14ac:dyDescent="0.15"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</row>
    <row r="712" spans="2:33" ht="15" customHeight="1" x14ac:dyDescent="0.15"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</row>
    <row r="887" spans="2:33" ht="15" customHeight="1" x14ac:dyDescent="0.15"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</row>
    <row r="1100" spans="2:33" ht="15" customHeight="1" x14ac:dyDescent="0.15">
      <c r="B1100" s="137"/>
      <c r="C1100" s="137"/>
      <c r="D1100" s="137"/>
      <c r="E1100" s="137"/>
      <c r="F1100" s="137"/>
      <c r="G1100" s="137"/>
      <c r="H1100" s="137"/>
      <c r="I1100" s="137"/>
      <c r="J1100" s="137"/>
      <c r="K1100" s="137"/>
      <c r="L1100" s="137"/>
      <c r="M1100" s="137"/>
      <c r="N1100" s="137"/>
      <c r="O1100" s="137"/>
      <c r="P1100" s="137"/>
      <c r="Q1100" s="137"/>
      <c r="R1100" s="137"/>
      <c r="S1100" s="137"/>
      <c r="T1100" s="137"/>
      <c r="U1100" s="137"/>
      <c r="V1100" s="137"/>
      <c r="W1100" s="137"/>
      <c r="X1100" s="137"/>
      <c r="Y1100" s="137"/>
      <c r="Z1100" s="137"/>
      <c r="AA1100" s="137"/>
      <c r="AB1100" s="137"/>
      <c r="AC1100" s="137"/>
      <c r="AD1100" s="137"/>
      <c r="AE1100" s="137"/>
      <c r="AF1100" s="137"/>
      <c r="AG1100" s="137"/>
    </row>
    <row r="1227" spans="2:33" ht="15" customHeight="1" x14ac:dyDescent="0.15">
      <c r="B1227" s="137"/>
      <c r="C1227" s="137"/>
      <c r="D1227" s="137"/>
      <c r="E1227" s="137"/>
      <c r="F1227" s="137"/>
      <c r="G1227" s="137"/>
      <c r="H1227" s="137"/>
      <c r="I1227" s="137"/>
      <c r="J1227" s="137"/>
      <c r="K1227" s="137"/>
      <c r="L1227" s="137"/>
      <c r="M1227" s="137"/>
      <c r="N1227" s="137"/>
      <c r="O1227" s="137"/>
      <c r="P1227" s="137"/>
      <c r="Q1227" s="137"/>
      <c r="R1227" s="137"/>
      <c r="S1227" s="137"/>
      <c r="T1227" s="137"/>
      <c r="U1227" s="137"/>
      <c r="V1227" s="137"/>
      <c r="W1227" s="137"/>
      <c r="X1227" s="137"/>
      <c r="Y1227" s="137"/>
      <c r="Z1227" s="137"/>
      <c r="AA1227" s="137"/>
      <c r="AB1227" s="137"/>
      <c r="AC1227" s="137"/>
      <c r="AD1227" s="137"/>
      <c r="AE1227" s="137"/>
      <c r="AF1227" s="137"/>
      <c r="AG1227" s="137"/>
    </row>
    <row r="1390" spans="2:33" ht="15" customHeight="1" x14ac:dyDescent="0.15">
      <c r="B1390" s="137"/>
      <c r="C1390" s="137"/>
      <c r="D1390" s="137"/>
      <c r="E1390" s="137"/>
      <c r="F1390" s="137"/>
      <c r="G1390" s="137"/>
      <c r="H1390" s="137"/>
      <c r="I1390" s="137"/>
      <c r="J1390" s="137"/>
      <c r="K1390" s="137"/>
      <c r="L1390" s="137"/>
      <c r="M1390" s="137"/>
      <c r="N1390" s="137"/>
      <c r="O1390" s="137"/>
      <c r="P1390" s="137"/>
      <c r="Q1390" s="137"/>
      <c r="R1390" s="137"/>
      <c r="S1390" s="137"/>
      <c r="T1390" s="137"/>
      <c r="U1390" s="137"/>
      <c r="V1390" s="137"/>
      <c r="W1390" s="137"/>
      <c r="X1390" s="137"/>
      <c r="Y1390" s="137"/>
      <c r="Z1390" s="137"/>
      <c r="AA1390" s="137"/>
      <c r="AB1390" s="137"/>
      <c r="AC1390" s="137"/>
      <c r="AD1390" s="137"/>
      <c r="AE1390" s="137"/>
      <c r="AF1390" s="137"/>
      <c r="AG1390" s="137"/>
    </row>
    <row r="1502" spans="2:33" ht="15" customHeight="1" x14ac:dyDescent="0.15">
      <c r="B1502" s="137"/>
      <c r="C1502" s="137"/>
      <c r="D1502" s="137"/>
      <c r="E1502" s="137"/>
      <c r="F1502" s="137"/>
      <c r="G1502" s="137"/>
      <c r="H1502" s="137"/>
      <c r="I1502" s="137"/>
      <c r="J1502" s="137"/>
      <c r="K1502" s="137"/>
      <c r="L1502" s="137"/>
      <c r="M1502" s="137"/>
      <c r="N1502" s="137"/>
      <c r="O1502" s="137"/>
      <c r="P1502" s="137"/>
      <c r="Q1502" s="137"/>
      <c r="R1502" s="137"/>
      <c r="S1502" s="137"/>
      <c r="T1502" s="137"/>
      <c r="U1502" s="137"/>
      <c r="V1502" s="137"/>
      <c r="W1502" s="137"/>
      <c r="X1502" s="137"/>
      <c r="Y1502" s="137"/>
      <c r="Z1502" s="137"/>
      <c r="AA1502" s="137"/>
      <c r="AB1502" s="137"/>
      <c r="AC1502" s="137"/>
      <c r="AD1502" s="137"/>
      <c r="AE1502" s="137"/>
      <c r="AF1502" s="137"/>
      <c r="AG1502" s="137"/>
    </row>
    <row r="1604" spans="2:33" ht="15" customHeight="1" x14ac:dyDescent="0.15">
      <c r="B1604" s="137"/>
      <c r="C1604" s="137"/>
      <c r="D1604" s="137"/>
      <c r="E1604" s="137"/>
      <c r="F1604" s="137"/>
      <c r="G1604" s="137"/>
      <c r="H1604" s="137"/>
      <c r="I1604" s="137"/>
      <c r="J1604" s="137"/>
      <c r="K1604" s="137"/>
      <c r="L1604" s="137"/>
      <c r="M1604" s="137"/>
      <c r="N1604" s="137"/>
      <c r="O1604" s="137"/>
      <c r="P1604" s="137"/>
      <c r="Q1604" s="137"/>
      <c r="R1604" s="137"/>
      <c r="S1604" s="137"/>
      <c r="T1604" s="137"/>
      <c r="U1604" s="137"/>
      <c r="V1604" s="137"/>
      <c r="W1604" s="137"/>
      <c r="X1604" s="137"/>
      <c r="Y1604" s="137"/>
      <c r="Z1604" s="137"/>
      <c r="AA1604" s="137"/>
      <c r="AB1604" s="137"/>
      <c r="AC1604" s="137"/>
      <c r="AD1604" s="137"/>
      <c r="AE1604" s="137"/>
      <c r="AF1604" s="137"/>
      <c r="AG1604" s="137"/>
    </row>
    <row r="1698" spans="2:33" ht="15" customHeight="1" x14ac:dyDescent="0.15">
      <c r="B1698" s="137"/>
      <c r="C1698" s="137"/>
      <c r="D1698" s="137"/>
      <c r="E1698" s="137"/>
      <c r="F1698" s="137"/>
      <c r="G1698" s="137"/>
      <c r="H1698" s="137"/>
      <c r="I1698" s="137"/>
      <c r="J1698" s="137"/>
      <c r="K1698" s="137"/>
      <c r="L1698" s="137"/>
      <c r="M1698" s="137"/>
      <c r="N1698" s="137"/>
      <c r="O1698" s="137"/>
      <c r="P1698" s="137"/>
      <c r="Q1698" s="137"/>
      <c r="R1698" s="137"/>
      <c r="S1698" s="137"/>
      <c r="T1698" s="137"/>
      <c r="U1698" s="137"/>
      <c r="V1698" s="137"/>
      <c r="W1698" s="137"/>
      <c r="X1698" s="137"/>
      <c r="Y1698" s="137"/>
      <c r="Z1698" s="137"/>
      <c r="AA1698" s="137"/>
      <c r="AB1698" s="137"/>
      <c r="AC1698" s="137"/>
      <c r="AD1698" s="137"/>
      <c r="AE1698" s="137"/>
      <c r="AF1698" s="137"/>
      <c r="AG1698" s="137"/>
    </row>
    <row r="1945" spans="2:33" ht="15" customHeight="1" x14ac:dyDescent="0.15">
      <c r="B1945" s="137"/>
      <c r="C1945" s="137"/>
      <c r="D1945" s="137"/>
      <c r="E1945" s="137"/>
      <c r="F1945" s="137"/>
      <c r="G1945" s="137"/>
      <c r="H1945" s="137"/>
      <c r="I1945" s="137"/>
      <c r="J1945" s="137"/>
      <c r="K1945" s="137"/>
      <c r="L1945" s="137"/>
      <c r="M1945" s="137"/>
      <c r="N1945" s="137"/>
      <c r="O1945" s="137"/>
      <c r="P1945" s="137"/>
      <c r="Q1945" s="137"/>
      <c r="R1945" s="137"/>
      <c r="S1945" s="137"/>
      <c r="T1945" s="137"/>
      <c r="U1945" s="137"/>
      <c r="V1945" s="137"/>
      <c r="W1945" s="137"/>
      <c r="X1945" s="137"/>
      <c r="Y1945" s="137"/>
      <c r="Z1945" s="137"/>
      <c r="AA1945" s="137"/>
      <c r="AB1945" s="137"/>
      <c r="AC1945" s="137"/>
      <c r="AD1945" s="137"/>
      <c r="AE1945" s="137"/>
      <c r="AF1945" s="137"/>
      <c r="AG1945" s="137"/>
    </row>
    <row r="2031" spans="2:33" ht="15" customHeight="1" x14ac:dyDescent="0.15">
      <c r="B2031" s="137"/>
      <c r="C2031" s="137"/>
      <c r="D2031" s="137"/>
      <c r="E2031" s="137"/>
      <c r="F2031" s="137"/>
      <c r="G2031" s="137"/>
      <c r="H2031" s="137"/>
      <c r="I2031" s="137"/>
      <c r="J2031" s="137"/>
      <c r="K2031" s="137"/>
      <c r="L2031" s="137"/>
      <c r="M2031" s="137"/>
      <c r="N2031" s="137"/>
      <c r="O2031" s="137"/>
      <c r="P2031" s="137"/>
      <c r="Q2031" s="137"/>
      <c r="R2031" s="137"/>
      <c r="S2031" s="137"/>
      <c r="T2031" s="137"/>
      <c r="U2031" s="137"/>
      <c r="V2031" s="137"/>
      <c r="W2031" s="137"/>
      <c r="X2031" s="137"/>
      <c r="Y2031" s="137"/>
      <c r="Z2031" s="137"/>
      <c r="AA2031" s="137"/>
      <c r="AB2031" s="137"/>
      <c r="AC2031" s="137"/>
      <c r="AD2031" s="137"/>
      <c r="AE2031" s="137"/>
      <c r="AF2031" s="137"/>
      <c r="AG2031" s="137"/>
    </row>
    <row r="2153" spans="2:33" ht="15" customHeight="1" x14ac:dyDescent="0.15">
      <c r="B2153" s="137"/>
      <c r="C2153" s="137"/>
      <c r="D2153" s="137"/>
      <c r="E2153" s="137"/>
      <c r="F2153" s="137"/>
      <c r="G2153" s="137"/>
      <c r="H2153" s="137"/>
      <c r="I2153" s="137"/>
      <c r="J2153" s="137"/>
      <c r="K2153" s="137"/>
      <c r="L2153" s="137"/>
      <c r="M2153" s="137"/>
      <c r="N2153" s="137"/>
      <c r="O2153" s="137"/>
      <c r="P2153" s="137"/>
      <c r="Q2153" s="137"/>
      <c r="R2153" s="137"/>
      <c r="S2153" s="137"/>
      <c r="T2153" s="137"/>
      <c r="U2153" s="137"/>
      <c r="V2153" s="137"/>
      <c r="W2153" s="137"/>
      <c r="X2153" s="137"/>
      <c r="Y2153" s="137"/>
      <c r="Z2153" s="137"/>
      <c r="AA2153" s="137"/>
      <c r="AB2153" s="137"/>
      <c r="AC2153" s="137"/>
      <c r="AD2153" s="137"/>
      <c r="AE2153" s="137"/>
      <c r="AF2153" s="137"/>
      <c r="AG2153" s="137"/>
    </row>
    <row r="2317" spans="2:33" ht="15" customHeight="1" x14ac:dyDescent="0.15">
      <c r="B2317" s="137"/>
      <c r="C2317" s="137"/>
      <c r="D2317" s="137"/>
      <c r="E2317" s="137"/>
      <c r="F2317" s="137"/>
      <c r="G2317" s="137"/>
      <c r="H2317" s="137"/>
      <c r="I2317" s="137"/>
      <c r="J2317" s="137"/>
      <c r="K2317" s="137"/>
      <c r="L2317" s="137"/>
      <c r="M2317" s="137"/>
      <c r="N2317" s="137"/>
      <c r="O2317" s="137"/>
      <c r="P2317" s="137"/>
      <c r="Q2317" s="137"/>
      <c r="R2317" s="137"/>
      <c r="S2317" s="137"/>
      <c r="T2317" s="137"/>
      <c r="U2317" s="137"/>
      <c r="V2317" s="137"/>
      <c r="W2317" s="137"/>
      <c r="X2317" s="137"/>
      <c r="Y2317" s="137"/>
      <c r="Z2317" s="137"/>
      <c r="AA2317" s="137"/>
      <c r="AB2317" s="137"/>
      <c r="AC2317" s="137"/>
      <c r="AD2317" s="137"/>
      <c r="AE2317" s="137"/>
      <c r="AF2317" s="137"/>
      <c r="AG2317" s="137"/>
    </row>
    <row r="2419" spans="2:33" ht="15" customHeight="1" x14ac:dyDescent="0.15">
      <c r="B2419" s="137"/>
      <c r="C2419" s="137"/>
      <c r="D2419" s="137"/>
      <c r="E2419" s="137"/>
      <c r="F2419" s="137"/>
      <c r="G2419" s="137"/>
      <c r="H2419" s="137"/>
      <c r="I2419" s="137"/>
      <c r="J2419" s="137"/>
      <c r="K2419" s="137"/>
      <c r="L2419" s="137"/>
      <c r="M2419" s="137"/>
      <c r="N2419" s="137"/>
      <c r="O2419" s="137"/>
      <c r="P2419" s="137"/>
      <c r="Q2419" s="137"/>
      <c r="R2419" s="137"/>
      <c r="S2419" s="137"/>
      <c r="T2419" s="137"/>
      <c r="U2419" s="137"/>
      <c r="V2419" s="137"/>
      <c r="W2419" s="137"/>
      <c r="X2419" s="137"/>
      <c r="Y2419" s="137"/>
      <c r="Z2419" s="137"/>
      <c r="AA2419" s="137"/>
      <c r="AB2419" s="137"/>
      <c r="AC2419" s="137"/>
      <c r="AD2419" s="137"/>
      <c r="AE2419" s="137"/>
      <c r="AF2419" s="137"/>
      <c r="AG2419" s="137"/>
    </row>
    <row r="2509" spans="2:33" ht="15" customHeight="1" x14ac:dyDescent="0.15">
      <c r="B2509" s="137"/>
      <c r="C2509" s="137"/>
      <c r="D2509" s="137"/>
      <c r="E2509" s="137"/>
      <c r="F2509" s="137"/>
      <c r="G2509" s="137"/>
      <c r="H2509" s="137"/>
      <c r="I2509" s="137"/>
      <c r="J2509" s="137"/>
      <c r="K2509" s="137"/>
      <c r="L2509" s="137"/>
      <c r="M2509" s="137"/>
      <c r="N2509" s="137"/>
      <c r="O2509" s="137"/>
      <c r="P2509" s="137"/>
      <c r="Q2509" s="137"/>
      <c r="R2509" s="137"/>
      <c r="S2509" s="137"/>
      <c r="T2509" s="137"/>
      <c r="U2509" s="137"/>
      <c r="V2509" s="137"/>
      <c r="W2509" s="137"/>
      <c r="X2509" s="137"/>
      <c r="Y2509" s="137"/>
      <c r="Z2509" s="137"/>
      <c r="AA2509" s="137"/>
      <c r="AB2509" s="137"/>
      <c r="AC2509" s="137"/>
      <c r="AD2509" s="137"/>
      <c r="AE2509" s="137"/>
      <c r="AF2509" s="137"/>
      <c r="AG2509" s="137"/>
    </row>
    <row r="2598" spans="2:33" ht="15" customHeight="1" x14ac:dyDescent="0.15">
      <c r="B2598" s="137"/>
      <c r="C2598" s="137"/>
      <c r="D2598" s="137"/>
      <c r="E2598" s="137"/>
      <c r="F2598" s="137"/>
      <c r="G2598" s="137"/>
      <c r="H2598" s="137"/>
      <c r="I2598" s="137"/>
      <c r="J2598" s="137"/>
      <c r="K2598" s="137"/>
      <c r="L2598" s="137"/>
      <c r="M2598" s="137"/>
      <c r="N2598" s="137"/>
      <c r="O2598" s="137"/>
      <c r="P2598" s="137"/>
      <c r="Q2598" s="137"/>
      <c r="R2598" s="137"/>
      <c r="S2598" s="137"/>
      <c r="T2598" s="137"/>
      <c r="U2598" s="137"/>
      <c r="V2598" s="137"/>
      <c r="W2598" s="137"/>
      <c r="X2598" s="137"/>
      <c r="Y2598" s="137"/>
      <c r="Z2598" s="137"/>
      <c r="AA2598" s="137"/>
      <c r="AB2598" s="137"/>
      <c r="AC2598" s="137"/>
      <c r="AD2598" s="137"/>
      <c r="AE2598" s="137"/>
      <c r="AF2598" s="137"/>
      <c r="AG2598" s="137"/>
    </row>
    <row r="2719" spans="2:33" ht="15" customHeight="1" x14ac:dyDescent="0.15">
      <c r="B2719" s="137"/>
      <c r="C2719" s="137"/>
      <c r="D2719" s="137"/>
      <c r="E2719" s="137"/>
      <c r="F2719" s="137"/>
      <c r="G2719" s="137"/>
      <c r="H2719" s="137"/>
      <c r="I2719" s="137"/>
      <c r="J2719" s="137"/>
      <c r="K2719" s="137"/>
      <c r="L2719" s="137"/>
      <c r="M2719" s="137"/>
      <c r="N2719" s="137"/>
      <c r="O2719" s="137"/>
      <c r="P2719" s="137"/>
      <c r="Q2719" s="137"/>
      <c r="R2719" s="137"/>
      <c r="S2719" s="137"/>
      <c r="T2719" s="137"/>
      <c r="U2719" s="137"/>
      <c r="V2719" s="137"/>
      <c r="W2719" s="137"/>
      <c r="X2719" s="137"/>
      <c r="Y2719" s="137"/>
      <c r="Z2719" s="137"/>
      <c r="AA2719" s="137"/>
      <c r="AB2719" s="137"/>
      <c r="AC2719" s="137"/>
      <c r="AD2719" s="137"/>
      <c r="AE2719" s="137"/>
      <c r="AF2719" s="137"/>
      <c r="AG2719" s="137"/>
    </row>
    <row r="2837" spans="2:33" ht="15" customHeight="1" x14ac:dyDescent="0.15">
      <c r="B2837" s="137"/>
      <c r="C2837" s="137"/>
      <c r="D2837" s="137"/>
      <c r="E2837" s="137"/>
      <c r="F2837" s="137"/>
      <c r="G2837" s="137"/>
      <c r="H2837" s="137"/>
      <c r="I2837" s="137"/>
      <c r="J2837" s="137"/>
      <c r="K2837" s="137"/>
      <c r="L2837" s="137"/>
      <c r="M2837" s="137"/>
      <c r="N2837" s="137"/>
      <c r="O2837" s="137"/>
      <c r="P2837" s="137"/>
      <c r="Q2837" s="137"/>
      <c r="R2837" s="137"/>
      <c r="S2837" s="137"/>
      <c r="T2837" s="137"/>
      <c r="U2837" s="137"/>
      <c r="V2837" s="137"/>
      <c r="W2837" s="137"/>
      <c r="X2837" s="137"/>
      <c r="Y2837" s="137"/>
      <c r="Z2837" s="137"/>
      <c r="AA2837" s="137"/>
      <c r="AB2837" s="137"/>
      <c r="AC2837" s="137"/>
      <c r="AD2837" s="137"/>
      <c r="AE2837" s="137"/>
      <c r="AF2837" s="137"/>
      <c r="AG2837" s="137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8" zoomScale="80" zoomScaleNormal="80" workbookViewId="0">
      <selection activeCell="E39" sqref="E39"/>
    </sheetView>
  </sheetViews>
  <sheetFormatPr baseColWidth="10" defaultColWidth="8.66406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x14ac:dyDescent="0.2">
      <c r="A1" s="12" t="s">
        <v>261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">
      <c r="A2" s="10" t="s">
        <v>339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6" x14ac:dyDescent="0.2">
      <c r="A3" s="14" t="s">
        <v>262</v>
      </c>
      <c r="B3" t="s">
        <v>0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6" x14ac:dyDescent="0.2">
      <c r="A4" t="s">
        <v>257</v>
      </c>
      <c r="B4" t="s">
        <v>539</v>
      </c>
      <c r="C4" s="5">
        <v>1236130</v>
      </c>
      <c r="D4" s="5">
        <v>1162950</v>
      </c>
      <c r="E4" s="5">
        <v>1097550</v>
      </c>
      <c r="F4" s="5">
        <v>1036680</v>
      </c>
      <c r="G4">
        <v>984395</v>
      </c>
      <c r="H4">
        <v>939448</v>
      </c>
      <c r="I4">
        <v>876749</v>
      </c>
      <c r="J4">
        <v>827610</v>
      </c>
      <c r="K4">
        <v>780512</v>
      </c>
      <c r="L4">
        <v>738678</v>
      </c>
      <c r="M4">
        <v>697778</v>
      </c>
      <c r="N4">
        <v>682690</v>
      </c>
      <c r="O4">
        <v>668458</v>
      </c>
      <c r="P4">
        <v>656157</v>
      </c>
      <c r="Q4">
        <v>644664</v>
      </c>
      <c r="R4">
        <v>634183</v>
      </c>
      <c r="S4">
        <v>624954</v>
      </c>
      <c r="T4">
        <v>617326</v>
      </c>
      <c r="U4">
        <v>610111</v>
      </c>
      <c r="V4">
        <v>603419</v>
      </c>
      <c r="W4">
        <v>597334</v>
      </c>
      <c r="X4">
        <v>591720</v>
      </c>
      <c r="Y4">
        <v>586389</v>
      </c>
      <c r="Z4">
        <v>581227</v>
      </c>
      <c r="AA4">
        <v>576002</v>
      </c>
      <c r="AB4">
        <v>570667</v>
      </c>
      <c r="AC4">
        <v>565925</v>
      </c>
      <c r="AD4">
        <v>561487</v>
      </c>
      <c r="AE4">
        <v>557214</v>
      </c>
      <c r="AF4">
        <v>552948</v>
      </c>
      <c r="AG4">
        <v>549004</v>
      </c>
    </row>
    <row r="5" spans="1:36" x14ac:dyDescent="0.2">
      <c r="A5" t="s">
        <v>652</v>
      </c>
      <c r="C5">
        <f>'Subsidies Paid'!K8*'Monetizing Tax Credit Penalty'!$A$30</f>
        <v>0.20099999999999998</v>
      </c>
      <c r="D5">
        <f>'Subsidies Paid'!L8*'Monetizing Tax Credit Penalty'!$A$30</f>
        <v>0.20099999999999998</v>
      </c>
      <c r="E5">
        <f>'Subsidies Paid'!M8*'Monetizing Tax Credit Penalty'!$A$30</f>
        <v>0.17419999999999999</v>
      </c>
      <c r="F5">
        <f>'Subsidies Paid'!N8*'Monetizing Tax Credit Penalty'!$A$30</f>
        <v>0.17419999999999999</v>
      </c>
      <c r="G5">
        <f>'Subsidies Paid'!O8*'Monetizing Tax Credit Penalty'!$A$30</f>
        <v>0.17419999999999999</v>
      </c>
      <c r="H5">
        <f>'Subsidies Paid'!P8*'Monetizing Tax Credit Penalty'!$A$30</f>
        <v>0.14739999999999998</v>
      </c>
      <c r="I5">
        <f>'Subsidies Paid'!Q8*'Monetizing Tax Credit Penalty'!$A$30</f>
        <v>6.699999999999999E-2</v>
      </c>
      <c r="J5">
        <f>'Subsidies Paid'!R8*'Monetizing Tax Credit Penalty'!$A$30</f>
        <v>6.699999999999999E-2</v>
      </c>
      <c r="K5">
        <f>'Subsidies Paid'!S8*'Monetizing Tax Credit Penalty'!$A$30</f>
        <v>6.699999999999999E-2</v>
      </c>
      <c r="L5">
        <f>'Subsidies Paid'!T8*'Monetizing Tax Credit Penalty'!$A$30</f>
        <v>6.699999999999999E-2</v>
      </c>
      <c r="M5">
        <f>'Subsidies Paid'!U8*'Monetizing Tax Credit Penalty'!$A$30</f>
        <v>6.699999999999999E-2</v>
      </c>
      <c r="N5">
        <f>'Subsidies Paid'!V8*'Monetizing Tax Credit Penalty'!$A$30</f>
        <v>6.699999999999999E-2</v>
      </c>
      <c r="O5">
        <f>'Subsidies Paid'!W8*'Monetizing Tax Credit Penalty'!$A$30</f>
        <v>6.699999999999999E-2</v>
      </c>
      <c r="P5">
        <f>O5</f>
        <v>6.699999999999999E-2</v>
      </c>
      <c r="Q5">
        <f t="shared" ref="Q5:AG5" si="0">P5</f>
        <v>6.699999999999999E-2</v>
      </c>
      <c r="R5">
        <f t="shared" si="0"/>
        <v>6.699999999999999E-2</v>
      </c>
      <c r="S5">
        <f t="shared" si="0"/>
        <v>6.699999999999999E-2</v>
      </c>
      <c r="T5">
        <f t="shared" si="0"/>
        <v>6.699999999999999E-2</v>
      </c>
      <c r="U5">
        <f t="shared" si="0"/>
        <v>6.699999999999999E-2</v>
      </c>
      <c r="V5">
        <f t="shared" si="0"/>
        <v>6.699999999999999E-2</v>
      </c>
      <c r="W5">
        <f t="shared" si="0"/>
        <v>6.699999999999999E-2</v>
      </c>
      <c r="X5">
        <f t="shared" si="0"/>
        <v>6.699999999999999E-2</v>
      </c>
      <c r="Y5">
        <f t="shared" si="0"/>
        <v>6.699999999999999E-2</v>
      </c>
      <c r="Z5">
        <f t="shared" si="0"/>
        <v>6.699999999999999E-2</v>
      </c>
      <c r="AA5">
        <f t="shared" si="0"/>
        <v>6.699999999999999E-2</v>
      </c>
      <c r="AB5">
        <f t="shared" si="0"/>
        <v>6.699999999999999E-2</v>
      </c>
      <c r="AC5">
        <f t="shared" si="0"/>
        <v>6.699999999999999E-2</v>
      </c>
      <c r="AD5">
        <f t="shared" si="0"/>
        <v>6.699999999999999E-2</v>
      </c>
      <c r="AE5">
        <f t="shared" si="0"/>
        <v>6.699999999999999E-2</v>
      </c>
      <c r="AF5">
        <f t="shared" si="0"/>
        <v>6.699999999999999E-2</v>
      </c>
      <c r="AG5">
        <f t="shared" si="0"/>
        <v>6.699999999999999E-2</v>
      </c>
    </row>
    <row r="6" spans="1:36" x14ac:dyDescent="0.2">
      <c r="C6" s="140" t="s">
        <v>650</v>
      </c>
      <c r="D6" s="140"/>
      <c r="E6" s="140"/>
      <c r="F6" s="140"/>
      <c r="G6" s="140"/>
      <c r="H6" s="140"/>
    </row>
    <row r="7" spans="1:36" x14ac:dyDescent="0.2">
      <c r="A7" t="s">
        <v>258</v>
      </c>
      <c r="C7" s="20">
        <f>C5*C4</f>
        <v>248462.12999999998</v>
      </c>
      <c r="D7" s="20">
        <f t="shared" ref="D7:AG7" si="1">D5*D4</f>
        <v>233752.94999999998</v>
      </c>
      <c r="E7" s="20">
        <f t="shared" si="1"/>
        <v>191193.21</v>
      </c>
      <c r="F7" s="20">
        <f t="shared" si="1"/>
        <v>180589.65599999999</v>
      </c>
      <c r="G7" s="20">
        <f t="shared" si="1"/>
        <v>171481.609</v>
      </c>
      <c r="H7" s="20">
        <f t="shared" si="1"/>
        <v>138474.63519999999</v>
      </c>
      <c r="I7" s="20">
        <f t="shared" si="1"/>
        <v>58742.18299999999</v>
      </c>
      <c r="J7" s="20">
        <f t="shared" si="1"/>
        <v>55449.869999999995</v>
      </c>
      <c r="K7" s="20">
        <f t="shared" si="1"/>
        <v>52294.303999999989</v>
      </c>
      <c r="L7" s="20">
        <f t="shared" si="1"/>
        <v>49491.425999999992</v>
      </c>
      <c r="M7" s="20">
        <f t="shared" si="1"/>
        <v>46751.125999999997</v>
      </c>
      <c r="N7" s="20">
        <f t="shared" si="1"/>
        <v>45740.229999999996</v>
      </c>
      <c r="O7" s="20">
        <f t="shared" si="1"/>
        <v>44786.685999999994</v>
      </c>
      <c r="P7" s="20">
        <f t="shared" si="1"/>
        <v>43962.518999999993</v>
      </c>
      <c r="Q7" s="20">
        <f t="shared" si="1"/>
        <v>43192.48799999999</v>
      </c>
      <c r="R7" s="20">
        <f t="shared" si="1"/>
        <v>42490.260999999991</v>
      </c>
      <c r="S7" s="20">
        <f t="shared" si="1"/>
        <v>41871.917999999991</v>
      </c>
      <c r="T7" s="20">
        <f t="shared" si="1"/>
        <v>41360.841999999997</v>
      </c>
      <c r="U7" s="20">
        <f t="shared" si="1"/>
        <v>40877.436999999991</v>
      </c>
      <c r="V7" s="20">
        <f t="shared" si="1"/>
        <v>40429.072999999997</v>
      </c>
      <c r="W7" s="20">
        <f t="shared" si="1"/>
        <v>40021.377999999997</v>
      </c>
      <c r="X7" s="20">
        <f t="shared" si="1"/>
        <v>39645.239999999991</v>
      </c>
      <c r="Y7" s="20">
        <f t="shared" si="1"/>
        <v>39288.062999999995</v>
      </c>
      <c r="Z7" s="20">
        <f t="shared" si="1"/>
        <v>38942.208999999995</v>
      </c>
      <c r="AA7" s="20">
        <f t="shared" si="1"/>
        <v>38592.133999999991</v>
      </c>
      <c r="AB7" s="20">
        <f t="shared" si="1"/>
        <v>38234.688999999991</v>
      </c>
      <c r="AC7" s="20">
        <f t="shared" si="1"/>
        <v>37916.974999999991</v>
      </c>
      <c r="AD7" s="20">
        <f t="shared" si="1"/>
        <v>37619.628999999994</v>
      </c>
      <c r="AE7" s="20">
        <f t="shared" si="1"/>
        <v>37333.337999999996</v>
      </c>
      <c r="AF7" s="20">
        <f t="shared" si="1"/>
        <v>37047.515999999996</v>
      </c>
      <c r="AG7" s="20">
        <f t="shared" si="1"/>
        <v>36783.267999999996</v>
      </c>
    </row>
    <row r="9" spans="1:36" x14ac:dyDescent="0.2">
      <c r="A9" s="10" t="s">
        <v>548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6" x14ac:dyDescent="0.2">
      <c r="A10" s="14" t="s">
        <v>262</v>
      </c>
      <c r="B10" t="s">
        <v>0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6" x14ac:dyDescent="0.2">
      <c r="A11" t="s">
        <v>546</v>
      </c>
      <c r="B11" t="s">
        <v>539</v>
      </c>
      <c r="C11" s="5">
        <v>4181490</v>
      </c>
      <c r="D11" s="5">
        <v>3954720</v>
      </c>
      <c r="E11" s="5">
        <v>3738570</v>
      </c>
      <c r="F11" s="5">
        <v>3531110</v>
      </c>
      <c r="G11" s="5">
        <v>3258520</v>
      </c>
      <c r="H11">
        <v>3074340</v>
      </c>
      <c r="I11">
        <v>2958590</v>
      </c>
      <c r="J11">
        <v>2853280</v>
      </c>
      <c r="K11">
        <v>2756500</v>
      </c>
      <c r="L11">
        <v>2666830</v>
      </c>
      <c r="M11">
        <v>2583090</v>
      </c>
      <c r="N11">
        <v>2510020</v>
      </c>
      <c r="O11">
        <v>2441580</v>
      </c>
      <c r="P11">
        <v>2377060</v>
      </c>
      <c r="Q11">
        <v>2315900</v>
      </c>
      <c r="R11">
        <v>2257660</v>
      </c>
      <c r="S11">
        <v>2225490</v>
      </c>
      <c r="T11">
        <v>2196980</v>
      </c>
      <c r="U11">
        <v>2171660</v>
      </c>
      <c r="V11">
        <v>2149110</v>
      </c>
      <c r="W11">
        <v>2129020</v>
      </c>
      <c r="X11">
        <v>2094540</v>
      </c>
      <c r="Y11">
        <v>2063310</v>
      </c>
      <c r="Z11">
        <v>2034900</v>
      </c>
      <c r="AA11">
        <v>2008960</v>
      </c>
      <c r="AB11">
        <v>1985200</v>
      </c>
      <c r="AC11">
        <v>1958370</v>
      </c>
      <c r="AD11">
        <v>1934300</v>
      </c>
      <c r="AE11">
        <v>1912600</v>
      </c>
      <c r="AF11">
        <v>1892950</v>
      </c>
      <c r="AG11">
        <v>1875110</v>
      </c>
    </row>
    <row r="12" spans="1:36" x14ac:dyDescent="0.2">
      <c r="A12" t="s">
        <v>653</v>
      </c>
      <c r="C12">
        <f>'Subsidies Paid'!M9*'Monetizing Tax Credit Penalty'!$A$30</f>
        <v>0</v>
      </c>
      <c r="D12">
        <f>'Subsidies Paid'!N9*'Monetizing Tax Credit Penalty'!$A$30</f>
        <v>0.20099999999999998</v>
      </c>
      <c r="E12">
        <f>'Subsidies Paid'!O9*'Monetizing Tax Credit Penalty'!$A$30</f>
        <v>0.20099999999999998</v>
      </c>
      <c r="F12">
        <f>'Subsidies Paid'!P9*'Monetizing Tax Credit Penalty'!$A$30</f>
        <v>0.20099999999999998</v>
      </c>
      <c r="G12">
        <f>'Subsidies Paid'!Q9*'Monetizing Tax Credit Penalty'!$A$30</f>
        <v>0.20099999999999998</v>
      </c>
      <c r="H12">
        <f>'Subsidies Paid'!R9*'Monetizing Tax Credit Penalty'!$A$30</f>
        <v>0.20099999999999998</v>
      </c>
      <c r="I12">
        <f>H12</f>
        <v>0.20099999999999998</v>
      </c>
      <c r="J12">
        <f t="shared" ref="J12:K12" si="2">I12</f>
        <v>0.20099999999999998</v>
      </c>
      <c r="K12">
        <f t="shared" si="2"/>
        <v>0.20099999999999998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2">
      <c r="I13" s="141" t="s">
        <v>651</v>
      </c>
      <c r="J13" s="141"/>
      <c r="K13" s="141"/>
    </row>
    <row r="14" spans="1:36" x14ac:dyDescent="0.2">
      <c r="A14" t="s">
        <v>547</v>
      </c>
      <c r="C14" s="20">
        <f t="shared" ref="C14:K14" si="3">C12*C11</f>
        <v>0</v>
      </c>
      <c r="D14" s="20">
        <f>D12*D11</f>
        <v>794898.72</v>
      </c>
      <c r="E14" s="20">
        <f t="shared" si="3"/>
        <v>751452.57</v>
      </c>
      <c r="F14" s="20">
        <f t="shared" si="3"/>
        <v>709753.11</v>
      </c>
      <c r="G14" s="20">
        <f t="shared" si="3"/>
        <v>654962.5199999999</v>
      </c>
      <c r="H14" s="20">
        <f t="shared" si="3"/>
        <v>617942.34</v>
      </c>
      <c r="I14" s="20">
        <f t="shared" si="3"/>
        <v>594676.59</v>
      </c>
      <c r="J14" s="20">
        <f t="shared" si="3"/>
        <v>573509.27999999991</v>
      </c>
      <c r="K14" s="20">
        <f t="shared" si="3"/>
        <v>554056.5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6" x14ac:dyDescent="0.2">
      <c r="A16" s="10" t="s">
        <v>340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5" x14ac:dyDescent="0.2">
      <c r="A17" s="14" t="s">
        <v>262</v>
      </c>
      <c r="B17" t="s">
        <v>0</v>
      </c>
      <c r="C17">
        <v>2020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5" x14ac:dyDescent="0.2">
      <c r="A18" t="s">
        <v>259</v>
      </c>
      <c r="B18" t="s">
        <v>539</v>
      </c>
      <c r="C18" s="5">
        <v>6500520</v>
      </c>
      <c r="D18" s="5">
        <v>6169200</v>
      </c>
      <c r="E18" s="5">
        <v>5843880</v>
      </c>
      <c r="F18" s="5">
        <v>5630240</v>
      </c>
      <c r="G18" s="5">
        <v>5422800</v>
      </c>
      <c r="H18" s="5">
        <v>5233450</v>
      </c>
      <c r="I18" s="5">
        <v>5058220</v>
      </c>
      <c r="J18" s="5">
        <v>4898610</v>
      </c>
      <c r="K18" s="5">
        <v>4753980</v>
      </c>
      <c r="L18" s="5">
        <v>4620220</v>
      </c>
      <c r="M18" s="5">
        <v>4501030</v>
      </c>
      <c r="N18" s="5">
        <v>4393600</v>
      </c>
      <c r="O18" s="5">
        <v>4297490</v>
      </c>
      <c r="P18" s="5">
        <v>4212530</v>
      </c>
      <c r="Q18" s="5">
        <v>4135500</v>
      </c>
      <c r="R18" s="5">
        <v>4069500</v>
      </c>
      <c r="S18" s="5">
        <v>4010230</v>
      </c>
      <c r="T18" s="5">
        <v>3958590</v>
      </c>
      <c r="U18" s="5">
        <v>3914720</v>
      </c>
      <c r="V18" s="5">
        <v>3876450</v>
      </c>
      <c r="W18" s="5">
        <v>3843370</v>
      </c>
      <c r="X18" s="5">
        <v>3814240</v>
      </c>
      <c r="Y18" s="5">
        <v>3789350</v>
      </c>
      <c r="Z18" s="5">
        <v>3768370</v>
      </c>
      <c r="AA18" s="5">
        <v>3749030</v>
      </c>
      <c r="AB18" s="5">
        <v>3730660</v>
      </c>
      <c r="AC18" s="5">
        <v>3714590</v>
      </c>
      <c r="AD18" s="5">
        <v>3697200</v>
      </c>
      <c r="AE18" s="5">
        <v>3680150</v>
      </c>
      <c r="AF18" s="5">
        <v>3662120</v>
      </c>
      <c r="AG18" s="5">
        <v>3640820</v>
      </c>
    </row>
    <row r="19" spans="1:35" x14ac:dyDescent="0.2">
      <c r="A19" t="s">
        <v>654</v>
      </c>
      <c r="C19">
        <f>'Subsidies Paid'!K8*'Monetizing Tax Credit Penalty'!$A$30</f>
        <v>0.20099999999999998</v>
      </c>
      <c r="D19">
        <f>'Subsidies Paid'!L8*'Monetizing Tax Credit Penalty'!$A$30</f>
        <v>0.20099999999999998</v>
      </c>
      <c r="E19">
        <f>'Subsidies Paid'!M8*'Monetizing Tax Credit Penalty'!$A$30</f>
        <v>0.17419999999999999</v>
      </c>
      <c r="F19">
        <f>'Subsidies Paid'!N8*'Monetizing Tax Credit Penalty'!$A$30</f>
        <v>0.17419999999999999</v>
      </c>
      <c r="G19">
        <f>'Subsidies Paid'!O8*'Monetizing Tax Credit Penalty'!$A$30</f>
        <v>0.17419999999999999</v>
      </c>
      <c r="H19">
        <f>'Subsidies Paid'!P8*'Monetizing Tax Credit Penalty'!$A$30</f>
        <v>0.14739999999999998</v>
      </c>
      <c r="I19">
        <f>'Subsidies Paid'!Q8*'Monetizing Tax Credit Penalty'!$A$30</f>
        <v>6.699999999999999E-2</v>
      </c>
      <c r="J19">
        <f>'Subsidies Paid'!R8*'Monetizing Tax Credit Penalty'!$A$30</f>
        <v>6.699999999999999E-2</v>
      </c>
      <c r="K19">
        <f>'Subsidies Paid'!S8*'Monetizing Tax Credit Penalty'!$A$30</f>
        <v>6.699999999999999E-2</v>
      </c>
      <c r="L19">
        <f>'Subsidies Paid'!T8*'Monetizing Tax Credit Penalty'!$A$30</f>
        <v>6.699999999999999E-2</v>
      </c>
      <c r="M19">
        <f>'Subsidies Paid'!U8*'Monetizing Tax Credit Penalty'!$A$30</f>
        <v>6.699999999999999E-2</v>
      </c>
      <c r="N19">
        <f>'Subsidies Paid'!V8*'Monetizing Tax Credit Penalty'!$A$30</f>
        <v>6.699999999999999E-2</v>
      </c>
      <c r="O19">
        <f>'Subsidies Paid'!W8*'Monetizing Tax Credit Penalty'!$A$30</f>
        <v>6.699999999999999E-2</v>
      </c>
      <c r="P19">
        <f>O19</f>
        <v>6.699999999999999E-2</v>
      </c>
      <c r="Q19">
        <f t="shared" ref="Q19:AG19" si="4">P19</f>
        <v>6.699999999999999E-2</v>
      </c>
      <c r="R19">
        <f t="shared" si="4"/>
        <v>6.699999999999999E-2</v>
      </c>
      <c r="S19">
        <f t="shared" si="4"/>
        <v>6.699999999999999E-2</v>
      </c>
      <c r="T19">
        <f t="shared" si="4"/>
        <v>6.699999999999999E-2</v>
      </c>
      <c r="U19">
        <f t="shared" si="4"/>
        <v>6.699999999999999E-2</v>
      </c>
      <c r="V19">
        <f t="shared" si="4"/>
        <v>6.699999999999999E-2</v>
      </c>
      <c r="W19">
        <f t="shared" si="4"/>
        <v>6.699999999999999E-2</v>
      </c>
      <c r="X19">
        <f t="shared" si="4"/>
        <v>6.699999999999999E-2</v>
      </c>
      <c r="Y19">
        <f t="shared" si="4"/>
        <v>6.699999999999999E-2</v>
      </c>
      <c r="Z19">
        <f t="shared" si="4"/>
        <v>6.699999999999999E-2</v>
      </c>
      <c r="AA19">
        <f t="shared" si="4"/>
        <v>6.699999999999999E-2</v>
      </c>
      <c r="AB19">
        <f t="shared" si="4"/>
        <v>6.699999999999999E-2</v>
      </c>
      <c r="AC19">
        <f t="shared" si="4"/>
        <v>6.699999999999999E-2</v>
      </c>
      <c r="AD19">
        <f t="shared" si="4"/>
        <v>6.699999999999999E-2</v>
      </c>
      <c r="AE19">
        <f t="shared" si="4"/>
        <v>6.699999999999999E-2</v>
      </c>
      <c r="AF19">
        <f t="shared" si="4"/>
        <v>6.699999999999999E-2</v>
      </c>
      <c r="AG19">
        <f t="shared" si="4"/>
        <v>6.699999999999999E-2</v>
      </c>
    </row>
    <row r="20" spans="1:35" x14ac:dyDescent="0.2">
      <c r="C20" s="55"/>
      <c r="D20" s="140" t="s">
        <v>650</v>
      </c>
      <c r="E20" s="140"/>
      <c r="F20" s="140"/>
      <c r="G20" s="140"/>
      <c r="H20" s="140"/>
      <c r="I20" s="140"/>
    </row>
    <row r="21" spans="1:35" x14ac:dyDescent="0.2">
      <c r="A21" t="s">
        <v>260</v>
      </c>
      <c r="C21">
        <f t="shared" ref="C21:AG21" si="5">C19*C18</f>
        <v>1306604.5199999998</v>
      </c>
      <c r="D21">
        <f t="shared" si="5"/>
        <v>1240009.2</v>
      </c>
      <c r="E21">
        <f t="shared" si="5"/>
        <v>1018003.8959999999</v>
      </c>
      <c r="F21">
        <f t="shared" si="5"/>
        <v>980787.80799999996</v>
      </c>
      <c r="G21">
        <f t="shared" si="5"/>
        <v>944651.76</v>
      </c>
      <c r="H21">
        <f t="shared" si="5"/>
        <v>771410.52999999991</v>
      </c>
      <c r="I21">
        <f t="shared" si="5"/>
        <v>338900.73999999993</v>
      </c>
      <c r="J21">
        <f t="shared" si="5"/>
        <v>328206.86999999994</v>
      </c>
      <c r="K21">
        <f t="shared" si="5"/>
        <v>318516.65999999997</v>
      </c>
      <c r="L21">
        <f t="shared" si="5"/>
        <v>309554.73999999993</v>
      </c>
      <c r="M21">
        <f t="shared" si="5"/>
        <v>301569.00999999995</v>
      </c>
      <c r="N21">
        <f t="shared" si="5"/>
        <v>294371.19999999995</v>
      </c>
      <c r="O21">
        <f t="shared" si="5"/>
        <v>287931.82999999996</v>
      </c>
      <c r="P21">
        <f t="shared" si="5"/>
        <v>282239.50999999995</v>
      </c>
      <c r="Q21">
        <f t="shared" si="5"/>
        <v>277078.49999999994</v>
      </c>
      <c r="R21">
        <f t="shared" si="5"/>
        <v>272656.49999999994</v>
      </c>
      <c r="S21">
        <f t="shared" si="5"/>
        <v>268685.40999999997</v>
      </c>
      <c r="T21">
        <f t="shared" si="5"/>
        <v>265225.52999999997</v>
      </c>
      <c r="U21">
        <f t="shared" si="5"/>
        <v>262286.23999999993</v>
      </c>
      <c r="V21">
        <f t="shared" si="5"/>
        <v>259722.14999999997</v>
      </c>
      <c r="W21">
        <f t="shared" si="5"/>
        <v>257505.78999999995</v>
      </c>
      <c r="X21">
        <f t="shared" si="5"/>
        <v>255554.07999999996</v>
      </c>
      <c r="Y21">
        <f t="shared" si="5"/>
        <v>253886.44999999995</v>
      </c>
      <c r="Z21">
        <f t="shared" si="5"/>
        <v>252480.78999999995</v>
      </c>
      <c r="AA21">
        <f t="shared" si="5"/>
        <v>251185.00999999995</v>
      </c>
      <c r="AB21">
        <f t="shared" si="5"/>
        <v>249954.21999999997</v>
      </c>
      <c r="AC21">
        <f t="shared" si="5"/>
        <v>248877.52999999997</v>
      </c>
      <c r="AD21">
        <f t="shared" si="5"/>
        <v>247712.39999999997</v>
      </c>
      <c r="AE21">
        <f t="shared" si="5"/>
        <v>246570.04999999996</v>
      </c>
      <c r="AF21">
        <f t="shared" si="5"/>
        <v>245362.03999999995</v>
      </c>
      <c r="AG21">
        <f t="shared" si="5"/>
        <v>243934.93999999997</v>
      </c>
    </row>
    <row r="23" spans="1:35" x14ac:dyDescent="0.2">
      <c r="A23" s="10" t="s">
        <v>341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5" x14ac:dyDescent="0.2">
      <c r="A24" s="14" t="s">
        <v>262</v>
      </c>
      <c r="B24" t="s">
        <v>0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5" x14ac:dyDescent="0.2">
      <c r="A25" t="s">
        <v>305</v>
      </c>
      <c r="B25" t="s">
        <v>539</v>
      </c>
      <c r="C25" s="5">
        <v>6032460</v>
      </c>
      <c r="D25" s="5">
        <v>5940580</v>
      </c>
      <c r="E25" s="5">
        <v>5849080</v>
      </c>
      <c r="F25" s="5">
        <v>5757950</v>
      </c>
      <c r="G25" s="5">
        <v>5667180</v>
      </c>
      <c r="H25" s="5">
        <v>5576790</v>
      </c>
      <c r="I25" s="5">
        <v>5486760</v>
      </c>
      <c r="J25" s="5">
        <v>5397110</v>
      </c>
      <c r="K25" s="5">
        <v>5307820</v>
      </c>
      <c r="L25" s="5">
        <v>5218900</v>
      </c>
      <c r="M25" s="5">
        <v>5130360</v>
      </c>
      <c r="N25" s="5">
        <v>5041190</v>
      </c>
      <c r="O25" s="5">
        <v>5015980</v>
      </c>
      <c r="P25" s="5">
        <v>4990900</v>
      </c>
      <c r="Q25" s="5">
        <v>4965950</v>
      </c>
      <c r="R25" s="5">
        <v>4941120</v>
      </c>
      <c r="S25" s="5">
        <v>4916410</v>
      </c>
      <c r="T25" s="5">
        <v>4891830</v>
      </c>
      <c r="U25" s="5">
        <v>4867370</v>
      </c>
      <c r="V25" s="5">
        <v>4843030</v>
      </c>
      <c r="W25" s="5">
        <v>4818820</v>
      </c>
      <c r="X25" s="5">
        <v>4794730</v>
      </c>
      <c r="Y25" s="5">
        <v>4770750</v>
      </c>
      <c r="Z25" s="5">
        <v>4746900</v>
      </c>
      <c r="AA25" s="5">
        <v>4723160</v>
      </c>
      <c r="AB25" s="5">
        <v>4699550</v>
      </c>
      <c r="AC25" s="5">
        <v>4676050</v>
      </c>
      <c r="AD25" s="5">
        <v>4652670</v>
      </c>
      <c r="AE25" s="5">
        <v>4629410</v>
      </c>
      <c r="AF25" s="5">
        <v>4606260</v>
      </c>
      <c r="AG25" s="5">
        <v>4583230</v>
      </c>
    </row>
    <row r="26" spans="1:35" x14ac:dyDescent="0.2">
      <c r="A26" t="s">
        <v>655</v>
      </c>
      <c r="C26">
        <f>'Subsidies Paid'!M13*'Monetizing Tax Credit Penalty'!$A$30</f>
        <v>6.699999999999999E-2</v>
      </c>
      <c r="D26">
        <f>'Subsidies Paid'!N13*'Monetizing Tax Credit Penalty'!$A$30</f>
        <v>6.699999999999999E-2</v>
      </c>
      <c r="E26">
        <f>'Subsidies Paid'!O13*'Monetizing Tax Credit Penalty'!$A$30</f>
        <v>6.699999999999999E-2</v>
      </c>
      <c r="F26">
        <f>'Subsidies Paid'!P13*'Monetizing Tax Credit Penalty'!$A$30</f>
        <v>6.699999999999999E-2</v>
      </c>
      <c r="G26">
        <f>'Subsidies Paid'!Q13*'Monetizing Tax Credit Penalty'!$A$30</f>
        <v>6.699999999999999E-2</v>
      </c>
      <c r="H26">
        <f>'Subsidies Paid'!R13*'Monetizing Tax Credit Penalty'!$A$30</f>
        <v>6.699999999999999E-2</v>
      </c>
      <c r="I26">
        <f>'Subsidies Paid'!S13*'Monetizing Tax Credit Penalty'!$A$30</f>
        <v>6.699999999999999E-2</v>
      </c>
      <c r="J26">
        <f>'Subsidies Paid'!T13*'Monetizing Tax Credit Penalty'!$A$30</f>
        <v>6.699999999999999E-2</v>
      </c>
      <c r="K26">
        <f>'Subsidies Paid'!U13*'Monetizing Tax Credit Penalty'!$A$30</f>
        <v>6.699999999999999E-2</v>
      </c>
      <c r="L26">
        <f>'Subsidies Paid'!V13*'Monetizing Tax Credit Penalty'!$A$30</f>
        <v>6.699999999999999E-2</v>
      </c>
      <c r="M26">
        <f>'Subsidies Paid'!W13*'Monetizing Tax Credit Penalty'!$A$30</f>
        <v>6.699999999999999E-2</v>
      </c>
      <c r="N26">
        <f>M26</f>
        <v>6.699999999999999E-2</v>
      </c>
      <c r="O26">
        <f t="shared" ref="O26:AG26" si="6">N26</f>
        <v>6.699999999999999E-2</v>
      </c>
      <c r="P26">
        <f t="shared" si="6"/>
        <v>6.699999999999999E-2</v>
      </c>
      <c r="Q26">
        <f t="shared" si="6"/>
        <v>6.699999999999999E-2</v>
      </c>
      <c r="R26">
        <f t="shared" si="6"/>
        <v>6.699999999999999E-2</v>
      </c>
      <c r="S26">
        <f t="shared" si="6"/>
        <v>6.699999999999999E-2</v>
      </c>
      <c r="T26">
        <f t="shared" si="6"/>
        <v>6.699999999999999E-2</v>
      </c>
      <c r="U26">
        <f t="shared" si="6"/>
        <v>6.699999999999999E-2</v>
      </c>
      <c r="V26">
        <f t="shared" si="6"/>
        <v>6.699999999999999E-2</v>
      </c>
      <c r="W26">
        <f t="shared" si="6"/>
        <v>6.699999999999999E-2</v>
      </c>
      <c r="X26">
        <f t="shared" si="6"/>
        <v>6.699999999999999E-2</v>
      </c>
      <c r="Y26">
        <f t="shared" si="6"/>
        <v>6.699999999999999E-2</v>
      </c>
      <c r="Z26">
        <f t="shared" si="6"/>
        <v>6.699999999999999E-2</v>
      </c>
      <c r="AA26">
        <f t="shared" si="6"/>
        <v>6.699999999999999E-2</v>
      </c>
      <c r="AB26">
        <f t="shared" si="6"/>
        <v>6.699999999999999E-2</v>
      </c>
      <c r="AC26">
        <f t="shared" si="6"/>
        <v>6.699999999999999E-2</v>
      </c>
      <c r="AD26">
        <f t="shared" si="6"/>
        <v>6.699999999999999E-2</v>
      </c>
      <c r="AE26">
        <f t="shared" si="6"/>
        <v>6.699999999999999E-2</v>
      </c>
      <c r="AF26">
        <f t="shared" si="6"/>
        <v>6.699999999999999E-2</v>
      </c>
      <c r="AG26">
        <f t="shared" si="6"/>
        <v>6.699999999999999E-2</v>
      </c>
    </row>
    <row r="27" spans="1:35" x14ac:dyDescent="0.2">
      <c r="A27" t="s">
        <v>306</v>
      </c>
      <c r="C27" s="20">
        <f t="shared" ref="C27:AG27" si="7">C25*C26</f>
        <v>404174.81999999995</v>
      </c>
      <c r="D27" s="20">
        <f t="shared" si="7"/>
        <v>398018.85999999993</v>
      </c>
      <c r="E27" s="20">
        <f t="shared" si="7"/>
        <v>391888.35999999993</v>
      </c>
      <c r="F27" s="20">
        <f t="shared" si="7"/>
        <v>385782.64999999997</v>
      </c>
      <c r="G27" s="20">
        <f t="shared" si="7"/>
        <v>379701.05999999994</v>
      </c>
      <c r="H27" s="20">
        <f t="shared" si="7"/>
        <v>373644.92999999993</v>
      </c>
      <c r="I27" s="20">
        <f t="shared" si="7"/>
        <v>367612.91999999993</v>
      </c>
      <c r="J27" s="20">
        <f t="shared" si="7"/>
        <v>361606.36999999994</v>
      </c>
      <c r="K27" s="20">
        <f t="shared" si="7"/>
        <v>355623.93999999994</v>
      </c>
      <c r="L27" s="20">
        <f t="shared" si="7"/>
        <v>349666.29999999993</v>
      </c>
      <c r="M27" s="20">
        <f t="shared" si="7"/>
        <v>343734.11999999994</v>
      </c>
      <c r="N27" s="20">
        <f t="shared" si="7"/>
        <v>337759.72999999992</v>
      </c>
      <c r="O27" s="20">
        <f t="shared" si="7"/>
        <v>336070.66</v>
      </c>
      <c r="P27" s="20">
        <f t="shared" si="7"/>
        <v>334390.29999999993</v>
      </c>
      <c r="Q27" s="20">
        <f t="shared" si="7"/>
        <v>332718.64999999997</v>
      </c>
      <c r="R27" s="20">
        <f t="shared" si="7"/>
        <v>331055.03999999998</v>
      </c>
      <c r="S27" s="20">
        <f t="shared" si="7"/>
        <v>329399.46999999997</v>
      </c>
      <c r="T27" s="20">
        <f t="shared" si="7"/>
        <v>327752.60999999993</v>
      </c>
      <c r="U27" s="20">
        <f t="shared" si="7"/>
        <v>326113.78999999998</v>
      </c>
      <c r="V27" s="20">
        <f t="shared" si="7"/>
        <v>324483.00999999995</v>
      </c>
      <c r="W27" s="20">
        <f t="shared" si="7"/>
        <v>322860.93999999994</v>
      </c>
      <c r="X27" s="20">
        <f t="shared" si="7"/>
        <v>321246.90999999997</v>
      </c>
      <c r="Y27" s="20">
        <f t="shared" si="7"/>
        <v>319640.24999999994</v>
      </c>
      <c r="Z27" s="20">
        <f t="shared" si="7"/>
        <v>318042.29999999993</v>
      </c>
      <c r="AA27" s="20">
        <f t="shared" si="7"/>
        <v>316451.71999999997</v>
      </c>
      <c r="AB27" s="20">
        <f t="shared" si="7"/>
        <v>314869.84999999998</v>
      </c>
      <c r="AC27" s="20">
        <f t="shared" si="7"/>
        <v>313295.34999999998</v>
      </c>
      <c r="AD27" s="20">
        <f t="shared" si="7"/>
        <v>311728.88999999996</v>
      </c>
      <c r="AE27" s="20">
        <f t="shared" si="7"/>
        <v>310170.46999999997</v>
      </c>
      <c r="AF27" s="20">
        <f t="shared" si="7"/>
        <v>308619.41999999993</v>
      </c>
      <c r="AG27" s="20">
        <f t="shared" si="7"/>
        <v>307076.40999999997</v>
      </c>
    </row>
    <row r="29" spans="1:35" x14ac:dyDescent="0.2">
      <c r="A29" s="13" t="s">
        <v>342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2">
      <c r="A30" s="15" t="s">
        <v>32</v>
      </c>
      <c r="B30" t="s">
        <v>0</v>
      </c>
      <c r="C30">
        <v>2020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 x14ac:dyDescent="0.2">
      <c r="A31" t="s">
        <v>263</v>
      </c>
      <c r="B31" t="s">
        <v>304</v>
      </c>
      <c r="C31" s="5">
        <f>'Subsidies Paid'!K4*10^9</f>
        <v>300000000</v>
      </c>
      <c r="D31" s="5">
        <f>C31</f>
        <v>300000000</v>
      </c>
      <c r="E31" s="5">
        <f t="shared" ref="E31:AG31" si="8">D31</f>
        <v>300000000</v>
      </c>
      <c r="F31" s="5">
        <f t="shared" si="8"/>
        <v>300000000</v>
      </c>
      <c r="G31" s="5">
        <f t="shared" si="8"/>
        <v>300000000</v>
      </c>
      <c r="H31" s="5">
        <f t="shared" si="8"/>
        <v>300000000</v>
      </c>
      <c r="I31" s="5">
        <f t="shared" si="8"/>
        <v>300000000</v>
      </c>
      <c r="J31" s="5">
        <f t="shared" si="8"/>
        <v>300000000</v>
      </c>
      <c r="K31" s="5">
        <f t="shared" si="8"/>
        <v>300000000</v>
      </c>
      <c r="L31" s="5">
        <f t="shared" si="8"/>
        <v>300000000</v>
      </c>
      <c r="M31" s="5">
        <f t="shared" si="8"/>
        <v>300000000</v>
      </c>
      <c r="N31" s="5">
        <f t="shared" si="8"/>
        <v>300000000</v>
      </c>
      <c r="O31" s="5">
        <f t="shared" si="8"/>
        <v>300000000</v>
      </c>
      <c r="P31" s="5">
        <f t="shared" si="8"/>
        <v>300000000</v>
      </c>
      <c r="Q31" s="5">
        <f t="shared" si="8"/>
        <v>300000000</v>
      </c>
      <c r="R31" s="5">
        <f t="shared" si="8"/>
        <v>300000000</v>
      </c>
      <c r="S31" s="5">
        <f t="shared" si="8"/>
        <v>300000000</v>
      </c>
      <c r="T31" s="5">
        <f t="shared" si="8"/>
        <v>300000000</v>
      </c>
      <c r="U31" s="5">
        <f t="shared" si="8"/>
        <v>300000000</v>
      </c>
      <c r="V31" s="5">
        <f t="shared" si="8"/>
        <v>300000000</v>
      </c>
      <c r="W31" s="5">
        <f t="shared" si="8"/>
        <v>300000000</v>
      </c>
      <c r="X31" s="5">
        <f t="shared" si="8"/>
        <v>300000000</v>
      </c>
      <c r="Y31" s="5">
        <f t="shared" si="8"/>
        <v>300000000</v>
      </c>
      <c r="Z31" s="5">
        <f t="shared" si="8"/>
        <v>300000000</v>
      </c>
      <c r="AA31" s="5">
        <f t="shared" si="8"/>
        <v>300000000</v>
      </c>
      <c r="AB31" s="5">
        <f t="shared" si="8"/>
        <v>300000000</v>
      </c>
      <c r="AC31" s="5">
        <f t="shared" si="8"/>
        <v>300000000</v>
      </c>
      <c r="AD31" s="5">
        <f t="shared" si="8"/>
        <v>300000000</v>
      </c>
      <c r="AE31" s="5">
        <f t="shared" si="8"/>
        <v>300000000</v>
      </c>
      <c r="AF31" s="5">
        <f t="shared" si="8"/>
        <v>300000000</v>
      </c>
      <c r="AG31" s="5">
        <f t="shared" si="8"/>
        <v>300000000</v>
      </c>
      <c r="AH31" s="5"/>
      <c r="AI31" s="5"/>
    </row>
    <row r="32" spans="1:35" x14ac:dyDescent="0.2">
      <c r="A32" t="s">
        <v>264</v>
      </c>
      <c r="B32" t="s">
        <v>686</v>
      </c>
      <c r="C32" s="5">
        <f>INDEX('AEO21 Table 8'!19:19,MATCH(Calculations!C30,'AEO21 Table 8'!13:13,0))*10^6</f>
        <v>764960510</v>
      </c>
      <c r="D32" s="5">
        <f>INDEX('AEO22 Table 8'!19:19,MATCH(Calculations!D30,'AEO22 Table 8'!13:13,0))*10^6</f>
        <v>937806519</v>
      </c>
      <c r="E32" s="5">
        <f>INDEX('AEO22 Table 8'!19:19,MATCH(Calculations!E30,'AEO22 Table 8'!13:13,0))*10^6</f>
        <v>902792969</v>
      </c>
      <c r="F32" s="5">
        <f>INDEX('AEO22 Table 8'!19:19,MATCH(Calculations!F30,'AEO22 Table 8'!13:13,0))*10^6</f>
        <v>855844971</v>
      </c>
      <c r="G32" s="5">
        <f>INDEX('AEO22 Table 8'!19:19,MATCH(Calculations!G30,'AEO22 Table 8'!13:13,0))*10^6</f>
        <v>729351135</v>
      </c>
      <c r="H32" s="5">
        <f>INDEX('AEO22 Table 8'!19:19,MATCH(Calculations!H30,'AEO22 Table 8'!13:13,0))*10^6</f>
        <v>694989929</v>
      </c>
      <c r="I32" s="5">
        <f>INDEX('AEO22 Table 8'!19:19,MATCH(Calculations!I30,'AEO22 Table 8'!13:13,0))*10^6</f>
        <v>676450623</v>
      </c>
      <c r="J32" s="5">
        <f>INDEX('AEO22 Table 8'!19:19,MATCH(Calculations!J30,'AEO22 Table 8'!13:13,0))*10^6</f>
        <v>654363098</v>
      </c>
      <c r="K32" s="5">
        <f>INDEX('AEO22 Table 8'!19:19,MATCH(Calculations!K30,'AEO22 Table 8'!13:13,0))*10^6</f>
        <v>651690247</v>
      </c>
      <c r="L32" s="5">
        <f>INDEX('AEO22 Table 8'!19:19,MATCH(Calculations!L30,'AEO22 Table 8'!13:13,0))*10^6</f>
        <v>648383789</v>
      </c>
      <c r="M32" s="5">
        <f>INDEX('AEO22 Table 8'!19:19,MATCH(Calculations!M30,'AEO22 Table 8'!13:13,0))*10^6</f>
        <v>634298340</v>
      </c>
      <c r="N32" s="5">
        <f>INDEX('AEO22 Table 8'!19:19,MATCH(Calculations!N30,'AEO22 Table 8'!13:13,0))*10^6</f>
        <v>628358521</v>
      </c>
      <c r="O32" s="5">
        <f>INDEX('AEO22 Table 8'!19:19,MATCH(Calculations!O30,'AEO22 Table 8'!13:13,0))*10^6</f>
        <v>614237305</v>
      </c>
      <c r="P32" s="5">
        <f>INDEX('AEO22 Table 8'!19:19,MATCH(Calculations!P30,'AEO22 Table 8'!13:13,0))*10^6</f>
        <v>619123352</v>
      </c>
      <c r="Q32" s="5">
        <f>INDEX('AEO22 Table 8'!19:19,MATCH(Calculations!Q30,'AEO22 Table 8'!13:13,0))*10^6</f>
        <v>591749939</v>
      </c>
      <c r="R32" s="5">
        <f>INDEX('AEO22 Table 8'!19:19,MATCH(Calculations!R30,'AEO22 Table 8'!13:13,0))*10^6</f>
        <v>562140381</v>
      </c>
      <c r="S32" s="5">
        <f>INDEX('AEO22 Table 8'!19:19,MATCH(Calculations!S30,'AEO22 Table 8'!13:13,0))*10^6</f>
        <v>550953308</v>
      </c>
      <c r="T32" s="5">
        <f>INDEX('AEO22 Table 8'!19:19,MATCH(Calculations!T30,'AEO22 Table 8'!13:13,0))*10^6</f>
        <v>539452026</v>
      </c>
      <c r="U32" s="5">
        <f>INDEX('AEO22 Table 8'!19:19,MATCH(Calculations!U30,'AEO22 Table 8'!13:13,0))*10^6</f>
        <v>537276123</v>
      </c>
      <c r="V32" s="5">
        <f>INDEX('AEO22 Table 8'!19:19,MATCH(Calculations!V30,'AEO22 Table 8'!13:13,0))*10^6</f>
        <v>535665955.00000006</v>
      </c>
      <c r="W32" s="5">
        <f>INDEX('AEO22 Table 8'!19:19,MATCH(Calculations!W30,'AEO22 Table 8'!13:13,0))*10^6</f>
        <v>527232788</v>
      </c>
      <c r="X32" s="5">
        <f>INDEX('AEO22 Table 8'!19:19,MATCH(Calculations!X30,'AEO22 Table 8'!13:13,0))*10^6</f>
        <v>526129333</v>
      </c>
      <c r="Y32" s="5">
        <f>INDEX('AEO22 Table 8'!19:19,MATCH(Calculations!Y30,'AEO22 Table 8'!13:13,0))*10^6</f>
        <v>520811584.00000006</v>
      </c>
      <c r="Z32" s="5">
        <f>INDEX('AEO22 Table 8'!19:19,MATCH(Calculations!Z30,'AEO22 Table 8'!13:13,0))*10^6</f>
        <v>512450684</v>
      </c>
      <c r="AA32" s="5">
        <f>INDEX('AEO22 Table 8'!19:19,MATCH(Calculations!AA30,'AEO22 Table 8'!13:13,0))*10^6</f>
        <v>506180176</v>
      </c>
      <c r="AB32" s="5">
        <f>INDEX('AEO22 Table 8'!19:19,MATCH(Calculations!AB30,'AEO22 Table 8'!13:13,0))*10^6</f>
        <v>494879456</v>
      </c>
      <c r="AC32" s="5">
        <f>INDEX('AEO22 Table 8'!19:19,MATCH(Calculations!AC30,'AEO22 Table 8'!13:13,0))*10^6</f>
        <v>490447327</v>
      </c>
      <c r="AD32" s="5">
        <f>INDEX('AEO22 Table 8'!19:19,MATCH(Calculations!AD30,'AEO22 Table 8'!13:13,0))*10^6</f>
        <v>481471222</v>
      </c>
      <c r="AE32" s="5">
        <f>INDEX('AEO22 Table 8'!19:19,MATCH(Calculations!AE30,'AEO22 Table 8'!13:13,0))*10^6</f>
        <v>472308594</v>
      </c>
      <c r="AF32" s="5">
        <f>INDEX('AEO22 Table 8'!19:19,MATCH(Calculations!AF30,'AEO22 Table 8'!13:13,0))*10^6</f>
        <v>468364563</v>
      </c>
      <c r="AG32" s="5">
        <f>INDEX('AEO22 Table 8'!19:19,MATCH(Calculations!AG30,'AEO22 Table 8'!13:13,0))*10^6</f>
        <v>473483917</v>
      </c>
      <c r="AH32" s="5"/>
      <c r="AI32" s="5"/>
    </row>
    <row r="33" spans="1:35" x14ac:dyDescent="0.2">
      <c r="A33" t="s">
        <v>266</v>
      </c>
      <c r="C33">
        <f>C31/C32</f>
        <v>0.39217710728623101</v>
      </c>
      <c r="D33">
        <f t="shared" ref="D33:O33" si="9">D31/D32</f>
        <v>0.31989540904438946</v>
      </c>
      <c r="E33">
        <f t="shared" si="9"/>
        <v>0.33230210059378518</v>
      </c>
      <c r="F33">
        <f t="shared" si="9"/>
        <v>0.35053077387306397</v>
      </c>
      <c r="G33">
        <f t="shared" si="9"/>
        <v>0.41132451243803164</v>
      </c>
      <c r="H33">
        <f t="shared" si="9"/>
        <v>0.43166093130538014</v>
      </c>
      <c r="I33">
        <f t="shared" si="9"/>
        <v>0.44349134999614009</v>
      </c>
      <c r="J33">
        <f t="shared" si="9"/>
        <v>0.45846106071219805</v>
      </c>
      <c r="K33">
        <f t="shared" si="9"/>
        <v>0.4603413989714043</v>
      </c>
      <c r="L33">
        <f t="shared" si="9"/>
        <v>0.46268892759130964</v>
      </c>
      <c r="M33">
        <f t="shared" si="9"/>
        <v>0.47296355844160021</v>
      </c>
      <c r="N33">
        <f t="shared" si="9"/>
        <v>0.47743444223938519</v>
      </c>
      <c r="O33">
        <f t="shared" si="9"/>
        <v>0.4884105826167624</v>
      </c>
      <c r="P33">
        <f t="shared" ref="P33:Q33" si="10">P31/P32</f>
        <v>0.48455610506515023</v>
      </c>
      <c r="Q33">
        <f t="shared" si="10"/>
        <v>0.50697090143679757</v>
      </c>
      <c r="R33">
        <f t="shared" ref="R33:Z33" si="11">R31/R32</f>
        <v>0.53367452355286327</v>
      </c>
      <c r="S33">
        <f t="shared" si="11"/>
        <v>0.5445107518984168</v>
      </c>
      <c r="T33">
        <f t="shared" si="11"/>
        <v>0.55611988748004071</v>
      </c>
      <c r="U33">
        <f t="shared" si="11"/>
        <v>0.55837210543599758</v>
      </c>
      <c r="V33">
        <f t="shared" si="11"/>
        <v>0.56005052626501151</v>
      </c>
      <c r="W33">
        <f t="shared" si="11"/>
        <v>0.56900861787829482</v>
      </c>
      <c r="X33">
        <f t="shared" si="11"/>
        <v>0.57020200392438491</v>
      </c>
      <c r="Y33">
        <f t="shared" si="11"/>
        <v>0.57602405402718537</v>
      </c>
      <c r="Z33">
        <f t="shared" si="11"/>
        <v>0.58542218669377366</v>
      </c>
      <c r="AA33">
        <f t="shared" ref="AA33:AG33" si="12">AA31/AA32</f>
        <v>0.59267433657852298</v>
      </c>
      <c r="AB33">
        <f t="shared" si="12"/>
        <v>0.60620823184868677</v>
      </c>
      <c r="AC33">
        <f t="shared" si="12"/>
        <v>0.61168648187983699</v>
      </c>
      <c r="AD33">
        <f t="shared" si="12"/>
        <v>0.62309019997876425</v>
      </c>
      <c r="AE33">
        <f t="shared" si="12"/>
        <v>0.63517794046322185</v>
      </c>
      <c r="AF33">
        <f t="shared" si="12"/>
        <v>0.64052668305736016</v>
      </c>
      <c r="AG33">
        <f t="shared" si="12"/>
        <v>0.63360124648119776</v>
      </c>
    </row>
    <row r="35" spans="1:35" x14ac:dyDescent="0.2">
      <c r="A35" s="10" t="s">
        <v>343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2">
      <c r="A36" s="15" t="s">
        <v>250</v>
      </c>
      <c r="B36" t="s">
        <v>0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 x14ac:dyDescent="0.2">
      <c r="A37" t="s">
        <v>269</v>
      </c>
      <c r="B37" t="s">
        <v>304</v>
      </c>
      <c r="C37" s="5">
        <f>('Subsidies Paid'!K6+'Subsidies Paid'!M7)*10^9</f>
        <v>300000000</v>
      </c>
      <c r="D37" s="5">
        <f>('Subsidies Paid'!L6+'Subsidies Paid'!N7)*10^9</f>
        <v>0</v>
      </c>
      <c r="E37" s="5">
        <f>('Subsidies Paid'!M6+'Subsidies Paid'!O7)*10^9</f>
        <v>1200000000</v>
      </c>
      <c r="F37" s="5">
        <f>('Subsidies Paid'!N6+'Subsidies Paid'!P7)*10^9</f>
        <v>1200000000</v>
      </c>
      <c r="G37" s="5">
        <f>('Subsidies Paid'!O6+'Subsidies Paid'!Q7)*10^9</f>
        <v>1200000000</v>
      </c>
      <c r="H37" s="5">
        <f>('Subsidies Paid'!P6+'Subsidies Paid'!R7)*10^9</f>
        <v>1200000000</v>
      </c>
      <c r="I37" s="5">
        <f>('Subsidies Paid'!Q6+'Subsidies Paid'!S7)*10^9</f>
        <v>1200000000</v>
      </c>
      <c r="J37" s="5">
        <f>('Subsidies Paid'!R6+'Subsidies Paid'!T7)*10^9</f>
        <v>0</v>
      </c>
      <c r="K37" s="5">
        <f>('Subsidies Paid'!S6+'Subsidies Paid'!U7)*10^9</f>
        <v>0</v>
      </c>
      <c r="L37" s="5">
        <f>('Subsidies Paid'!T6+'Subsidies Paid'!V7)*10^9</f>
        <v>0</v>
      </c>
      <c r="M37" s="5">
        <f>('Subsidies Paid'!U6+'Subsidies Paid'!W7)*10^9</f>
        <v>0</v>
      </c>
      <c r="N37" s="5">
        <f t="shared" ref="N37:AG37" si="13">M37</f>
        <v>0</v>
      </c>
      <c r="O37" s="5">
        <f t="shared" si="13"/>
        <v>0</v>
      </c>
      <c r="P37" s="5">
        <f t="shared" si="13"/>
        <v>0</v>
      </c>
      <c r="Q37" s="5">
        <f t="shared" si="13"/>
        <v>0</v>
      </c>
      <c r="R37" s="5">
        <f t="shared" si="13"/>
        <v>0</v>
      </c>
      <c r="S37" s="5">
        <f t="shared" si="13"/>
        <v>0</v>
      </c>
      <c r="T37" s="5">
        <f t="shared" si="13"/>
        <v>0</v>
      </c>
      <c r="U37" s="5">
        <f t="shared" si="13"/>
        <v>0</v>
      </c>
      <c r="V37" s="5">
        <f t="shared" si="13"/>
        <v>0</v>
      </c>
      <c r="W37" s="5">
        <f t="shared" si="13"/>
        <v>0</v>
      </c>
      <c r="X37" s="5">
        <f t="shared" si="13"/>
        <v>0</v>
      </c>
      <c r="Y37" s="5">
        <f t="shared" si="13"/>
        <v>0</v>
      </c>
      <c r="Z37" s="5">
        <f t="shared" si="13"/>
        <v>0</v>
      </c>
      <c r="AA37" s="5">
        <f t="shared" si="13"/>
        <v>0</v>
      </c>
      <c r="AB37" s="5">
        <f t="shared" si="13"/>
        <v>0</v>
      </c>
      <c r="AC37" s="5">
        <f t="shared" si="13"/>
        <v>0</v>
      </c>
      <c r="AD37" s="5">
        <f t="shared" si="13"/>
        <v>0</v>
      </c>
      <c r="AE37" s="5">
        <f t="shared" si="13"/>
        <v>0</v>
      </c>
      <c r="AF37" s="5">
        <f t="shared" si="13"/>
        <v>0</v>
      </c>
      <c r="AG37" s="5">
        <f t="shared" si="13"/>
        <v>0</v>
      </c>
      <c r="AH37" s="5"/>
      <c r="AI37" s="5"/>
    </row>
    <row r="38" spans="1:35" x14ac:dyDescent="0.2">
      <c r="A38" t="s">
        <v>270</v>
      </c>
      <c r="B38" t="s">
        <v>686</v>
      </c>
      <c r="C38" s="5">
        <f>INDEX('AEO21 Table 8'!22:22,MATCH(Calculations!C36,'AEO21 Table 8'!13:13,0))*10^6</f>
        <v>784792236</v>
      </c>
      <c r="D38" s="5">
        <f>INDEX('AEO22 Table 8'!22:22,MATCH(Calculations!D36,'AEO22 Table 8'!13:13,0))*10^6</f>
        <v>777682190</v>
      </c>
      <c r="E38" s="5">
        <f>INDEX('AEO22 Table 8'!22:22,MATCH(Calculations!E36,'AEO22 Table 8'!13:13,0))*10^6</f>
        <v>783615601</v>
      </c>
      <c r="F38" s="5">
        <f>INDEX('AEO22 Table 8'!22:22,MATCH(Calculations!F36,'AEO22 Table 8'!13:13,0))*10^6</f>
        <v>785479919</v>
      </c>
      <c r="G38" s="5">
        <f>INDEX('AEO22 Table 8'!22:22,MATCH(Calculations!G36,'AEO22 Table 8'!13:13,0))*10^6</f>
        <v>788973022</v>
      </c>
      <c r="H38" s="5">
        <f>INDEX('AEO22 Table 8'!22:22,MATCH(Calculations!H36,'AEO22 Table 8'!13:13,0))*10^6</f>
        <v>781776001</v>
      </c>
      <c r="I38" s="5">
        <f>INDEX('AEO22 Table 8'!22:22,MATCH(Calculations!I36,'AEO22 Table 8'!13:13,0))*10^6</f>
        <v>773335144</v>
      </c>
      <c r="J38" s="5">
        <f>INDEX('AEO22 Table 8'!22:22,MATCH(Calculations!J36,'AEO22 Table 8'!13:13,0))*10^6</f>
        <v>759403198</v>
      </c>
      <c r="K38" s="5">
        <f>INDEX('AEO22 Table 8'!22:22,MATCH(Calculations!K36,'AEO22 Table 8'!13:13,0))*10^6</f>
        <v>705651123</v>
      </c>
      <c r="L38" s="5">
        <f>INDEX('AEO22 Table 8'!22:22,MATCH(Calculations!L36,'AEO22 Table 8'!13:13,0))*10^6</f>
        <v>699001221</v>
      </c>
      <c r="M38" s="5">
        <f>INDEX('AEO22 Table 8'!22:22,MATCH(Calculations!M36,'AEO22 Table 8'!13:13,0))*10^6</f>
        <v>699719727</v>
      </c>
      <c r="N38" s="5">
        <f>INDEX('AEO22 Table 8'!22:22,MATCH(Calculations!N36,'AEO22 Table 8'!13:13,0))*10^6</f>
        <v>700812988</v>
      </c>
      <c r="O38" s="5">
        <f>INDEX('AEO22 Table 8'!22:22,MATCH(Calculations!O36,'AEO22 Table 8'!13:13,0))*10^6</f>
        <v>701571411</v>
      </c>
      <c r="P38" s="5">
        <f>INDEX('AEO22 Table 8'!22:22,MATCH(Calculations!P36,'AEO22 Table 8'!13:13,0))*10^6</f>
        <v>651974548</v>
      </c>
      <c r="Q38" s="5">
        <f>INDEX('AEO22 Table 8'!22:22,MATCH(Calculations!Q36,'AEO22 Table 8'!13:13,0))*10^6</f>
        <v>652669067</v>
      </c>
      <c r="R38" s="5">
        <f>INDEX('AEO22 Table 8'!22:22,MATCH(Calculations!R36,'AEO22 Table 8'!13:13,0))*10^6</f>
        <v>646136230</v>
      </c>
      <c r="S38" s="5">
        <f>INDEX('AEO22 Table 8'!22:22,MATCH(Calculations!S36,'AEO22 Table 8'!13:13,0))*10^6</f>
        <v>647180786</v>
      </c>
      <c r="T38" s="5">
        <f>INDEX('AEO22 Table 8'!22:22,MATCH(Calculations!T36,'AEO22 Table 8'!13:13,0))*10^6</f>
        <v>647391479</v>
      </c>
      <c r="U38" s="5">
        <f>INDEX('AEO22 Table 8'!22:22,MATCH(Calculations!U36,'AEO22 Table 8'!13:13,0))*10^6</f>
        <v>647592896</v>
      </c>
      <c r="V38" s="5">
        <f>INDEX('AEO22 Table 8'!22:22,MATCH(Calculations!V36,'AEO22 Table 8'!13:13,0))*10^6</f>
        <v>647602539</v>
      </c>
      <c r="W38" s="5">
        <f>INDEX('AEO22 Table 8'!22:22,MATCH(Calculations!W36,'AEO22 Table 8'!13:13,0))*10^6</f>
        <v>647938904</v>
      </c>
      <c r="X38" s="5">
        <f>INDEX('AEO22 Table 8'!22:22,MATCH(Calculations!X36,'AEO22 Table 8'!13:13,0))*10^6</f>
        <v>649192139</v>
      </c>
      <c r="Y38" s="5">
        <f>INDEX('AEO22 Table 8'!22:22,MATCH(Calculations!Y36,'AEO22 Table 8'!13:13,0))*10^6</f>
        <v>650096680</v>
      </c>
      <c r="Z38" s="5">
        <f>INDEX('AEO22 Table 8'!22:22,MATCH(Calculations!Z36,'AEO22 Table 8'!13:13,0))*10^6</f>
        <v>650971130</v>
      </c>
      <c r="AA38" s="5">
        <f>INDEX('AEO22 Table 8'!22:22,MATCH(Calculations!AA36,'AEO22 Table 8'!13:13,0))*10^6</f>
        <v>651733887</v>
      </c>
      <c r="AB38" s="5">
        <f>INDEX('AEO22 Table 8'!22:22,MATCH(Calculations!AB36,'AEO22 Table 8'!13:13,0))*10^6</f>
        <v>652552002</v>
      </c>
      <c r="AC38" s="5">
        <f>INDEX('AEO22 Table 8'!22:22,MATCH(Calculations!AC36,'AEO22 Table 8'!13:13,0))*10^6</f>
        <v>652979004</v>
      </c>
      <c r="AD38" s="5">
        <f>INDEX('AEO22 Table 8'!22:22,MATCH(Calculations!AD36,'AEO22 Table 8'!13:13,0))*10^6</f>
        <v>653404541</v>
      </c>
      <c r="AE38" s="5">
        <f>INDEX('AEO22 Table 8'!22:22,MATCH(Calculations!AE36,'AEO22 Table 8'!13:13,0))*10^6</f>
        <v>653669922</v>
      </c>
      <c r="AF38" s="5">
        <f>INDEX('AEO22 Table 8'!22:22,MATCH(Calculations!AF36,'AEO22 Table 8'!13:13,0))*10^6</f>
        <v>653990967</v>
      </c>
      <c r="AG38" s="5">
        <f>INDEX('AEO22 Table 8'!22:22,MATCH(Calculations!AG36,'AEO22 Table 8'!13:13,0))*10^6</f>
        <v>654454590</v>
      </c>
      <c r="AH38" s="5"/>
      <c r="AI38" s="5"/>
    </row>
    <row r="39" spans="1:35" x14ac:dyDescent="0.2">
      <c r="A39" t="s">
        <v>267</v>
      </c>
      <c r="C39">
        <f t="shared" ref="C39:O39" si="14">C37/C38</f>
        <v>0.3822667786942785</v>
      </c>
      <c r="D39">
        <f t="shared" si="14"/>
        <v>0</v>
      </c>
      <c r="E39">
        <f t="shared" si="14"/>
        <v>1.5313630796383289</v>
      </c>
      <c r="F39">
        <f t="shared" si="14"/>
        <v>1.5277284256072752</v>
      </c>
      <c r="G39">
        <f t="shared" si="14"/>
        <v>1.5209645533355132</v>
      </c>
      <c r="H39">
        <f t="shared" si="14"/>
        <v>1.5349665357660423</v>
      </c>
      <c r="I39">
        <f t="shared" si="14"/>
        <v>1.5517205047647491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ref="P39:Z39" si="15">P37/P38</f>
        <v>0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ref="AA39:AG39" si="16">AA37/AA38</f>
        <v>0</v>
      </c>
      <c r="AB39">
        <f t="shared" si="16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</row>
    <row r="41" spans="1:35" x14ac:dyDescent="0.2">
      <c r="A41" s="12" t="s">
        <v>268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0" t="s">
        <v>232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4" customHeight="1" x14ac:dyDescent="0.2">
      <c r="A43" s="15" t="s">
        <v>240</v>
      </c>
      <c r="B43" t="s">
        <v>0</v>
      </c>
      <c r="C43">
        <v>2020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 x14ac:dyDescent="0.2">
      <c r="A44" t="s">
        <v>273</v>
      </c>
      <c r="B44" t="s">
        <v>304</v>
      </c>
      <c r="C44" s="5">
        <f>'Subsidies Paid'!K15*10^9</f>
        <v>100000000</v>
      </c>
      <c r="D44" s="5">
        <f>C44</f>
        <v>100000000</v>
      </c>
      <c r="E44" s="5">
        <f t="shared" ref="E44:AG44" si="17">D44</f>
        <v>100000000</v>
      </c>
      <c r="F44" s="5">
        <f t="shared" si="17"/>
        <v>100000000</v>
      </c>
      <c r="G44" s="5">
        <f t="shared" si="17"/>
        <v>100000000</v>
      </c>
      <c r="H44" s="5">
        <f t="shared" si="17"/>
        <v>100000000</v>
      </c>
      <c r="I44" s="5">
        <f t="shared" si="17"/>
        <v>100000000</v>
      </c>
      <c r="J44" s="5">
        <f t="shared" si="17"/>
        <v>100000000</v>
      </c>
      <c r="K44" s="5">
        <f t="shared" si="17"/>
        <v>100000000</v>
      </c>
      <c r="L44" s="5">
        <f t="shared" si="17"/>
        <v>100000000</v>
      </c>
      <c r="M44" s="5">
        <f t="shared" si="17"/>
        <v>100000000</v>
      </c>
      <c r="N44" s="5">
        <f t="shared" si="17"/>
        <v>100000000</v>
      </c>
      <c r="O44" s="5">
        <f t="shared" si="17"/>
        <v>100000000</v>
      </c>
      <c r="P44" s="5">
        <f t="shared" si="17"/>
        <v>100000000</v>
      </c>
      <c r="Q44" s="5">
        <f t="shared" si="17"/>
        <v>100000000</v>
      </c>
      <c r="R44" s="5">
        <f t="shared" si="17"/>
        <v>100000000</v>
      </c>
      <c r="S44" s="5">
        <f t="shared" si="17"/>
        <v>100000000</v>
      </c>
      <c r="T44" s="5">
        <f t="shared" si="17"/>
        <v>100000000</v>
      </c>
      <c r="U44" s="5">
        <f t="shared" si="17"/>
        <v>100000000</v>
      </c>
      <c r="V44" s="5">
        <f t="shared" si="17"/>
        <v>100000000</v>
      </c>
      <c r="W44" s="5">
        <f t="shared" si="17"/>
        <v>100000000</v>
      </c>
      <c r="X44" s="5">
        <f t="shared" si="17"/>
        <v>100000000</v>
      </c>
      <c r="Y44" s="5">
        <f t="shared" si="17"/>
        <v>100000000</v>
      </c>
      <c r="Z44" s="5">
        <f t="shared" si="17"/>
        <v>100000000</v>
      </c>
      <c r="AA44" s="5">
        <f t="shared" si="17"/>
        <v>100000000</v>
      </c>
      <c r="AB44" s="5">
        <f t="shared" si="17"/>
        <v>100000000</v>
      </c>
      <c r="AC44" s="5">
        <f t="shared" si="17"/>
        <v>100000000</v>
      </c>
      <c r="AD44" s="5">
        <f t="shared" si="17"/>
        <v>100000000</v>
      </c>
      <c r="AE44" s="5">
        <f t="shared" si="17"/>
        <v>100000000</v>
      </c>
      <c r="AF44" s="5">
        <f t="shared" si="17"/>
        <v>100000000</v>
      </c>
      <c r="AG44" s="5">
        <f t="shared" si="17"/>
        <v>100000000</v>
      </c>
      <c r="AH44" s="5"/>
      <c r="AI44" s="5"/>
    </row>
    <row r="45" spans="1:35" x14ac:dyDescent="0.2">
      <c r="A45" t="s">
        <v>274</v>
      </c>
      <c r="B45" t="s">
        <v>687</v>
      </c>
      <c r="C45" s="5">
        <f>INDEX('AEO21 Table 1'!19:19,MATCH(Calculations!C43,'AEO21 Table 1'!13:13,0))*10^15</f>
        <v>1.0784114E+16</v>
      </c>
      <c r="D45" s="5">
        <f>INDEX('AEO22 Table 1'!19:19,MATCH(Calculations!D43,'AEO22 Table 1'!13:13,0))*10^15</f>
        <v>1.3089978E+16</v>
      </c>
      <c r="E45" s="5">
        <f>INDEX('AEO22 Table 1'!19:19,MATCH(Calculations!E43,'AEO22 Table 1'!13:13,0))*10^15</f>
        <v>1.2741252E+16</v>
      </c>
      <c r="F45" s="5">
        <f>INDEX('AEO22 Table 1'!19:19,MATCH(Calculations!F43,'AEO22 Table 1'!13:13,0))*10^15</f>
        <v>1.2812081E+16</v>
      </c>
      <c r="G45" s="5">
        <f>INDEX('AEO22 Table 1'!19:19,MATCH(Calculations!G43,'AEO22 Table 1'!13:13,0))*10^15</f>
        <v>1.1346849E+16</v>
      </c>
      <c r="H45" s="5">
        <f>INDEX('AEO22 Table 1'!19:19,MATCH(Calculations!H43,'AEO22 Table 1'!13:13,0))*10^15</f>
        <v>1.0919338E+16</v>
      </c>
      <c r="I45" s="5">
        <f>INDEX('AEO22 Table 1'!19:19,MATCH(Calculations!I43,'AEO22 Table 1'!13:13,0))*10^15</f>
        <v>1.0890395E+16</v>
      </c>
      <c r="J45" s="5">
        <f>INDEX('AEO22 Table 1'!19:19,MATCH(Calculations!J43,'AEO22 Table 1'!13:13,0))*10^15</f>
        <v>1.0594276E+16</v>
      </c>
      <c r="K45" s="5">
        <f>INDEX('AEO22 Table 1'!19:19,MATCH(Calculations!K43,'AEO22 Table 1'!13:13,0))*10^15</f>
        <v>1.0517385E+16</v>
      </c>
      <c r="L45" s="5">
        <f>INDEX('AEO22 Table 1'!19:19,MATCH(Calculations!L43,'AEO22 Table 1'!13:13,0))*10^15</f>
        <v>1.0477952E+16</v>
      </c>
      <c r="M45" s="5">
        <f>INDEX('AEO22 Table 1'!19:19,MATCH(Calculations!M43,'AEO22 Table 1'!13:13,0))*10^15</f>
        <v>1.0320335E+16</v>
      </c>
      <c r="N45" s="5">
        <f>INDEX('AEO22 Table 1'!19:19,MATCH(Calculations!N43,'AEO22 Table 1'!13:13,0))*10^15</f>
        <v>1.0278054E+16</v>
      </c>
      <c r="O45" s="5">
        <f>INDEX('AEO22 Table 1'!19:19,MATCH(Calculations!O43,'AEO22 Table 1'!13:13,0))*10^15</f>
        <v>1.0186623E+16</v>
      </c>
      <c r="P45" s="5">
        <f>INDEX('AEO22 Table 1'!19:19,MATCH(Calculations!P43,'AEO22 Table 1'!13:13,0))*10^15</f>
        <v>1.0161192E+16</v>
      </c>
      <c r="Q45" s="5">
        <f>INDEX('AEO22 Table 1'!19:19,MATCH(Calculations!Q43,'AEO22 Table 1'!13:13,0))*10^15</f>
        <v>9840708000000000</v>
      </c>
      <c r="R45" s="5">
        <f>INDEX('AEO22 Table 1'!19:19,MATCH(Calculations!R43,'AEO22 Table 1'!13:13,0))*10^15</f>
        <v>9568752000000000</v>
      </c>
      <c r="S45" s="5">
        <f>INDEX('AEO22 Table 1'!19:19,MATCH(Calculations!S43,'AEO22 Table 1'!13:13,0))*10^15</f>
        <v>9414873000000000</v>
      </c>
      <c r="T45" s="5">
        <f>INDEX('AEO22 Table 1'!19:19,MATCH(Calculations!T43,'AEO22 Table 1'!13:13,0))*10^15</f>
        <v>9287329000000000</v>
      </c>
      <c r="U45" s="5">
        <f>INDEX('AEO22 Table 1'!19:19,MATCH(Calculations!U43,'AEO22 Table 1'!13:13,0))*10^15</f>
        <v>9301336000000000</v>
      </c>
      <c r="V45" s="5">
        <f>INDEX('AEO22 Table 1'!19:19,MATCH(Calculations!V43,'AEO22 Table 1'!13:13,0))*10^15</f>
        <v>9227633000000000</v>
      </c>
      <c r="W45" s="5">
        <f>INDEX('AEO22 Table 1'!19:19,MATCH(Calculations!W43,'AEO22 Table 1'!13:13,0))*10^15</f>
        <v>9145965000000000</v>
      </c>
      <c r="X45" s="5">
        <f>INDEX('AEO22 Table 1'!19:19,MATCH(Calculations!X43,'AEO22 Table 1'!13:13,0))*10^15</f>
        <v>9122682000000000</v>
      </c>
      <c r="Y45" s="5">
        <f>INDEX('AEO22 Table 1'!19:19,MATCH(Calculations!Y43,'AEO22 Table 1'!13:13,0))*10^15</f>
        <v>9086012000000000</v>
      </c>
      <c r="Z45" s="5">
        <f>INDEX('AEO22 Table 1'!19:19,MATCH(Calculations!Z43,'AEO22 Table 1'!13:13,0))*10^15</f>
        <v>8961373000000000</v>
      </c>
      <c r="AA45" s="5">
        <f>INDEX('AEO22 Table 1'!19:19,MATCH(Calculations!AA43,'AEO22 Table 1'!13:13,0))*10^15</f>
        <v>8894660000000000</v>
      </c>
      <c r="AB45" s="5">
        <f>INDEX('AEO22 Table 1'!19:19,MATCH(Calculations!AB43,'AEO22 Table 1'!13:13,0))*10^15</f>
        <v>8785145000000000</v>
      </c>
      <c r="AC45" s="5">
        <f>INDEX('AEO22 Table 1'!19:19,MATCH(Calculations!AC43,'AEO22 Table 1'!13:13,0))*10^15</f>
        <v>8720604000000000</v>
      </c>
      <c r="AD45" s="5">
        <f>INDEX('AEO22 Table 1'!19:19,MATCH(Calculations!AD43,'AEO22 Table 1'!13:13,0))*10^15</f>
        <v>8623023999999999</v>
      </c>
      <c r="AE45" s="5">
        <f>INDEX('AEO22 Table 1'!19:19,MATCH(Calculations!AE43,'AEO22 Table 1'!13:13,0))*10^15</f>
        <v>8544411999999999</v>
      </c>
      <c r="AF45" s="5">
        <f>INDEX('AEO22 Table 1'!19:19,MATCH(Calculations!AF43,'AEO22 Table 1'!13:13,0))*10^15</f>
        <v>8507180999999999</v>
      </c>
      <c r="AG45" s="5">
        <f>INDEX('AEO22 Table 1'!19:19,MATCH(Calculations!AG43,'AEO22 Table 1'!13:13,0))*10^15</f>
        <v>8572096999999999</v>
      </c>
      <c r="AH45" s="5"/>
      <c r="AI45" s="5"/>
    </row>
    <row r="46" spans="1:35" x14ac:dyDescent="0.2">
      <c r="A46" t="s">
        <v>290</v>
      </c>
      <c r="C46">
        <f t="shared" ref="C46:O46" si="18">C44/C45</f>
        <v>9.2728990068168788E-9</v>
      </c>
      <c r="D46" s="5">
        <f>D44/D45</f>
        <v>7.639432243507209E-9</v>
      </c>
      <c r="E46">
        <f t="shared" si="18"/>
        <v>7.8485222645309896E-9</v>
      </c>
      <c r="F46">
        <f t="shared" si="18"/>
        <v>7.805133295676167E-9</v>
      </c>
      <c r="G46">
        <f t="shared" si="18"/>
        <v>8.8130193677557524E-9</v>
      </c>
      <c r="H46">
        <f t="shared" si="18"/>
        <v>9.1580643441937594E-9</v>
      </c>
      <c r="I46">
        <f t="shared" si="18"/>
        <v>9.1824033930817016E-9</v>
      </c>
      <c r="J46">
        <f t="shared" si="18"/>
        <v>9.439059356203293E-9</v>
      </c>
      <c r="K46">
        <f t="shared" si="18"/>
        <v>9.5080668816440595E-9</v>
      </c>
      <c r="L46">
        <f t="shared" si="18"/>
        <v>9.5438497904934095E-9</v>
      </c>
      <c r="M46">
        <f t="shared" si="18"/>
        <v>9.689607943928176E-9</v>
      </c>
      <c r="N46">
        <f t="shared" si="18"/>
        <v>9.7294682436967152E-9</v>
      </c>
      <c r="O46">
        <f t="shared" si="18"/>
        <v>9.8167960078624682E-9</v>
      </c>
      <c r="P46">
        <f t="shared" ref="P46:AG46" si="19">P44/P45</f>
        <v>9.841365068192787E-9</v>
      </c>
      <c r="Q46">
        <f t="shared" si="19"/>
        <v>1.0161870467043631E-8</v>
      </c>
      <c r="R46">
        <f t="shared" si="19"/>
        <v>1.045068364192112E-8</v>
      </c>
      <c r="S46">
        <f t="shared" si="19"/>
        <v>1.0621492185821306E-8</v>
      </c>
      <c r="T46">
        <f t="shared" si="19"/>
        <v>1.0767358408429377E-8</v>
      </c>
      <c r="U46">
        <f t="shared" si="19"/>
        <v>1.0751143706667515E-8</v>
      </c>
      <c r="V46">
        <f t="shared" si="19"/>
        <v>1.0837015299589831E-8</v>
      </c>
      <c r="W46">
        <f t="shared" si="19"/>
        <v>1.0933783367856755E-8</v>
      </c>
      <c r="X46">
        <f t="shared" si="19"/>
        <v>1.0961688678833703E-8</v>
      </c>
      <c r="Y46">
        <f t="shared" si="19"/>
        <v>1.1005928673657925E-8</v>
      </c>
      <c r="Z46">
        <f t="shared" si="19"/>
        <v>1.1159004317753541E-8</v>
      </c>
      <c r="AA46">
        <f t="shared" si="19"/>
        <v>1.1242700676585727E-8</v>
      </c>
      <c r="AB46">
        <f t="shared" si="19"/>
        <v>1.1382851392891068E-8</v>
      </c>
      <c r="AC46">
        <f t="shared" si="19"/>
        <v>1.1467095627779911E-8</v>
      </c>
      <c r="AD46">
        <f t="shared" si="19"/>
        <v>1.1596859755927853E-8</v>
      </c>
      <c r="AE46">
        <f t="shared" si="19"/>
        <v>1.1703555493344658E-8</v>
      </c>
      <c r="AF46">
        <f t="shared" si="19"/>
        <v>1.1754775171704942E-8</v>
      </c>
      <c r="AG46">
        <f t="shared" si="19"/>
        <v>1.1665756932055249E-8</v>
      </c>
    </row>
    <row r="48" spans="1:35" x14ac:dyDescent="0.2">
      <c r="A48" s="15" t="s">
        <v>253</v>
      </c>
    </row>
    <row r="49" spans="1:35" x14ac:dyDescent="0.2">
      <c r="A49" t="s">
        <v>273</v>
      </c>
      <c r="B49" t="s">
        <v>304</v>
      </c>
      <c r="C49" s="5">
        <f>'Subsidies Paid'!H14</f>
        <v>53000000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t="s">
        <v>274</v>
      </c>
      <c r="B50" t="s">
        <v>265</v>
      </c>
      <c r="C50" s="5">
        <f>INDEX('AEO21 Table 1'!19:19,MATCH(Calculations!C43,'AEO21 Table 1'!13:13,0))*10^15</f>
        <v>1.0784114E+16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t="s">
        <v>290</v>
      </c>
      <c r="C51" s="5">
        <f>C49/C50</f>
        <v>4.9146364736129455E-9</v>
      </c>
      <c r="D51" s="5">
        <f>C51</f>
        <v>4.9146364736129455E-9</v>
      </c>
      <c r="E51" s="5">
        <f>D51</f>
        <v>4.9146364736129455E-9</v>
      </c>
      <c r="F51">
        <f t="shared" ref="F51:AG51" si="20">E51</f>
        <v>4.9146364736129455E-9</v>
      </c>
      <c r="G51">
        <f t="shared" si="20"/>
        <v>4.9146364736129455E-9</v>
      </c>
      <c r="H51">
        <f t="shared" si="20"/>
        <v>4.9146364736129455E-9</v>
      </c>
      <c r="I51">
        <f t="shared" si="20"/>
        <v>4.9146364736129455E-9</v>
      </c>
      <c r="J51">
        <f t="shared" si="20"/>
        <v>4.9146364736129455E-9</v>
      </c>
      <c r="K51">
        <f t="shared" si="20"/>
        <v>4.9146364736129455E-9</v>
      </c>
      <c r="L51">
        <f t="shared" si="20"/>
        <v>4.9146364736129455E-9</v>
      </c>
      <c r="M51">
        <f t="shared" si="20"/>
        <v>4.9146364736129455E-9</v>
      </c>
      <c r="N51">
        <f t="shared" si="20"/>
        <v>4.9146364736129455E-9</v>
      </c>
      <c r="O51">
        <f t="shared" si="20"/>
        <v>4.9146364736129455E-9</v>
      </c>
      <c r="P51">
        <f t="shared" si="20"/>
        <v>4.9146364736129455E-9</v>
      </c>
      <c r="Q51">
        <f t="shared" si="20"/>
        <v>4.9146364736129455E-9</v>
      </c>
      <c r="R51">
        <f t="shared" si="20"/>
        <v>4.9146364736129455E-9</v>
      </c>
      <c r="S51">
        <f t="shared" si="20"/>
        <v>4.9146364736129455E-9</v>
      </c>
      <c r="T51">
        <f t="shared" si="20"/>
        <v>4.9146364736129455E-9</v>
      </c>
      <c r="U51">
        <f t="shared" si="20"/>
        <v>4.9146364736129455E-9</v>
      </c>
      <c r="V51">
        <f t="shared" si="20"/>
        <v>4.9146364736129455E-9</v>
      </c>
      <c r="W51">
        <f t="shared" si="20"/>
        <v>4.9146364736129455E-9</v>
      </c>
      <c r="X51">
        <f t="shared" si="20"/>
        <v>4.9146364736129455E-9</v>
      </c>
      <c r="Y51">
        <f t="shared" si="20"/>
        <v>4.9146364736129455E-9</v>
      </c>
      <c r="Z51">
        <f t="shared" si="20"/>
        <v>4.9146364736129455E-9</v>
      </c>
      <c r="AA51">
        <f t="shared" si="20"/>
        <v>4.9146364736129455E-9</v>
      </c>
      <c r="AB51">
        <f t="shared" si="20"/>
        <v>4.9146364736129455E-9</v>
      </c>
      <c r="AC51">
        <f t="shared" si="20"/>
        <v>4.9146364736129455E-9</v>
      </c>
      <c r="AD51">
        <f t="shared" si="20"/>
        <v>4.9146364736129455E-9</v>
      </c>
      <c r="AE51">
        <f t="shared" si="20"/>
        <v>4.9146364736129455E-9</v>
      </c>
      <c r="AF51">
        <f t="shared" si="20"/>
        <v>4.9146364736129455E-9</v>
      </c>
      <c r="AG51">
        <f t="shared" si="20"/>
        <v>4.9146364736129455E-9</v>
      </c>
    </row>
    <row r="53" spans="1:35" x14ac:dyDescent="0.2">
      <c r="A53" s="10" t="s">
        <v>275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2">
      <c r="A54" s="15" t="s">
        <v>30</v>
      </c>
      <c r="B54" t="s">
        <v>0</v>
      </c>
      <c r="C54">
        <v>2020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 x14ac:dyDescent="0.2">
      <c r="A55" t="s">
        <v>282</v>
      </c>
      <c r="B55" t="s">
        <v>304</v>
      </c>
      <c r="C55" s="5">
        <f>'Subsidies Paid'!J17*10^9</f>
        <v>1620000000.0000002</v>
      </c>
      <c r="D55" s="5">
        <f>C55</f>
        <v>1620000000.0000002</v>
      </c>
      <c r="E55" s="5">
        <f t="shared" ref="E55:AG55" si="21">D55</f>
        <v>1620000000.0000002</v>
      </c>
      <c r="F55" s="5">
        <f t="shared" si="21"/>
        <v>1620000000.0000002</v>
      </c>
      <c r="G55" s="5">
        <f t="shared" si="21"/>
        <v>1620000000.0000002</v>
      </c>
      <c r="H55" s="5">
        <f t="shared" si="21"/>
        <v>1620000000.0000002</v>
      </c>
      <c r="I55" s="5">
        <f t="shared" si="21"/>
        <v>1620000000.0000002</v>
      </c>
      <c r="J55" s="5">
        <f t="shared" si="21"/>
        <v>1620000000.0000002</v>
      </c>
      <c r="K55" s="5">
        <f t="shared" si="21"/>
        <v>1620000000.0000002</v>
      </c>
      <c r="L55" s="5">
        <f t="shared" si="21"/>
        <v>1620000000.0000002</v>
      </c>
      <c r="M55" s="5">
        <f t="shared" si="21"/>
        <v>1620000000.0000002</v>
      </c>
      <c r="N55" s="5">
        <f t="shared" si="21"/>
        <v>1620000000.0000002</v>
      </c>
      <c r="O55" s="5">
        <f t="shared" si="21"/>
        <v>1620000000.0000002</v>
      </c>
      <c r="P55" s="5">
        <f t="shared" si="21"/>
        <v>1620000000.0000002</v>
      </c>
      <c r="Q55" s="5">
        <f t="shared" si="21"/>
        <v>1620000000.0000002</v>
      </c>
      <c r="R55" s="5">
        <f t="shared" si="21"/>
        <v>1620000000.0000002</v>
      </c>
      <c r="S55" s="5">
        <f t="shared" si="21"/>
        <v>1620000000.0000002</v>
      </c>
      <c r="T55" s="5">
        <f t="shared" si="21"/>
        <v>1620000000.0000002</v>
      </c>
      <c r="U55" s="5">
        <f t="shared" si="21"/>
        <v>1620000000.0000002</v>
      </c>
      <c r="V55" s="5">
        <f t="shared" si="21"/>
        <v>1620000000.0000002</v>
      </c>
      <c r="W55" s="5">
        <f t="shared" si="21"/>
        <v>1620000000.0000002</v>
      </c>
      <c r="X55" s="5">
        <f t="shared" si="21"/>
        <v>1620000000.0000002</v>
      </c>
      <c r="Y55" s="5">
        <f t="shared" si="21"/>
        <v>1620000000.0000002</v>
      </c>
      <c r="Z55" s="5">
        <f t="shared" si="21"/>
        <v>1620000000.0000002</v>
      </c>
      <c r="AA55" s="5">
        <f t="shared" si="21"/>
        <v>1620000000.0000002</v>
      </c>
      <c r="AB55" s="5">
        <f t="shared" si="21"/>
        <v>1620000000.0000002</v>
      </c>
      <c r="AC55" s="5">
        <f t="shared" si="21"/>
        <v>1620000000.0000002</v>
      </c>
      <c r="AD55" s="5">
        <f t="shared" si="21"/>
        <v>1620000000.0000002</v>
      </c>
      <c r="AE55" s="5">
        <f t="shared" si="21"/>
        <v>1620000000.0000002</v>
      </c>
      <c r="AF55" s="5">
        <f t="shared" si="21"/>
        <v>1620000000.0000002</v>
      </c>
      <c r="AG55" s="5">
        <f t="shared" si="21"/>
        <v>1620000000.0000002</v>
      </c>
      <c r="AH55" s="5"/>
      <c r="AI55" s="5"/>
    </row>
    <row r="56" spans="1:35" x14ac:dyDescent="0.2">
      <c r="A56" t="s">
        <v>276</v>
      </c>
      <c r="B56" t="s">
        <v>687</v>
      </c>
      <c r="C56" s="5">
        <f>INDEX('AEO21 Table 1'!18:18,MATCH(Calculations!C43,'AEO21 Table 1'!13:13,0))*10^15</f>
        <v>3.5071499000000004E+16</v>
      </c>
      <c r="D56" s="5">
        <f>INDEX('AEO22 Table 1'!18:18,MATCH(Calculations!D43,'AEO22 Table 1'!13:13,0))*10^15</f>
        <v>3.5682777E+16</v>
      </c>
      <c r="E56" s="5">
        <f>INDEX('AEO22 Table 1'!18:18,MATCH(Calculations!E43,'AEO22 Table 1'!13:13,0))*10^15</f>
        <v>3.6629646E+16</v>
      </c>
      <c r="F56" s="5">
        <f>INDEX('AEO22 Table 1'!18:18,MATCH(Calculations!F43,'AEO22 Table 1'!13:13,0))*10^15</f>
        <v>3.6922058E+16</v>
      </c>
      <c r="G56" s="5">
        <f>INDEX('AEO22 Table 1'!18:18,MATCH(Calculations!G43,'AEO22 Table 1'!13:13,0))*10^15</f>
        <v>3.7131554E+16</v>
      </c>
      <c r="H56" s="5">
        <f>INDEX('AEO22 Table 1'!18:18,MATCH(Calculations!H43,'AEO22 Table 1'!13:13,0))*10^15</f>
        <v>3.7233967E+16</v>
      </c>
      <c r="I56" s="5">
        <f>INDEX('AEO22 Table 1'!18:18,MATCH(Calculations!I43,'AEO22 Table 1'!13:13,0))*10^15</f>
        <v>3.7210548E+16</v>
      </c>
      <c r="J56" s="5">
        <f>INDEX('AEO22 Table 1'!18:18,MATCH(Calculations!J43,'AEO22 Table 1'!13:13,0))*10^15</f>
        <v>3.7134987E+16</v>
      </c>
      <c r="K56" s="5">
        <f>INDEX('AEO22 Table 1'!18:18,MATCH(Calculations!K43,'AEO22 Table 1'!13:13,0))*10^15</f>
        <v>3.774691E+16</v>
      </c>
      <c r="L56" s="5">
        <f>INDEX('AEO22 Table 1'!18:18,MATCH(Calculations!L43,'AEO22 Table 1'!13:13,0))*10^15</f>
        <v>3.8012238E+16</v>
      </c>
      <c r="M56" s="5">
        <f>INDEX('AEO22 Table 1'!18:18,MATCH(Calculations!M43,'AEO22 Table 1'!13:13,0))*10^15</f>
        <v>3.8079895E+16</v>
      </c>
      <c r="N56" s="5">
        <f>INDEX('AEO22 Table 1'!18:18,MATCH(Calculations!N43,'AEO22 Table 1'!13:13,0))*10^15</f>
        <v>3.8334229E+16</v>
      </c>
      <c r="O56" s="5">
        <f>INDEX('AEO22 Table 1'!18:18,MATCH(Calculations!O43,'AEO22 Table 1'!13:13,0))*10^15</f>
        <v>3.8609394E+16</v>
      </c>
      <c r="P56" s="5">
        <f>INDEX('AEO22 Table 1'!18:18,MATCH(Calculations!P43,'AEO22 Table 1'!13:13,0))*10^15</f>
        <v>3.8861305E+16</v>
      </c>
      <c r="Q56" s="5">
        <f>INDEX('AEO22 Table 1'!18:18,MATCH(Calculations!Q43,'AEO22 Table 1'!13:13,0))*10^15</f>
        <v>3.8688675E+16</v>
      </c>
      <c r="R56" s="5">
        <f>INDEX('AEO22 Table 1'!18:18,MATCH(Calculations!R43,'AEO22 Table 1'!13:13,0))*10^15</f>
        <v>3.8547447E+16</v>
      </c>
      <c r="S56" s="5">
        <f>INDEX('AEO22 Table 1'!18:18,MATCH(Calculations!S43,'AEO22 Table 1'!13:13,0))*10^15</f>
        <v>3.8495739E+16</v>
      </c>
      <c r="T56" s="5">
        <f>INDEX('AEO22 Table 1'!18:18,MATCH(Calculations!T43,'AEO22 Table 1'!13:13,0))*10^15</f>
        <v>3.8611137E+16</v>
      </c>
      <c r="U56" s="5">
        <f>INDEX('AEO22 Table 1'!18:18,MATCH(Calculations!U43,'AEO22 Table 1'!13:13,0))*10^15</f>
        <v>3.8832619E+16</v>
      </c>
      <c r="V56" s="5">
        <f>INDEX('AEO22 Table 1'!18:18,MATCH(Calculations!V43,'AEO22 Table 1'!13:13,0))*10^15</f>
        <v>3.9095234E+16</v>
      </c>
      <c r="W56" s="5">
        <f>INDEX('AEO22 Table 1'!18:18,MATCH(Calculations!W43,'AEO22 Table 1'!13:13,0))*10^15</f>
        <v>3.9377579E+16</v>
      </c>
      <c r="X56" s="5">
        <f>INDEX('AEO22 Table 1'!18:18,MATCH(Calculations!X43,'AEO22 Table 1'!13:13,0))*10^15</f>
        <v>3.9502232E+16</v>
      </c>
      <c r="Y56" s="5">
        <f>INDEX('AEO22 Table 1'!18:18,MATCH(Calculations!Y43,'AEO22 Table 1'!13:13,0))*10^15</f>
        <v>3.969487E+16</v>
      </c>
      <c r="Z56" s="5">
        <f>INDEX('AEO22 Table 1'!18:18,MATCH(Calculations!Z43,'AEO22 Table 1'!13:13,0))*10^15</f>
        <v>4.0037334E+16</v>
      </c>
      <c r="AA56" s="5">
        <f>INDEX('AEO22 Table 1'!18:18,MATCH(Calculations!AA43,'AEO22 Table 1'!13:13,0))*10^15</f>
        <v>4.0361305E+16</v>
      </c>
      <c r="AB56" s="5">
        <f>INDEX('AEO22 Table 1'!18:18,MATCH(Calculations!AB43,'AEO22 Table 1'!13:13,0))*10^15</f>
        <v>4.0596077E+16</v>
      </c>
      <c r="AC56" s="5">
        <f>INDEX('AEO22 Table 1'!18:18,MATCH(Calculations!AC43,'AEO22 Table 1'!13:13,0))*10^15</f>
        <v>4.0848938E+16</v>
      </c>
      <c r="AD56" s="5">
        <f>INDEX('AEO22 Table 1'!18:18,MATCH(Calculations!AD43,'AEO22 Table 1'!13:13,0))*10^15</f>
        <v>4.1134644E+16</v>
      </c>
      <c r="AE56" s="5">
        <f>INDEX('AEO22 Table 1'!18:18,MATCH(Calculations!AE43,'AEO22 Table 1'!13:13,0))*10^15</f>
        <v>4.1335979E+16</v>
      </c>
      <c r="AF56" s="5">
        <f>INDEX('AEO22 Table 1'!18:18,MATCH(Calculations!AF43,'AEO22 Table 1'!13:13,0))*10^15</f>
        <v>4.1513866E+16</v>
      </c>
      <c r="AG56" s="5">
        <f>INDEX('AEO22 Table 1'!18:18,MATCH(Calculations!AG43,'AEO22 Table 1'!13:13,0))*10^15</f>
        <v>4.1894924E+16</v>
      </c>
      <c r="AH56" s="5"/>
      <c r="AI56" s="5"/>
    </row>
    <row r="57" spans="1:35" x14ac:dyDescent="0.2">
      <c r="A57" t="s">
        <v>283</v>
      </c>
      <c r="B57" t="s">
        <v>687</v>
      </c>
      <c r="C57" s="5">
        <f>SUM(INDEX('AEO21 Table 1'!16:17,0,MATCH(Calculations!C43,'AEO21 Table 1'!13:13,0)))*10^15</f>
        <v>3.0450764E+16</v>
      </c>
      <c r="D57" s="5">
        <f>SUM(INDEX('AEO22 Table 1'!16:17,0,MATCH(Calculations!D43,'AEO22 Table 1'!13:13,0)))*10^15</f>
        <v>3.0179702000000004E+16</v>
      </c>
      <c r="E57" s="5">
        <f>SUM(INDEX('AEO22 Table 1'!16:17,0,MATCH(Calculations!E43,'AEO22 Table 1'!13:13,0)))*10^15</f>
        <v>3.2270287000000004E+16</v>
      </c>
      <c r="F57" s="5">
        <f>SUM(INDEX('AEO22 Table 1'!16:17,0,MATCH(Calculations!F43,'AEO22 Table 1'!13:13,0)))*10^15</f>
        <v>3.3377887E+16</v>
      </c>
      <c r="G57" s="5">
        <f>SUM(INDEX('AEO22 Table 1'!16:17,0,MATCH(Calculations!G43,'AEO22 Table 1'!13:13,0)))*10^15</f>
        <v>3.4178038E+16</v>
      </c>
      <c r="H57" s="5">
        <f>SUM(INDEX('AEO22 Table 1'!16:17,0,MATCH(Calculations!H43,'AEO22 Table 1'!13:13,0)))*10^15</f>
        <v>3.5218267999999996E+16</v>
      </c>
      <c r="I57" s="5">
        <f>SUM(INDEX('AEO22 Table 1'!16:17,0,MATCH(Calculations!I43,'AEO22 Table 1'!13:13,0)))*10^15</f>
        <v>3.5543798000000004E+16</v>
      </c>
      <c r="J57" s="5">
        <f>SUM(INDEX('AEO22 Table 1'!16:17,0,MATCH(Calculations!J43,'AEO22 Table 1'!13:13,0)))*10^15</f>
        <v>3.5383637E+16</v>
      </c>
      <c r="K57" s="5">
        <f>SUM(INDEX('AEO22 Table 1'!16:17,0,MATCH(Calculations!K43,'AEO22 Table 1'!13:13,0)))*10^15</f>
        <v>3.571647E+16</v>
      </c>
      <c r="L57" s="5">
        <f>SUM(INDEX('AEO22 Table 1'!16:17,0,MATCH(Calculations!L43,'AEO22 Table 1'!13:13,0)))*10^15</f>
        <v>3.5716033000000004E+16</v>
      </c>
      <c r="M57" s="5">
        <f>SUM(INDEX('AEO22 Table 1'!16:17,0,MATCH(Calculations!M43,'AEO22 Table 1'!13:13,0)))*10^15</f>
        <v>3.5711213E+16</v>
      </c>
      <c r="N57" s="5">
        <f>SUM(INDEX('AEO22 Table 1'!16:17,0,MATCH(Calculations!N43,'AEO22 Table 1'!13:13,0)))*10^15</f>
        <v>3.5465090000000004E+16</v>
      </c>
      <c r="O57" s="5">
        <f>SUM(INDEX('AEO22 Table 1'!16:17,0,MATCH(Calculations!O43,'AEO22 Table 1'!13:13,0)))*10^15</f>
        <v>3.5269699000000004E+16</v>
      </c>
      <c r="P57" s="5">
        <f>SUM(INDEX('AEO22 Table 1'!16:17,0,MATCH(Calculations!P43,'AEO22 Table 1'!13:13,0)))*10^15</f>
        <v>3.5238487E+16</v>
      </c>
      <c r="Q57" s="5">
        <f>SUM(INDEX('AEO22 Table 1'!16:17,0,MATCH(Calculations!Q43,'AEO22 Table 1'!13:13,0)))*10^15</f>
        <v>3.4896547E+16</v>
      </c>
      <c r="R57" s="5">
        <f>SUM(INDEX('AEO22 Table 1'!16:17,0,MATCH(Calculations!R43,'AEO22 Table 1'!13:13,0)))*10^15</f>
        <v>3.475587E+16</v>
      </c>
      <c r="S57" s="5">
        <f>SUM(INDEX('AEO22 Table 1'!16:17,0,MATCH(Calculations!S43,'AEO22 Table 1'!13:13,0)))*10^15</f>
        <v>3.4515562000000004E+16</v>
      </c>
      <c r="T57" s="5">
        <f>SUM(INDEX('AEO22 Table 1'!16:17,0,MATCH(Calculations!T43,'AEO22 Table 1'!13:13,0)))*10^15</f>
        <v>3.4191192E+16</v>
      </c>
      <c r="U57" s="5">
        <f>SUM(INDEX('AEO22 Table 1'!16:17,0,MATCH(Calculations!U43,'AEO22 Table 1'!13:13,0)))*10^15</f>
        <v>3.3991874000000004E+16</v>
      </c>
      <c r="V57" s="5">
        <f>SUM(INDEX('AEO22 Table 1'!16:17,0,MATCH(Calculations!V43,'AEO22 Table 1'!13:13,0)))*10^15</f>
        <v>3.4043863E+16</v>
      </c>
      <c r="W57" s="5">
        <f>SUM(INDEX('AEO22 Table 1'!16:17,0,MATCH(Calculations!W43,'AEO22 Table 1'!13:13,0)))*10^15</f>
        <v>3.4170189E+16</v>
      </c>
      <c r="X57" s="5">
        <f>SUM(INDEX('AEO22 Table 1'!16:17,0,MATCH(Calculations!X43,'AEO22 Table 1'!13:13,0)))*10^15</f>
        <v>3.4004424E+16</v>
      </c>
      <c r="Y57" s="5">
        <f>SUM(INDEX('AEO22 Table 1'!16:17,0,MATCH(Calculations!Y43,'AEO22 Table 1'!13:13,0)))*10^15</f>
        <v>3.4020688999999996E+16</v>
      </c>
      <c r="Z57" s="5">
        <f>SUM(INDEX('AEO22 Table 1'!16:17,0,MATCH(Calculations!Z43,'AEO22 Table 1'!13:13,0)))*10^15</f>
        <v>3.4126663E+16</v>
      </c>
      <c r="AA57" s="5">
        <f>SUM(INDEX('AEO22 Table 1'!16:17,0,MATCH(Calculations!AA43,'AEO22 Table 1'!13:13,0)))*10^15</f>
        <v>3.3954572999999996E+16</v>
      </c>
      <c r="AB57" s="5">
        <f>SUM(INDEX('AEO22 Table 1'!16:17,0,MATCH(Calculations!AB43,'AEO22 Table 1'!13:13,0)))*10^15</f>
        <v>3.4359478000000004E+16</v>
      </c>
      <c r="AC57" s="5">
        <f>SUM(INDEX('AEO22 Table 1'!16:17,0,MATCH(Calculations!AC43,'AEO22 Table 1'!13:13,0)))*10^15</f>
        <v>3.4564341E+16</v>
      </c>
      <c r="AD57" s="5">
        <f>SUM(INDEX('AEO22 Table 1'!16:17,0,MATCH(Calculations!AD43,'AEO22 Table 1'!13:13,0)))*10^15</f>
        <v>3.4616355E+16</v>
      </c>
      <c r="AE57" s="5">
        <f>SUM(INDEX('AEO22 Table 1'!16:17,0,MATCH(Calculations!AE43,'AEO22 Table 1'!13:13,0)))*10^15</f>
        <v>3.4503971E+16</v>
      </c>
      <c r="AF57" s="5">
        <f>SUM(INDEX('AEO22 Table 1'!16:17,0,MATCH(Calculations!AF43,'AEO22 Table 1'!13:13,0)))*10^15</f>
        <v>3.4203834E+16</v>
      </c>
      <c r="AG57" s="5">
        <f>SUM(INDEX('AEO22 Table 1'!16:17,0,MATCH(Calculations!AG43,'AEO22 Table 1'!13:13,0)))*10^15</f>
        <v>3.493582E+16</v>
      </c>
      <c r="AH57" s="5"/>
      <c r="AI57" s="5"/>
    </row>
    <row r="58" spans="1:35" x14ac:dyDescent="0.2">
      <c r="A58" t="s">
        <v>289</v>
      </c>
      <c r="C58" s="5">
        <f>C55*(C56/SUM(C56:C57))/C56</f>
        <v>2.472442076672474E-8</v>
      </c>
      <c r="D58" s="5">
        <f t="shared" ref="D58:O58" si="22">D55*(D56/SUM(D56:D57))/D56</f>
        <v>2.4596705508154352E-8</v>
      </c>
      <c r="E58" s="5">
        <f t="shared" si="22"/>
        <v>2.3512359583862009E-8</v>
      </c>
      <c r="F58" s="5">
        <f t="shared" si="22"/>
        <v>2.3044114757131035E-8</v>
      </c>
      <c r="G58" s="5">
        <f t="shared" si="22"/>
        <v>2.2717841381002438E-8</v>
      </c>
      <c r="H58" s="5">
        <f t="shared" si="22"/>
        <v>2.2359558680280881E-8</v>
      </c>
      <c r="I58" s="5">
        <f t="shared" si="22"/>
        <v>2.2266711049811378E-8</v>
      </c>
      <c r="J58" s="5">
        <f t="shared" si="22"/>
        <v>2.2339089059384253E-8</v>
      </c>
      <c r="K58" s="5">
        <f t="shared" si="22"/>
        <v>2.2051803224953718E-8</v>
      </c>
      <c r="L58" s="5">
        <f t="shared" si="22"/>
        <v>2.1972575486003194E-8</v>
      </c>
      <c r="M58" s="5">
        <f t="shared" si="22"/>
        <v>2.195386468515963E-8</v>
      </c>
      <c r="N58" s="5">
        <f t="shared" si="22"/>
        <v>2.1951422072065469E-8</v>
      </c>
      <c r="O58" s="5">
        <f t="shared" si="22"/>
        <v>2.1927719118046025E-8</v>
      </c>
      <c r="P58" s="5">
        <f t="shared" ref="P58:AG58" si="23">P55*(P56/SUM(P56:P57))/P56</f>
        <v>2.1862409546304804E-8</v>
      </c>
      <c r="Q58" s="5">
        <f t="shared" si="23"/>
        <v>2.2015289972217527E-8</v>
      </c>
      <c r="R58" s="5">
        <f t="shared" si="23"/>
        <v>2.2099954903814249E-8</v>
      </c>
      <c r="S58" s="5">
        <f t="shared" si="23"/>
        <v>2.2188345883605065E-8</v>
      </c>
      <c r="T58" s="5">
        <f t="shared" si="23"/>
        <v>2.2252035371011278E-8</v>
      </c>
      <c r="U58" s="5">
        <f t="shared" si="23"/>
        <v>2.2245263005126584E-8</v>
      </c>
      <c r="V58" s="5">
        <f t="shared" si="23"/>
        <v>2.2149576169910879E-8</v>
      </c>
      <c r="W58" s="5">
        <f t="shared" si="23"/>
        <v>2.2026501198513602E-8</v>
      </c>
      <c r="X58" s="5">
        <f t="shared" si="23"/>
        <v>2.2038820538918276E-8</v>
      </c>
      <c r="Y58" s="5">
        <f t="shared" si="23"/>
        <v>2.1976364582679217E-8</v>
      </c>
      <c r="Z58" s="5">
        <f t="shared" si="23"/>
        <v>2.1843482896424802E-8</v>
      </c>
      <c r="AA58" s="5">
        <f t="shared" si="23"/>
        <v>2.1798840888349594E-8</v>
      </c>
      <c r="AB58" s="5">
        <f t="shared" si="23"/>
        <v>2.1612807749872578E-8</v>
      </c>
      <c r="AC58" s="5">
        <f t="shared" si="23"/>
        <v>2.1481627923909797E-8</v>
      </c>
      <c r="AD58" s="5">
        <f t="shared" si="23"/>
        <v>2.1385856574643987E-8</v>
      </c>
      <c r="AE58" s="5">
        <f t="shared" si="23"/>
        <v>2.1360773576459375E-8</v>
      </c>
      <c r="AF58" s="5">
        <f t="shared" si="23"/>
        <v>2.1395261609900986E-8</v>
      </c>
      <c r="AG58" s="5">
        <f t="shared" si="23"/>
        <v>2.1085309287126E-8</v>
      </c>
      <c r="AH58" s="5"/>
      <c r="AI58" s="5"/>
    </row>
    <row r="60" spans="1:35" x14ac:dyDescent="0.2">
      <c r="A60" s="15" t="s">
        <v>31</v>
      </c>
    </row>
    <row r="61" spans="1:35" x14ac:dyDescent="0.2">
      <c r="A61" t="s">
        <v>282</v>
      </c>
      <c r="B61" t="s">
        <v>304</v>
      </c>
      <c r="C61" s="5">
        <f>'Subsidies Paid'!J18*10^9</f>
        <v>140000000</v>
      </c>
      <c r="D61" s="5">
        <f>C61</f>
        <v>140000000</v>
      </c>
      <c r="E61" s="5">
        <f t="shared" ref="E61:O61" si="24">D61</f>
        <v>140000000</v>
      </c>
      <c r="F61" s="5">
        <f t="shared" si="24"/>
        <v>140000000</v>
      </c>
      <c r="G61" s="5">
        <f t="shared" si="24"/>
        <v>140000000</v>
      </c>
      <c r="H61" s="5">
        <f t="shared" si="24"/>
        <v>140000000</v>
      </c>
      <c r="I61" s="5">
        <f t="shared" si="24"/>
        <v>140000000</v>
      </c>
      <c r="J61" s="5">
        <f t="shared" si="24"/>
        <v>140000000</v>
      </c>
      <c r="K61" s="5">
        <f t="shared" si="24"/>
        <v>140000000</v>
      </c>
      <c r="L61" s="5">
        <f t="shared" si="24"/>
        <v>140000000</v>
      </c>
      <c r="M61" s="5">
        <f t="shared" si="24"/>
        <v>140000000</v>
      </c>
      <c r="N61" s="5">
        <f t="shared" si="24"/>
        <v>140000000</v>
      </c>
      <c r="O61" s="5">
        <f t="shared" si="24"/>
        <v>140000000</v>
      </c>
      <c r="P61" s="5">
        <f t="shared" ref="P61" si="25">O61</f>
        <v>140000000</v>
      </c>
      <c r="Q61" s="5">
        <f t="shared" ref="Q61" si="26">P61</f>
        <v>140000000</v>
      </c>
      <c r="R61" s="5">
        <f t="shared" ref="R61" si="27">Q61</f>
        <v>140000000</v>
      </c>
      <c r="S61" s="5">
        <f t="shared" ref="S61" si="28">R61</f>
        <v>140000000</v>
      </c>
      <c r="T61" s="5">
        <f t="shared" ref="T61" si="29">S61</f>
        <v>140000000</v>
      </c>
      <c r="U61" s="5">
        <f t="shared" ref="U61" si="30">T61</f>
        <v>140000000</v>
      </c>
      <c r="V61" s="5">
        <f t="shared" ref="V61" si="31">U61</f>
        <v>140000000</v>
      </c>
      <c r="W61" s="5">
        <f t="shared" ref="W61" si="32">V61</f>
        <v>140000000</v>
      </c>
      <c r="X61" s="5">
        <f t="shared" ref="X61" si="33">W61</f>
        <v>140000000</v>
      </c>
      <c r="Y61" s="5">
        <f t="shared" ref="Y61" si="34">X61</f>
        <v>140000000</v>
      </c>
      <c r="Z61" s="5">
        <f t="shared" ref="Z61" si="35">Y61</f>
        <v>140000000</v>
      </c>
      <c r="AA61" s="5">
        <f t="shared" ref="AA61" si="36">Z61</f>
        <v>140000000</v>
      </c>
      <c r="AB61" s="5">
        <f t="shared" ref="AB61" si="37">AA61</f>
        <v>140000000</v>
      </c>
      <c r="AC61" s="5">
        <f t="shared" ref="AC61" si="38">AB61</f>
        <v>140000000</v>
      </c>
      <c r="AD61" s="5">
        <f t="shared" ref="AD61" si="39">AC61</f>
        <v>140000000</v>
      </c>
      <c r="AE61" s="5">
        <f t="shared" ref="AE61" si="40">AD61</f>
        <v>140000000</v>
      </c>
      <c r="AF61" s="5">
        <f t="shared" ref="AF61" si="41">AE61</f>
        <v>140000000</v>
      </c>
      <c r="AG61" s="5">
        <f t="shared" ref="AG61" si="42">AF61</f>
        <v>140000000</v>
      </c>
      <c r="AH61" s="5"/>
      <c r="AI61" s="5"/>
    </row>
    <row r="62" spans="1:35" x14ac:dyDescent="0.2">
      <c r="A62" t="s">
        <v>276</v>
      </c>
      <c r="B62" t="s">
        <v>687</v>
      </c>
      <c r="C62" s="5">
        <f t="shared" ref="C62:AG62" si="43">C56</f>
        <v>3.5071499000000004E+16</v>
      </c>
      <c r="D62" s="5">
        <f t="shared" si="43"/>
        <v>3.5682777E+16</v>
      </c>
      <c r="E62" s="5">
        <f t="shared" si="43"/>
        <v>3.6629646E+16</v>
      </c>
      <c r="F62" s="5">
        <f t="shared" si="43"/>
        <v>3.6922058E+16</v>
      </c>
      <c r="G62" s="5">
        <f t="shared" si="43"/>
        <v>3.7131554E+16</v>
      </c>
      <c r="H62" s="5">
        <f t="shared" si="43"/>
        <v>3.7233967E+16</v>
      </c>
      <c r="I62" s="5">
        <f t="shared" si="43"/>
        <v>3.7210548E+16</v>
      </c>
      <c r="J62" s="5">
        <f t="shared" si="43"/>
        <v>3.7134987E+16</v>
      </c>
      <c r="K62" s="5">
        <f t="shared" si="43"/>
        <v>3.774691E+16</v>
      </c>
      <c r="L62" s="5">
        <f t="shared" si="43"/>
        <v>3.8012238E+16</v>
      </c>
      <c r="M62" s="5">
        <f t="shared" si="43"/>
        <v>3.8079895E+16</v>
      </c>
      <c r="N62" s="5">
        <f t="shared" si="43"/>
        <v>3.8334229E+16</v>
      </c>
      <c r="O62" s="5">
        <f t="shared" si="43"/>
        <v>3.8609394E+16</v>
      </c>
      <c r="P62" s="5">
        <f t="shared" si="43"/>
        <v>3.8861305E+16</v>
      </c>
      <c r="Q62" s="5">
        <f t="shared" si="43"/>
        <v>3.8688675E+16</v>
      </c>
      <c r="R62" s="5">
        <f t="shared" si="43"/>
        <v>3.8547447E+16</v>
      </c>
      <c r="S62" s="5">
        <f t="shared" si="43"/>
        <v>3.8495739E+16</v>
      </c>
      <c r="T62" s="5">
        <f t="shared" si="43"/>
        <v>3.8611137E+16</v>
      </c>
      <c r="U62" s="5">
        <f t="shared" si="43"/>
        <v>3.8832619E+16</v>
      </c>
      <c r="V62" s="5">
        <f t="shared" si="43"/>
        <v>3.9095234E+16</v>
      </c>
      <c r="W62" s="5">
        <f t="shared" si="43"/>
        <v>3.9377579E+16</v>
      </c>
      <c r="X62" s="5">
        <f t="shared" si="43"/>
        <v>3.9502232E+16</v>
      </c>
      <c r="Y62" s="5">
        <f t="shared" si="43"/>
        <v>3.969487E+16</v>
      </c>
      <c r="Z62" s="5">
        <f t="shared" si="43"/>
        <v>4.0037334E+16</v>
      </c>
      <c r="AA62" s="5">
        <f t="shared" si="43"/>
        <v>4.0361305E+16</v>
      </c>
      <c r="AB62" s="5">
        <f t="shared" si="43"/>
        <v>4.0596077E+16</v>
      </c>
      <c r="AC62" s="5">
        <f t="shared" si="43"/>
        <v>4.0848938E+16</v>
      </c>
      <c r="AD62" s="5">
        <f t="shared" si="43"/>
        <v>4.1134644E+16</v>
      </c>
      <c r="AE62" s="5">
        <f t="shared" si="43"/>
        <v>4.1335979E+16</v>
      </c>
      <c r="AF62" s="5">
        <f t="shared" si="43"/>
        <v>4.1513866E+16</v>
      </c>
      <c r="AG62" s="5">
        <f t="shared" si="43"/>
        <v>4.1894924E+16</v>
      </c>
      <c r="AH62" s="5"/>
      <c r="AI62" s="5"/>
    </row>
    <row r="63" spans="1:35" x14ac:dyDescent="0.2">
      <c r="A63" t="s">
        <v>283</v>
      </c>
      <c r="B63" t="s">
        <v>687</v>
      </c>
      <c r="C63" s="5">
        <f t="shared" ref="C63:AG63" si="44">C57</f>
        <v>3.0450764E+16</v>
      </c>
      <c r="D63" s="5">
        <f t="shared" si="44"/>
        <v>3.0179702000000004E+16</v>
      </c>
      <c r="E63" s="5">
        <f t="shared" si="44"/>
        <v>3.2270287000000004E+16</v>
      </c>
      <c r="F63" s="5">
        <f t="shared" si="44"/>
        <v>3.3377887E+16</v>
      </c>
      <c r="G63" s="5">
        <f t="shared" si="44"/>
        <v>3.4178038E+16</v>
      </c>
      <c r="H63" s="5">
        <f t="shared" si="44"/>
        <v>3.5218267999999996E+16</v>
      </c>
      <c r="I63" s="5">
        <f t="shared" si="44"/>
        <v>3.5543798000000004E+16</v>
      </c>
      <c r="J63" s="5">
        <f t="shared" si="44"/>
        <v>3.5383637E+16</v>
      </c>
      <c r="K63" s="5">
        <f t="shared" si="44"/>
        <v>3.571647E+16</v>
      </c>
      <c r="L63" s="5">
        <f t="shared" si="44"/>
        <v>3.5716033000000004E+16</v>
      </c>
      <c r="M63" s="5">
        <f t="shared" si="44"/>
        <v>3.5711213E+16</v>
      </c>
      <c r="N63" s="5">
        <f t="shared" si="44"/>
        <v>3.5465090000000004E+16</v>
      </c>
      <c r="O63" s="5">
        <f t="shared" si="44"/>
        <v>3.5269699000000004E+16</v>
      </c>
      <c r="P63" s="5">
        <f t="shared" si="44"/>
        <v>3.5238487E+16</v>
      </c>
      <c r="Q63" s="5">
        <f t="shared" si="44"/>
        <v>3.4896547E+16</v>
      </c>
      <c r="R63" s="5">
        <f t="shared" si="44"/>
        <v>3.475587E+16</v>
      </c>
      <c r="S63" s="5">
        <f t="shared" si="44"/>
        <v>3.4515562000000004E+16</v>
      </c>
      <c r="T63" s="5">
        <f t="shared" si="44"/>
        <v>3.4191192E+16</v>
      </c>
      <c r="U63" s="5">
        <f t="shared" si="44"/>
        <v>3.3991874000000004E+16</v>
      </c>
      <c r="V63" s="5">
        <f t="shared" si="44"/>
        <v>3.4043863E+16</v>
      </c>
      <c r="W63" s="5">
        <f t="shared" si="44"/>
        <v>3.4170189E+16</v>
      </c>
      <c r="X63" s="5">
        <f t="shared" si="44"/>
        <v>3.4004424E+16</v>
      </c>
      <c r="Y63" s="5">
        <f t="shared" si="44"/>
        <v>3.4020688999999996E+16</v>
      </c>
      <c r="Z63" s="5">
        <f t="shared" si="44"/>
        <v>3.4126663E+16</v>
      </c>
      <c r="AA63" s="5">
        <f t="shared" si="44"/>
        <v>3.3954572999999996E+16</v>
      </c>
      <c r="AB63" s="5">
        <f t="shared" si="44"/>
        <v>3.4359478000000004E+16</v>
      </c>
      <c r="AC63" s="5">
        <f t="shared" si="44"/>
        <v>3.4564341E+16</v>
      </c>
      <c r="AD63" s="5">
        <f t="shared" si="44"/>
        <v>3.4616355E+16</v>
      </c>
      <c r="AE63" s="5">
        <f t="shared" si="44"/>
        <v>3.4503971E+16</v>
      </c>
      <c r="AF63" s="5">
        <f t="shared" si="44"/>
        <v>3.4203834E+16</v>
      </c>
      <c r="AG63" s="5">
        <f t="shared" si="44"/>
        <v>3.493582E+16</v>
      </c>
      <c r="AH63" s="5"/>
      <c r="AI63" s="5"/>
    </row>
    <row r="64" spans="1:35" x14ac:dyDescent="0.2">
      <c r="A64" t="s">
        <v>289</v>
      </c>
      <c r="C64" s="5">
        <f t="shared" ref="C64:AG64" si="45">C61*(C62/SUM(C62:C63))/C62</f>
        <v>2.1366783378651008E-9</v>
      </c>
      <c r="D64" s="5">
        <f t="shared" si="45"/>
        <v>2.1256412167540793E-9</v>
      </c>
      <c r="E64" s="5">
        <f t="shared" si="45"/>
        <v>2.0319323097164696E-9</v>
      </c>
      <c r="F64" s="5">
        <f t="shared" si="45"/>
        <v>1.9914667074063859E-9</v>
      </c>
      <c r="G64" s="5">
        <f t="shared" si="45"/>
        <v>1.9632702428026796E-9</v>
      </c>
      <c r="H64" s="5">
        <f t="shared" si="45"/>
        <v>1.9323075402711872E-9</v>
      </c>
      <c r="I64" s="5">
        <f t="shared" si="45"/>
        <v>1.9242836709713535E-9</v>
      </c>
      <c r="J64" s="5">
        <f t="shared" si="45"/>
        <v>1.9305385606875273E-9</v>
      </c>
      <c r="K64" s="5">
        <f t="shared" si="45"/>
        <v>1.9057113898108145E-9</v>
      </c>
      <c r="L64" s="5">
        <f t="shared" si="45"/>
        <v>1.8988645481731154E-9</v>
      </c>
      <c r="M64" s="5">
        <f t="shared" si="45"/>
        <v>1.8972475653841655E-9</v>
      </c>
      <c r="N64" s="5">
        <f t="shared" si="45"/>
        <v>1.8970364753636824E-9</v>
      </c>
      <c r="O64" s="5">
        <f t="shared" si="45"/>
        <v>1.8949880719299031E-9</v>
      </c>
      <c r="P64" s="5">
        <f t="shared" si="45"/>
        <v>1.8893440348658473E-9</v>
      </c>
      <c r="Q64" s="5">
        <f t="shared" si="45"/>
        <v>1.9025559235249712E-9</v>
      </c>
      <c r="R64" s="5">
        <f t="shared" si="45"/>
        <v>1.9098726460086386E-9</v>
      </c>
      <c r="S64" s="5">
        <f t="shared" si="45"/>
        <v>1.9175113726572276E-9</v>
      </c>
      <c r="T64" s="5">
        <f t="shared" si="45"/>
        <v>1.9230154024330732E-9</v>
      </c>
      <c r="U64" s="5">
        <f t="shared" si="45"/>
        <v>1.9224301362455072E-9</v>
      </c>
      <c r="V64" s="5">
        <f t="shared" si="45"/>
        <v>1.9141609035725445E-9</v>
      </c>
      <c r="W64" s="5">
        <f t="shared" si="45"/>
        <v>1.9035247949332738E-9</v>
      </c>
      <c r="X64" s="5">
        <f t="shared" si="45"/>
        <v>1.9045894292892336E-9</v>
      </c>
      <c r="Y64" s="5">
        <f t="shared" si="45"/>
        <v>1.8991920009722778E-9</v>
      </c>
      <c r="Z64" s="5">
        <f t="shared" si="45"/>
        <v>1.8877083984564642E-9</v>
      </c>
      <c r="AA64" s="5">
        <f t="shared" si="45"/>
        <v>1.8838504471413229E-9</v>
      </c>
      <c r="AB64" s="5">
        <f t="shared" si="45"/>
        <v>1.8677735092482473E-9</v>
      </c>
      <c r="AC64" s="5">
        <f t="shared" si="45"/>
        <v>1.8564369810786241E-9</v>
      </c>
      <c r="AD64" s="5">
        <f t="shared" si="45"/>
        <v>1.84816044472232E-9</v>
      </c>
      <c r="AE64" s="5">
        <f t="shared" si="45"/>
        <v>1.8459927782125383E-9</v>
      </c>
      <c r="AF64" s="5">
        <f t="shared" si="45"/>
        <v>1.8489732255469987E-9</v>
      </c>
      <c r="AG64" s="5">
        <f t="shared" si="45"/>
        <v>1.8221872223442221E-9</v>
      </c>
      <c r="AH64" s="5"/>
      <c r="AI64" s="5"/>
    </row>
    <row r="66" spans="1:36" x14ac:dyDescent="0.2">
      <c r="A66" s="15" t="s">
        <v>38</v>
      </c>
    </row>
    <row r="67" spans="1:36" x14ac:dyDescent="0.2">
      <c r="A67" t="s">
        <v>282</v>
      </c>
      <c r="B67" t="s">
        <v>304</v>
      </c>
      <c r="C67" s="5">
        <f>'Subsidies Paid'!K19*10^9</f>
        <v>1200000000</v>
      </c>
      <c r="D67" s="5">
        <f>C67</f>
        <v>1200000000</v>
      </c>
      <c r="E67" s="5">
        <f t="shared" ref="E67:O67" si="46">D67</f>
        <v>1200000000</v>
      </c>
      <c r="F67" s="5">
        <f t="shared" si="46"/>
        <v>1200000000</v>
      </c>
      <c r="G67" s="5">
        <f t="shared" si="46"/>
        <v>1200000000</v>
      </c>
      <c r="H67" s="5">
        <f t="shared" si="46"/>
        <v>1200000000</v>
      </c>
      <c r="I67" s="5">
        <f t="shared" si="46"/>
        <v>1200000000</v>
      </c>
      <c r="J67" s="5">
        <f t="shared" si="46"/>
        <v>1200000000</v>
      </c>
      <c r="K67" s="5">
        <f t="shared" si="46"/>
        <v>1200000000</v>
      </c>
      <c r="L67" s="5">
        <f t="shared" si="46"/>
        <v>1200000000</v>
      </c>
      <c r="M67" s="5">
        <f t="shared" si="46"/>
        <v>1200000000</v>
      </c>
      <c r="N67" s="5">
        <f t="shared" si="46"/>
        <v>1200000000</v>
      </c>
      <c r="O67" s="5">
        <f t="shared" si="46"/>
        <v>1200000000</v>
      </c>
      <c r="P67" s="5">
        <f t="shared" ref="P67" si="47">O67</f>
        <v>1200000000</v>
      </c>
      <c r="Q67" s="5">
        <f t="shared" ref="Q67" si="48">P67</f>
        <v>1200000000</v>
      </c>
      <c r="R67" s="5">
        <f t="shared" ref="R67" si="49">Q67</f>
        <v>1200000000</v>
      </c>
      <c r="S67" s="5">
        <f t="shared" ref="S67" si="50">R67</f>
        <v>1200000000</v>
      </c>
      <c r="T67" s="5">
        <f t="shared" ref="T67" si="51">S67</f>
        <v>1200000000</v>
      </c>
      <c r="U67" s="5">
        <f t="shared" ref="U67" si="52">T67</f>
        <v>1200000000</v>
      </c>
      <c r="V67" s="5">
        <f t="shared" ref="V67" si="53">U67</f>
        <v>1200000000</v>
      </c>
      <c r="W67" s="5">
        <f t="shared" ref="W67" si="54">V67</f>
        <v>1200000000</v>
      </c>
      <c r="X67" s="5">
        <f t="shared" ref="X67" si="55">W67</f>
        <v>1200000000</v>
      </c>
      <c r="Y67" s="5">
        <f t="shared" ref="Y67" si="56">X67</f>
        <v>1200000000</v>
      </c>
      <c r="Z67" s="5">
        <f t="shared" ref="Z67" si="57">Y67</f>
        <v>1200000000</v>
      </c>
      <c r="AA67" s="5">
        <f t="shared" ref="AA67" si="58">Z67</f>
        <v>1200000000</v>
      </c>
      <c r="AB67" s="5">
        <f t="shared" ref="AB67" si="59">AA67</f>
        <v>1200000000</v>
      </c>
      <c r="AC67" s="5">
        <f t="shared" ref="AC67" si="60">AB67</f>
        <v>1200000000</v>
      </c>
      <c r="AD67" s="5">
        <f t="shared" ref="AD67" si="61">AC67</f>
        <v>1200000000</v>
      </c>
      <c r="AE67" s="5">
        <f t="shared" ref="AE67" si="62">AD67</f>
        <v>1200000000</v>
      </c>
      <c r="AF67" s="5">
        <f t="shared" ref="AF67" si="63">AE67</f>
        <v>1200000000</v>
      </c>
      <c r="AG67" s="5">
        <f t="shared" ref="AG67" si="64">AF67</f>
        <v>1200000000</v>
      </c>
      <c r="AH67" s="5"/>
      <c r="AI67" s="5"/>
    </row>
    <row r="68" spans="1:36" x14ac:dyDescent="0.2">
      <c r="A68" t="s">
        <v>276</v>
      </c>
      <c r="B68" t="s">
        <v>687</v>
      </c>
      <c r="C68" s="5">
        <f t="shared" ref="C68:AG68" si="65">C56</f>
        <v>3.5071499000000004E+16</v>
      </c>
      <c r="D68" s="5">
        <f t="shared" si="65"/>
        <v>3.5682777E+16</v>
      </c>
      <c r="E68" s="5">
        <f t="shared" si="65"/>
        <v>3.6629646E+16</v>
      </c>
      <c r="F68" s="5">
        <f t="shared" si="65"/>
        <v>3.6922058E+16</v>
      </c>
      <c r="G68" s="5">
        <f t="shared" si="65"/>
        <v>3.7131554E+16</v>
      </c>
      <c r="H68" s="5">
        <f t="shared" si="65"/>
        <v>3.7233967E+16</v>
      </c>
      <c r="I68" s="5">
        <f t="shared" si="65"/>
        <v>3.7210548E+16</v>
      </c>
      <c r="J68" s="5">
        <f t="shared" si="65"/>
        <v>3.7134987E+16</v>
      </c>
      <c r="K68" s="5">
        <f t="shared" si="65"/>
        <v>3.774691E+16</v>
      </c>
      <c r="L68" s="5">
        <f t="shared" si="65"/>
        <v>3.8012238E+16</v>
      </c>
      <c r="M68" s="5">
        <f t="shared" si="65"/>
        <v>3.8079895E+16</v>
      </c>
      <c r="N68" s="5">
        <f t="shared" si="65"/>
        <v>3.8334229E+16</v>
      </c>
      <c r="O68" s="5">
        <f t="shared" si="65"/>
        <v>3.8609394E+16</v>
      </c>
      <c r="P68" s="5">
        <f t="shared" si="65"/>
        <v>3.8861305E+16</v>
      </c>
      <c r="Q68" s="5">
        <f t="shared" si="65"/>
        <v>3.8688675E+16</v>
      </c>
      <c r="R68" s="5">
        <f t="shared" si="65"/>
        <v>3.8547447E+16</v>
      </c>
      <c r="S68" s="5">
        <f t="shared" si="65"/>
        <v>3.8495739E+16</v>
      </c>
      <c r="T68" s="5">
        <f t="shared" si="65"/>
        <v>3.8611137E+16</v>
      </c>
      <c r="U68" s="5">
        <f t="shared" si="65"/>
        <v>3.8832619E+16</v>
      </c>
      <c r="V68" s="5">
        <f t="shared" si="65"/>
        <v>3.9095234E+16</v>
      </c>
      <c r="W68" s="5">
        <f t="shared" si="65"/>
        <v>3.9377579E+16</v>
      </c>
      <c r="X68" s="5">
        <f t="shared" si="65"/>
        <v>3.9502232E+16</v>
      </c>
      <c r="Y68" s="5">
        <f t="shared" si="65"/>
        <v>3.969487E+16</v>
      </c>
      <c r="Z68" s="5">
        <f t="shared" si="65"/>
        <v>4.0037334E+16</v>
      </c>
      <c r="AA68" s="5">
        <f t="shared" si="65"/>
        <v>4.0361305E+16</v>
      </c>
      <c r="AB68" s="5">
        <f t="shared" si="65"/>
        <v>4.0596077E+16</v>
      </c>
      <c r="AC68" s="5">
        <f t="shared" si="65"/>
        <v>4.0848938E+16</v>
      </c>
      <c r="AD68" s="5">
        <f t="shared" si="65"/>
        <v>4.1134644E+16</v>
      </c>
      <c r="AE68" s="5">
        <f t="shared" si="65"/>
        <v>4.1335979E+16</v>
      </c>
      <c r="AF68" s="5">
        <f t="shared" si="65"/>
        <v>4.1513866E+16</v>
      </c>
      <c r="AG68" s="5">
        <f t="shared" si="65"/>
        <v>4.1894924E+16</v>
      </c>
      <c r="AH68" s="5"/>
      <c r="AI68" s="5"/>
    </row>
    <row r="69" spans="1:36" x14ac:dyDescent="0.2">
      <c r="A69" t="s">
        <v>283</v>
      </c>
      <c r="B69" t="s">
        <v>687</v>
      </c>
      <c r="C69" s="5">
        <f t="shared" ref="C69:AG69" si="66">C57</f>
        <v>3.0450764E+16</v>
      </c>
      <c r="D69" s="5">
        <f t="shared" si="66"/>
        <v>3.0179702000000004E+16</v>
      </c>
      <c r="E69" s="5">
        <f t="shared" si="66"/>
        <v>3.2270287000000004E+16</v>
      </c>
      <c r="F69" s="5">
        <f t="shared" si="66"/>
        <v>3.3377887E+16</v>
      </c>
      <c r="G69" s="5">
        <f t="shared" si="66"/>
        <v>3.4178038E+16</v>
      </c>
      <c r="H69" s="5">
        <f t="shared" si="66"/>
        <v>3.5218267999999996E+16</v>
      </c>
      <c r="I69" s="5">
        <f t="shared" si="66"/>
        <v>3.5543798000000004E+16</v>
      </c>
      <c r="J69" s="5">
        <f t="shared" si="66"/>
        <v>3.5383637E+16</v>
      </c>
      <c r="K69" s="5">
        <f t="shared" si="66"/>
        <v>3.571647E+16</v>
      </c>
      <c r="L69" s="5">
        <f t="shared" si="66"/>
        <v>3.5716033000000004E+16</v>
      </c>
      <c r="M69" s="5">
        <f t="shared" si="66"/>
        <v>3.5711213E+16</v>
      </c>
      <c r="N69" s="5">
        <f t="shared" si="66"/>
        <v>3.5465090000000004E+16</v>
      </c>
      <c r="O69" s="5">
        <f t="shared" si="66"/>
        <v>3.5269699000000004E+16</v>
      </c>
      <c r="P69" s="5">
        <f t="shared" si="66"/>
        <v>3.5238487E+16</v>
      </c>
      <c r="Q69" s="5">
        <f t="shared" si="66"/>
        <v>3.4896547E+16</v>
      </c>
      <c r="R69" s="5">
        <f t="shared" si="66"/>
        <v>3.475587E+16</v>
      </c>
      <c r="S69" s="5">
        <f t="shared" si="66"/>
        <v>3.4515562000000004E+16</v>
      </c>
      <c r="T69" s="5">
        <f t="shared" si="66"/>
        <v>3.4191192E+16</v>
      </c>
      <c r="U69" s="5">
        <f t="shared" si="66"/>
        <v>3.3991874000000004E+16</v>
      </c>
      <c r="V69" s="5">
        <f t="shared" si="66"/>
        <v>3.4043863E+16</v>
      </c>
      <c r="W69" s="5">
        <f t="shared" si="66"/>
        <v>3.4170189E+16</v>
      </c>
      <c r="X69" s="5">
        <f t="shared" si="66"/>
        <v>3.4004424E+16</v>
      </c>
      <c r="Y69" s="5">
        <f t="shared" si="66"/>
        <v>3.4020688999999996E+16</v>
      </c>
      <c r="Z69" s="5">
        <f t="shared" si="66"/>
        <v>3.4126663E+16</v>
      </c>
      <c r="AA69" s="5">
        <f t="shared" si="66"/>
        <v>3.3954572999999996E+16</v>
      </c>
      <c r="AB69" s="5">
        <f t="shared" si="66"/>
        <v>3.4359478000000004E+16</v>
      </c>
      <c r="AC69" s="5">
        <f t="shared" si="66"/>
        <v>3.4564341E+16</v>
      </c>
      <c r="AD69" s="5">
        <f t="shared" si="66"/>
        <v>3.4616355E+16</v>
      </c>
      <c r="AE69" s="5">
        <f t="shared" si="66"/>
        <v>3.4503971E+16</v>
      </c>
      <c r="AF69" s="5">
        <f t="shared" si="66"/>
        <v>3.4203834E+16</v>
      </c>
      <c r="AG69" s="5">
        <f t="shared" si="66"/>
        <v>3.493582E+16</v>
      </c>
      <c r="AH69" s="5"/>
      <c r="AI69" s="5"/>
    </row>
    <row r="70" spans="1:36" x14ac:dyDescent="0.2">
      <c r="A70" t="s">
        <v>289</v>
      </c>
      <c r="C70" s="5">
        <f t="shared" ref="C70:AG70" si="67">C67*(C68/SUM(C68:C69))/C68</f>
        <v>1.8314385753129437E-8</v>
      </c>
      <c r="D70" s="5">
        <f t="shared" si="67"/>
        <v>1.8219781857892108E-8</v>
      </c>
      <c r="E70" s="5">
        <f t="shared" si="67"/>
        <v>1.7416562654712597E-8</v>
      </c>
      <c r="F70" s="5">
        <f t="shared" si="67"/>
        <v>1.7069714634911877E-8</v>
      </c>
      <c r="G70" s="5">
        <f t="shared" si="67"/>
        <v>1.6828030652594397E-8</v>
      </c>
      <c r="H70" s="5">
        <f t="shared" si="67"/>
        <v>1.6562636059467315E-8</v>
      </c>
      <c r="I70" s="5">
        <f t="shared" si="67"/>
        <v>1.6493860036897315E-8</v>
      </c>
      <c r="J70" s="5">
        <f t="shared" si="67"/>
        <v>1.6547473377321664E-8</v>
      </c>
      <c r="K70" s="5">
        <f t="shared" si="67"/>
        <v>1.633466905552127E-8</v>
      </c>
      <c r="L70" s="5">
        <f t="shared" si="67"/>
        <v>1.6275981841483843E-8</v>
      </c>
      <c r="M70" s="5">
        <f t="shared" si="67"/>
        <v>1.626212198900713E-8</v>
      </c>
      <c r="N70" s="5">
        <f t="shared" si="67"/>
        <v>1.6260312645974416E-8</v>
      </c>
      <c r="O70" s="5">
        <f t="shared" si="67"/>
        <v>1.6242754902256312E-8</v>
      </c>
      <c r="P70" s="5">
        <f t="shared" si="67"/>
        <v>1.6194377441707261E-8</v>
      </c>
      <c r="Q70" s="5">
        <f t="shared" si="67"/>
        <v>1.630762220164261E-8</v>
      </c>
      <c r="R70" s="5">
        <f t="shared" si="67"/>
        <v>1.6370336965788331E-8</v>
      </c>
      <c r="S70" s="5">
        <f t="shared" si="67"/>
        <v>1.6435811765633381E-8</v>
      </c>
      <c r="T70" s="5">
        <f t="shared" si="67"/>
        <v>1.6482989163712056E-8</v>
      </c>
      <c r="U70" s="5">
        <f t="shared" si="67"/>
        <v>1.6477972596390063E-8</v>
      </c>
      <c r="V70" s="5">
        <f t="shared" si="67"/>
        <v>1.6407093459193239E-8</v>
      </c>
      <c r="W70" s="5">
        <f t="shared" si="67"/>
        <v>1.6315926813713776E-8</v>
      </c>
      <c r="X70" s="5">
        <f t="shared" si="67"/>
        <v>1.6325052251050576E-8</v>
      </c>
      <c r="Y70" s="5">
        <f t="shared" si="67"/>
        <v>1.627878857976238E-8</v>
      </c>
      <c r="Z70" s="5">
        <f t="shared" si="67"/>
        <v>1.6180357701055406E-8</v>
      </c>
      <c r="AA70" s="5">
        <f t="shared" si="67"/>
        <v>1.6147289546925626E-8</v>
      </c>
      <c r="AB70" s="5">
        <f t="shared" si="67"/>
        <v>1.6009487222127834E-8</v>
      </c>
      <c r="AC70" s="5">
        <f t="shared" si="67"/>
        <v>1.591231698067392E-8</v>
      </c>
      <c r="AD70" s="5">
        <f t="shared" si="67"/>
        <v>1.5841375240477028E-8</v>
      </c>
      <c r="AE70" s="5">
        <f t="shared" si="67"/>
        <v>1.5822795241821758E-8</v>
      </c>
      <c r="AF70" s="5">
        <f t="shared" si="67"/>
        <v>1.5848341933259992E-8</v>
      </c>
      <c r="AG70" s="5">
        <f t="shared" si="67"/>
        <v>1.561874762009333E-8</v>
      </c>
      <c r="AH70" s="5"/>
      <c r="AI70" s="5"/>
    </row>
    <row r="72" spans="1:36" x14ac:dyDescent="0.2">
      <c r="A72" s="10" t="s">
        <v>277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2">
      <c r="A73" s="15" t="s">
        <v>240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6" x14ac:dyDescent="0.2">
      <c r="A74" t="s">
        <v>278</v>
      </c>
      <c r="B74" t="s">
        <v>304</v>
      </c>
      <c r="C74">
        <f>'Subsidies Paid'!J16*10^9</f>
        <v>1300000000</v>
      </c>
      <c r="D74">
        <f>'Subsidies Paid'!K16*10^9</f>
        <v>1300000000</v>
      </c>
      <c r="E74">
        <f>D74</f>
        <v>1300000000</v>
      </c>
      <c r="F74">
        <f t="shared" ref="F74:P74" si="68">E74</f>
        <v>1300000000</v>
      </c>
      <c r="G74">
        <f t="shared" si="68"/>
        <v>1300000000</v>
      </c>
      <c r="H74">
        <f t="shared" si="68"/>
        <v>1300000000</v>
      </c>
      <c r="I74">
        <f t="shared" si="68"/>
        <v>1300000000</v>
      </c>
      <c r="J74">
        <f t="shared" si="68"/>
        <v>1300000000</v>
      </c>
      <c r="K74">
        <f t="shared" si="68"/>
        <v>1300000000</v>
      </c>
      <c r="L74">
        <f t="shared" si="68"/>
        <v>1300000000</v>
      </c>
      <c r="M74">
        <f t="shared" si="68"/>
        <v>1300000000</v>
      </c>
      <c r="N74">
        <f t="shared" si="68"/>
        <v>1300000000</v>
      </c>
      <c r="O74">
        <f t="shared" si="68"/>
        <v>1300000000</v>
      </c>
      <c r="P74">
        <f t="shared" si="68"/>
        <v>1300000000</v>
      </c>
      <c r="Q74">
        <f t="shared" ref="Q74" si="69">P74</f>
        <v>1300000000</v>
      </c>
      <c r="R74">
        <f t="shared" ref="R74" si="70">Q74</f>
        <v>1300000000</v>
      </c>
      <c r="S74">
        <f t="shared" ref="S74" si="71">R74</f>
        <v>1300000000</v>
      </c>
      <c r="T74">
        <f t="shared" ref="T74" si="72">S74</f>
        <v>1300000000</v>
      </c>
      <c r="U74">
        <f t="shared" ref="U74" si="73">T74</f>
        <v>1300000000</v>
      </c>
      <c r="V74">
        <f t="shared" ref="V74" si="74">U74</f>
        <v>1300000000</v>
      </c>
      <c r="W74">
        <f t="shared" ref="W74" si="75">V74</f>
        <v>1300000000</v>
      </c>
      <c r="X74">
        <f t="shared" ref="X74" si="76">W74</f>
        <v>1300000000</v>
      </c>
      <c r="Y74">
        <f t="shared" ref="Y74" si="77">X74</f>
        <v>1300000000</v>
      </c>
      <c r="Z74">
        <f t="shared" ref="Z74" si="78">Y74</f>
        <v>1300000000</v>
      </c>
      <c r="AA74">
        <f t="shared" ref="AA74" si="79">Z74</f>
        <v>1300000000</v>
      </c>
      <c r="AB74">
        <f t="shared" ref="AB74" si="80">AA74</f>
        <v>1300000000</v>
      </c>
      <c r="AC74">
        <f t="shared" ref="AC74" si="81">AB74</f>
        <v>1300000000</v>
      </c>
      <c r="AD74">
        <f t="shared" ref="AD74" si="82">AC74</f>
        <v>1300000000</v>
      </c>
      <c r="AE74">
        <f t="shared" ref="AE74" si="83">AD74</f>
        <v>1300000000</v>
      </c>
      <c r="AF74">
        <f t="shared" ref="AF74" si="84">AE74</f>
        <v>1300000000</v>
      </c>
      <c r="AG74">
        <f t="shared" ref="AG74" si="85">AF74</f>
        <v>1300000000</v>
      </c>
      <c r="AH74">
        <f t="shared" ref="AH74" si="86">AG74</f>
        <v>1300000000</v>
      </c>
    </row>
    <row r="75" spans="1:36" x14ac:dyDescent="0.2">
      <c r="A75" t="s">
        <v>285</v>
      </c>
      <c r="B75" t="s">
        <v>688</v>
      </c>
      <c r="C75" s="4"/>
      <c r="D75" s="4">
        <f>INDEX('AEO21 Table 11'!16:16,MATCH(Calculations!C43,'AEO21 Table 11'!13:13,0))</f>
        <v>11.470048</v>
      </c>
      <c r="E75" s="4">
        <f>INDEX('AEO22 Table 11'!16:16,MATCH(Calculations!D43,'AEO22 Table 11'!13:13,0))</f>
        <v>11.13137</v>
      </c>
      <c r="F75" s="4">
        <f>INDEX('AEO22 Table 11'!16:16,MATCH(Calculations!E43,'AEO22 Table 11'!13:13,0))</f>
        <v>11.889478</v>
      </c>
      <c r="G75" s="4">
        <f>INDEX('AEO22 Table 11'!16:16,MATCH(Calculations!F43,'AEO22 Table 11'!13:13,0))</f>
        <v>12.275468999999999</v>
      </c>
      <c r="H75" s="4">
        <f>INDEX('AEO22 Table 11'!16:16,MATCH(Calculations!G43,'AEO22 Table 11'!13:13,0))</f>
        <v>12.609235999999999</v>
      </c>
      <c r="I75" s="4">
        <f>INDEX('AEO22 Table 11'!16:16,MATCH(Calculations!H43,'AEO22 Table 11'!13:13,0))</f>
        <v>13.052148000000001</v>
      </c>
      <c r="J75" s="4">
        <f>INDEX('AEO22 Table 11'!16:16,MATCH(Calculations!I43,'AEO22 Table 11'!13:13,0))</f>
        <v>13.237693</v>
      </c>
      <c r="K75" s="4">
        <f>INDEX('AEO22 Table 11'!16:16,MATCH(Calculations!J43,'AEO22 Table 11'!13:13,0))</f>
        <v>13.193173</v>
      </c>
      <c r="L75" s="4">
        <f>INDEX('AEO22 Table 11'!16:16,MATCH(Calculations!K43,'AEO22 Table 11'!13:13,0))</f>
        <v>13.348814000000001</v>
      </c>
      <c r="M75" s="4">
        <f>INDEX('AEO22 Table 11'!16:16,MATCH(Calculations!L43,'AEO22 Table 11'!13:13,0))</f>
        <v>13.321289</v>
      </c>
      <c r="N75" s="4">
        <f>INDEX('AEO22 Table 11'!16:16,MATCH(Calculations!M43,'AEO22 Table 11'!13:13,0))</f>
        <v>13.279311999999999</v>
      </c>
      <c r="O75" s="4">
        <f>INDEX('AEO22 Table 11'!16:16,MATCH(Calculations!N43,'AEO22 Table 11'!13:13,0))</f>
        <v>13.144327000000001</v>
      </c>
      <c r="P75" s="4">
        <f>INDEX('AEO22 Table 11'!16:16,MATCH(Calculations!O43,'AEO22 Table 11'!13:13,0))</f>
        <v>13.016207</v>
      </c>
      <c r="Q75" s="4">
        <f>INDEX('AEO22 Table 11'!16:16,MATCH(Calculations!P43,'AEO22 Table 11'!13:13,0))</f>
        <v>13.009095</v>
      </c>
      <c r="R75" s="4">
        <f>INDEX('AEO22 Table 11'!16:16,MATCH(Calculations!Q43,'AEO22 Table 11'!13:13,0))</f>
        <v>12.840246</v>
      </c>
      <c r="S75" s="4">
        <f>INDEX('AEO22 Table 11'!16:16,MATCH(Calculations!R43,'AEO22 Table 11'!13:13,0))</f>
        <v>12.759727</v>
      </c>
      <c r="T75" s="4">
        <f>INDEX('AEO22 Table 11'!16:16,MATCH(Calculations!S43,'AEO22 Table 11'!13:13,0))</f>
        <v>12.67831</v>
      </c>
      <c r="U75" s="4">
        <f>INDEX('AEO22 Table 11'!16:16,MATCH(Calculations!T43,'AEO22 Table 11'!13:13,0))</f>
        <v>12.545458</v>
      </c>
      <c r="V75" s="4">
        <f>INDEX('AEO22 Table 11'!16:16,MATCH(Calculations!U43,'AEO22 Table 11'!13:13,0))</f>
        <v>12.455380999999999</v>
      </c>
      <c r="W75" s="4">
        <f>INDEX('AEO22 Table 11'!16:16,MATCH(Calculations!V43,'AEO22 Table 11'!13:13,0))</f>
        <v>12.459657999999999</v>
      </c>
      <c r="X75" s="4">
        <f>INDEX('AEO22 Table 11'!16:16,MATCH(Calculations!W43,'AEO22 Table 11'!13:13,0))</f>
        <v>12.500586999999999</v>
      </c>
      <c r="Y75" s="4">
        <f>INDEX('AEO22 Table 11'!16:16,MATCH(Calculations!X43,'AEO22 Table 11'!13:13,0))</f>
        <v>12.419264</v>
      </c>
      <c r="Z75" s="4">
        <f>INDEX('AEO22 Table 11'!16:16,MATCH(Calculations!Y43,'AEO22 Table 11'!13:13,0))</f>
        <v>12.381392</v>
      </c>
      <c r="AA75" s="4">
        <f>INDEX('AEO22 Table 11'!16:16,MATCH(Calculations!Z43,'AEO22 Table 11'!13:13,0))</f>
        <v>12.382156</v>
      </c>
      <c r="AB75" s="4">
        <f>INDEX('AEO22 Table 11'!16:16,MATCH(Calculations!AA43,'AEO22 Table 11'!13:13,0))</f>
        <v>12.307539</v>
      </c>
      <c r="AC75" s="4">
        <f>INDEX('AEO22 Table 11'!16:16,MATCH(Calculations!AB43,'AEO22 Table 11'!13:13,0))</f>
        <v>12.451010999999999</v>
      </c>
      <c r="AD75" s="4">
        <f>INDEX('AEO22 Table 11'!16:16,MATCH(Calculations!AC43,'AEO22 Table 11'!13:13,0))</f>
        <v>12.532495000000001</v>
      </c>
      <c r="AE75" s="4">
        <f>INDEX('AEO22 Table 11'!16:16,MATCH(Calculations!AD43,'AEO22 Table 11'!13:13,0))</f>
        <v>12.548349</v>
      </c>
      <c r="AF75" s="4">
        <f>INDEX('AEO22 Table 11'!16:16,MATCH(Calculations!AE43,'AEO22 Table 11'!13:13,0))</f>
        <v>12.492279</v>
      </c>
      <c r="AG75" s="4">
        <f>INDEX('AEO22 Table 11'!16:16,MATCH(Calculations!AF43,'AEO22 Table 11'!13:13,0))</f>
        <v>12.350566000000001</v>
      </c>
      <c r="AH75" s="4">
        <f>INDEX('AEO22 Table 11'!16:16,MATCH(Calculations!AG43,'AEO22 Table 11'!13:13,0))</f>
        <v>12.663138</v>
      </c>
      <c r="AI75" s="4"/>
      <c r="AJ75" s="4"/>
    </row>
    <row r="76" spans="1:36" x14ac:dyDescent="0.2">
      <c r="A76" t="s">
        <v>287</v>
      </c>
      <c r="B76" t="s">
        <v>286</v>
      </c>
      <c r="C76">
        <f t="shared" ref="C76:AH76" si="87">5.751*10^6</f>
        <v>5751000</v>
      </c>
      <c r="D76">
        <f t="shared" si="87"/>
        <v>5751000</v>
      </c>
      <c r="E76">
        <f t="shared" si="87"/>
        <v>5751000</v>
      </c>
      <c r="F76">
        <f t="shared" si="87"/>
        <v>5751000</v>
      </c>
      <c r="G76">
        <f t="shared" si="87"/>
        <v>5751000</v>
      </c>
      <c r="H76">
        <f t="shared" si="87"/>
        <v>5751000</v>
      </c>
      <c r="I76">
        <f t="shared" si="87"/>
        <v>5751000</v>
      </c>
      <c r="J76">
        <f t="shared" si="87"/>
        <v>5751000</v>
      </c>
      <c r="K76">
        <f t="shared" si="87"/>
        <v>5751000</v>
      </c>
      <c r="L76">
        <f t="shared" si="87"/>
        <v>5751000</v>
      </c>
      <c r="M76">
        <f t="shared" si="87"/>
        <v>5751000</v>
      </c>
      <c r="N76">
        <f t="shared" si="87"/>
        <v>5751000</v>
      </c>
      <c r="O76">
        <f t="shared" si="87"/>
        <v>5751000</v>
      </c>
      <c r="P76">
        <f t="shared" si="87"/>
        <v>5751000</v>
      </c>
      <c r="Q76">
        <f t="shared" si="87"/>
        <v>5751000</v>
      </c>
      <c r="R76">
        <f t="shared" si="87"/>
        <v>5751000</v>
      </c>
      <c r="S76">
        <f t="shared" si="87"/>
        <v>5751000</v>
      </c>
      <c r="T76">
        <f t="shared" si="87"/>
        <v>5751000</v>
      </c>
      <c r="U76">
        <f t="shared" si="87"/>
        <v>5751000</v>
      </c>
      <c r="V76">
        <f t="shared" si="87"/>
        <v>5751000</v>
      </c>
      <c r="W76">
        <f t="shared" si="87"/>
        <v>5751000</v>
      </c>
      <c r="X76">
        <f t="shared" si="87"/>
        <v>5751000</v>
      </c>
      <c r="Y76">
        <f t="shared" si="87"/>
        <v>5751000</v>
      </c>
      <c r="Z76">
        <f t="shared" si="87"/>
        <v>5751000</v>
      </c>
      <c r="AA76">
        <f t="shared" si="87"/>
        <v>5751000</v>
      </c>
      <c r="AB76">
        <f t="shared" si="87"/>
        <v>5751000</v>
      </c>
      <c r="AC76">
        <f t="shared" si="87"/>
        <v>5751000</v>
      </c>
      <c r="AD76">
        <f t="shared" si="87"/>
        <v>5751000</v>
      </c>
      <c r="AE76">
        <f t="shared" si="87"/>
        <v>5751000</v>
      </c>
      <c r="AF76">
        <f t="shared" si="87"/>
        <v>5751000</v>
      </c>
      <c r="AG76">
        <f t="shared" si="87"/>
        <v>5751000</v>
      </c>
      <c r="AH76">
        <f t="shared" si="87"/>
        <v>5751000</v>
      </c>
    </row>
    <row r="77" spans="1:36" x14ac:dyDescent="0.2">
      <c r="A77" t="s">
        <v>288</v>
      </c>
      <c r="B77" t="s">
        <v>688</v>
      </c>
      <c r="C77" s="11"/>
      <c r="D77" s="11">
        <f>(INDEX('AEO21 Table 11'!16:16,MATCH(Calculations!C43,'AEO21 Table 11'!13:13,0))-INDEX('AEO21 Table 11'!21:21,MATCH(Calculations!C43,'AEO21 Table 11'!13:13,0)))/INDEX('AEO21 Table 11'!23:23,MATCH(Calculations!C43,'AEO21 Table 11'!13:13,0))</f>
        <v>0.57502582615816089</v>
      </c>
      <c r="E77" s="11">
        <f>(INDEX('AEO22 Table 11'!16:16,MATCH(Calculations!D43,'AEO22 Table 11'!13:13,0))-INDEX('AEO22 Table 11'!21:21,MATCH(Calculations!D43,'AEO22 Table 11'!13:13,0)))/INDEX('AEO22 Table 11'!23:23,MATCH(Calculations!D43,'AEO22 Table 11'!13:13,0))</f>
        <v>0.53645091974861669</v>
      </c>
      <c r="F77" s="11">
        <f>(INDEX('AEO22 Table 11'!16:16,MATCH(Calculations!E43,'AEO22 Table 11'!13:13,0))-INDEX('AEO22 Table 11'!21:21,MATCH(Calculations!E43,'AEO22 Table 11'!13:13,0)))/INDEX('AEO22 Table 11'!23:23,MATCH(Calculations!E43,'AEO22 Table 11'!13:13,0))</f>
        <v>0.53053546478229141</v>
      </c>
      <c r="G77" s="11">
        <f>(INDEX('AEO22 Table 11'!16:16,MATCH(Calculations!F43,'AEO22 Table 11'!13:13,0))-INDEX('AEO22 Table 11'!21:21,MATCH(Calculations!F43,'AEO22 Table 11'!13:13,0)))/INDEX('AEO22 Table 11'!23:23,MATCH(Calculations!F43,'AEO22 Table 11'!13:13,0))</f>
        <v>0.53910085866684831</v>
      </c>
      <c r="H77" s="11">
        <f>(INDEX('AEO22 Table 11'!16:16,MATCH(Calculations!G43,'AEO22 Table 11'!13:13,0))-INDEX('AEO22 Table 11'!21:21,MATCH(Calculations!G43,'AEO22 Table 11'!13:13,0)))/INDEX('AEO22 Table 11'!23:23,MATCH(Calculations!G43,'AEO22 Table 11'!13:13,0))</f>
        <v>0.55859346498511286</v>
      </c>
      <c r="I77" s="11">
        <f>(INDEX('AEO22 Table 11'!16:16,MATCH(Calculations!H43,'AEO22 Table 11'!13:13,0))-INDEX('AEO22 Table 11'!21:21,MATCH(Calculations!H43,'AEO22 Table 11'!13:13,0)))/INDEX('AEO22 Table 11'!23:23,MATCH(Calculations!H43,'AEO22 Table 11'!13:13,0))</f>
        <v>0.58348203121892528</v>
      </c>
      <c r="J77" s="11">
        <f>(INDEX('AEO22 Table 11'!16:16,MATCH(Calculations!I43,'AEO22 Table 11'!13:13,0))-INDEX('AEO22 Table 11'!21:21,MATCH(Calculations!I43,'AEO22 Table 11'!13:13,0)))/INDEX('AEO22 Table 11'!23:23,MATCH(Calculations!I43,'AEO22 Table 11'!13:13,0))</f>
        <v>0.59694904941960958</v>
      </c>
      <c r="K77" s="11">
        <f>(INDEX('AEO22 Table 11'!16:16,MATCH(Calculations!J43,'AEO22 Table 11'!13:13,0))-INDEX('AEO22 Table 11'!21:21,MATCH(Calculations!J43,'AEO22 Table 11'!13:13,0)))/INDEX('AEO22 Table 11'!23:23,MATCH(Calculations!J43,'AEO22 Table 11'!13:13,0))</f>
        <v>0.59540803274340615</v>
      </c>
      <c r="L77" s="11">
        <f>(INDEX('AEO22 Table 11'!16:16,MATCH(Calculations!K43,'AEO22 Table 11'!13:13,0))-INDEX('AEO22 Table 11'!21:21,MATCH(Calculations!K43,'AEO22 Table 11'!13:13,0)))/INDEX('AEO22 Table 11'!23:23,MATCH(Calculations!K43,'AEO22 Table 11'!13:13,0))</f>
        <v>0.60441782435211733</v>
      </c>
      <c r="M77" s="11">
        <f>(INDEX('AEO22 Table 11'!16:16,MATCH(Calculations!L43,'AEO22 Table 11'!13:13,0))-INDEX('AEO22 Table 11'!21:21,MATCH(Calculations!L43,'AEO22 Table 11'!13:13,0)))/INDEX('AEO22 Table 11'!23:23,MATCH(Calculations!L43,'AEO22 Table 11'!13:13,0))</f>
        <v>0.60717817316110634</v>
      </c>
      <c r="N77" s="11">
        <f>(INDEX('AEO22 Table 11'!16:16,MATCH(Calculations!M43,'AEO22 Table 11'!13:13,0))-INDEX('AEO22 Table 11'!21:21,MATCH(Calculations!M43,'AEO22 Table 11'!13:13,0)))/INDEX('AEO22 Table 11'!23:23,MATCH(Calculations!M43,'AEO22 Table 11'!13:13,0))</f>
        <v>0.60761760961511224</v>
      </c>
      <c r="O77" s="11">
        <f>(INDEX('AEO22 Table 11'!16:16,MATCH(Calculations!N43,'AEO22 Table 11'!13:13,0))-INDEX('AEO22 Table 11'!21:21,MATCH(Calculations!N43,'AEO22 Table 11'!13:13,0)))/INDEX('AEO22 Table 11'!23:23,MATCH(Calculations!N43,'AEO22 Table 11'!13:13,0))</f>
        <v>0.59940990403905203</v>
      </c>
      <c r="P77" s="11">
        <f>(INDEX('AEO22 Table 11'!16:16,MATCH(Calculations!O43,'AEO22 Table 11'!13:13,0))-INDEX('AEO22 Table 11'!21:21,MATCH(Calculations!O43,'AEO22 Table 11'!13:13,0)))/INDEX('AEO22 Table 11'!23:23,MATCH(Calculations!O43,'AEO22 Table 11'!13:13,0))</f>
        <v>0.59449632159980137</v>
      </c>
      <c r="Q77" s="11">
        <f>(INDEX('AEO22 Table 11'!16:16,MATCH(Calculations!P43,'AEO22 Table 11'!13:13,0))-INDEX('AEO22 Table 11'!21:21,MATCH(Calculations!P43,'AEO22 Table 11'!13:13,0)))/INDEX('AEO22 Table 11'!23:23,MATCH(Calculations!P43,'AEO22 Table 11'!13:13,0))</f>
        <v>0.59706245882526665</v>
      </c>
      <c r="R77" s="11">
        <f>(INDEX('AEO22 Table 11'!16:16,MATCH(Calculations!Q43,'AEO22 Table 11'!13:13,0))-INDEX('AEO22 Table 11'!21:21,MATCH(Calculations!Q43,'AEO22 Table 11'!13:13,0)))/INDEX('AEO22 Table 11'!23:23,MATCH(Calculations!Q43,'AEO22 Table 11'!13:13,0))</f>
        <v>0.58597470909793403</v>
      </c>
      <c r="S77" s="11">
        <f>(INDEX('AEO22 Table 11'!16:16,MATCH(Calculations!R43,'AEO22 Table 11'!13:13,0))-INDEX('AEO22 Table 11'!21:21,MATCH(Calculations!R43,'AEO22 Table 11'!13:13,0)))/INDEX('AEO22 Table 11'!23:23,MATCH(Calculations!R43,'AEO22 Table 11'!13:13,0))</f>
        <v>0.58244724537434733</v>
      </c>
      <c r="T77" s="11">
        <f>(INDEX('AEO22 Table 11'!16:16,MATCH(Calculations!S43,'AEO22 Table 11'!13:13,0))-INDEX('AEO22 Table 11'!21:21,MATCH(Calculations!S43,'AEO22 Table 11'!13:13,0)))/INDEX('AEO22 Table 11'!23:23,MATCH(Calculations!S43,'AEO22 Table 11'!13:13,0))</f>
        <v>0.57093060926498362</v>
      </c>
      <c r="U77" s="11">
        <f>(INDEX('AEO22 Table 11'!16:16,MATCH(Calculations!T43,'AEO22 Table 11'!13:13,0))-INDEX('AEO22 Table 11'!21:21,MATCH(Calculations!T43,'AEO22 Table 11'!13:13,0)))/INDEX('AEO22 Table 11'!23:23,MATCH(Calculations!T43,'AEO22 Table 11'!13:13,0))</f>
        <v>0.56610400313812537</v>
      </c>
      <c r="V77" s="11">
        <f>(INDEX('AEO22 Table 11'!16:16,MATCH(Calculations!U43,'AEO22 Table 11'!13:13,0))-INDEX('AEO22 Table 11'!21:21,MATCH(Calculations!U43,'AEO22 Table 11'!13:13,0)))/INDEX('AEO22 Table 11'!23:23,MATCH(Calculations!U43,'AEO22 Table 11'!13:13,0))</f>
        <v>0.56047199976056439</v>
      </c>
      <c r="W77" s="11">
        <f>(INDEX('AEO22 Table 11'!16:16,MATCH(Calculations!V43,'AEO22 Table 11'!13:13,0))-INDEX('AEO22 Table 11'!21:21,MATCH(Calculations!V43,'AEO22 Table 11'!13:13,0)))/INDEX('AEO22 Table 11'!23:23,MATCH(Calculations!V43,'AEO22 Table 11'!13:13,0))</f>
        <v>0.55599815325002477</v>
      </c>
      <c r="X77" s="11">
        <f>(INDEX('AEO22 Table 11'!16:16,MATCH(Calculations!W43,'AEO22 Table 11'!13:13,0))-INDEX('AEO22 Table 11'!21:21,MATCH(Calculations!W43,'AEO22 Table 11'!13:13,0)))/INDEX('AEO22 Table 11'!23:23,MATCH(Calculations!W43,'AEO22 Table 11'!13:13,0))</f>
        <v>0.56409166592811466</v>
      </c>
      <c r="Y77" s="11">
        <f>(INDEX('AEO22 Table 11'!16:16,MATCH(Calculations!X43,'AEO22 Table 11'!13:13,0))-INDEX('AEO22 Table 11'!21:21,MATCH(Calculations!X43,'AEO22 Table 11'!13:13,0)))/INDEX('AEO22 Table 11'!23:23,MATCH(Calculations!X43,'AEO22 Table 11'!13:13,0))</f>
        <v>0.56484445474945633</v>
      </c>
      <c r="Z77" s="11">
        <f>(INDEX('AEO22 Table 11'!16:16,MATCH(Calculations!Y43,'AEO22 Table 11'!13:13,0))-INDEX('AEO22 Table 11'!21:21,MATCH(Calculations!Y43,'AEO22 Table 11'!13:13,0)))/INDEX('AEO22 Table 11'!23:23,MATCH(Calculations!Y43,'AEO22 Table 11'!13:13,0))</f>
        <v>0.56861496899240727</v>
      </c>
      <c r="AA77" s="11">
        <f>(INDEX('AEO22 Table 11'!16:16,MATCH(Calculations!Z43,'AEO22 Table 11'!13:13,0))-INDEX('AEO22 Table 11'!21:21,MATCH(Calculations!Z43,'AEO22 Table 11'!13:13,0)))/INDEX('AEO22 Table 11'!23:23,MATCH(Calculations!Z43,'AEO22 Table 11'!13:13,0))</f>
        <v>0.57896145329274407</v>
      </c>
      <c r="AB77" s="11">
        <f>(INDEX('AEO22 Table 11'!16:16,MATCH(Calculations!AA43,'AEO22 Table 11'!13:13,0))-INDEX('AEO22 Table 11'!21:21,MATCH(Calculations!AA43,'AEO22 Table 11'!13:13,0)))/INDEX('AEO22 Table 11'!23:23,MATCH(Calculations!AA43,'AEO22 Table 11'!13:13,0))</f>
        <v>0.56995130749487655</v>
      </c>
      <c r="AC77" s="11">
        <f>(INDEX('AEO22 Table 11'!16:16,MATCH(Calculations!AB43,'AEO22 Table 11'!13:13,0))-INDEX('AEO22 Table 11'!21:21,MATCH(Calculations!AB43,'AEO22 Table 11'!13:13,0)))/INDEX('AEO22 Table 11'!23:23,MATCH(Calculations!AB43,'AEO22 Table 11'!13:13,0))</f>
        <v>0.58729256866229351</v>
      </c>
      <c r="AD77" s="11">
        <f>(INDEX('AEO22 Table 11'!16:16,MATCH(Calculations!AC43,'AEO22 Table 11'!13:13,0))-INDEX('AEO22 Table 11'!21:21,MATCH(Calculations!AC43,'AEO22 Table 11'!13:13,0)))/INDEX('AEO22 Table 11'!23:23,MATCH(Calculations!AC43,'AEO22 Table 11'!13:13,0))</f>
        <v>0.59764453884280166</v>
      </c>
      <c r="AE77" s="11">
        <f>(INDEX('AEO22 Table 11'!16:16,MATCH(Calculations!AD43,'AEO22 Table 11'!13:13,0))-INDEX('AEO22 Table 11'!21:21,MATCH(Calculations!AD43,'AEO22 Table 11'!13:13,0)))/INDEX('AEO22 Table 11'!23:23,MATCH(Calculations!AD43,'AEO22 Table 11'!13:13,0))</f>
        <v>0.60028302647849296</v>
      </c>
      <c r="AF77" s="11">
        <f>(INDEX('AEO22 Table 11'!16:16,MATCH(Calculations!AE43,'AEO22 Table 11'!13:13,0))-INDEX('AEO22 Table 11'!21:21,MATCH(Calculations!AE43,'AEO22 Table 11'!13:13,0)))/INDEX('AEO22 Table 11'!23:23,MATCH(Calculations!AE43,'AEO22 Table 11'!13:13,0))</f>
        <v>0.5955699993456246</v>
      </c>
      <c r="AG77" s="11">
        <f>(INDEX('AEO22 Table 11'!16:16,MATCH(Calculations!AF43,'AEO22 Table 11'!13:13,0))-INDEX('AEO22 Table 11'!21:21,MATCH(Calculations!AF43,'AEO22 Table 11'!13:13,0)))/INDEX('AEO22 Table 11'!23:23,MATCH(Calculations!AF43,'AEO22 Table 11'!13:13,0))</f>
        <v>0.58623281135409566</v>
      </c>
      <c r="AH77" s="11">
        <f>(INDEX('AEO22 Table 11'!16:16,MATCH(Calculations!AG43,'AEO22 Table 11'!13:13,0))-INDEX('AEO22 Table 11'!21:21,MATCH(Calculations!AG43,'AEO22 Table 11'!13:13,0)))/INDEX('AEO22 Table 11'!23:23,MATCH(Calculations!AG43,'AEO22 Table 11'!13:13,0))</f>
        <v>0.60633063867511716</v>
      </c>
      <c r="AI77" s="11"/>
      <c r="AJ77" s="11"/>
    </row>
    <row r="78" spans="1:36" x14ac:dyDescent="0.2">
      <c r="A78" t="s">
        <v>291</v>
      </c>
      <c r="D78">
        <f t="shared" ref="D78:AH78" si="88">D74/(D75*D76*10^6*365)*D77</f>
        <v>3.1047685856458885E-8</v>
      </c>
      <c r="E78">
        <f t="shared" si="88"/>
        <v>2.9846162265946587E-8</v>
      </c>
      <c r="F78">
        <f t="shared" si="88"/>
        <v>2.7634954457169034E-8</v>
      </c>
      <c r="G78">
        <f t="shared" si="88"/>
        <v>2.7198130292155274E-8</v>
      </c>
      <c r="H78">
        <f t="shared" si="88"/>
        <v>2.7435583270046681E-8</v>
      </c>
      <c r="I78">
        <f t="shared" si="88"/>
        <v>2.7685515647941127E-8</v>
      </c>
      <c r="J78">
        <f t="shared" si="88"/>
        <v>2.7927501269415439E-8</v>
      </c>
      <c r="K78">
        <f t="shared" si="88"/>
        <v>2.7949404071384394E-8</v>
      </c>
      <c r="L78">
        <f t="shared" si="88"/>
        <v>2.8041529735062526E-8</v>
      </c>
      <c r="M78">
        <f t="shared" si="88"/>
        <v>2.8227799314480134E-8</v>
      </c>
      <c r="N78">
        <f t="shared" si="88"/>
        <v>2.8337523757495571E-8</v>
      </c>
      <c r="O78">
        <f t="shared" si="88"/>
        <v>2.8241819951965415E-8</v>
      </c>
      <c r="P78">
        <f t="shared" si="88"/>
        <v>2.8286020082234318E-8</v>
      </c>
      <c r="Q78">
        <f t="shared" si="88"/>
        <v>2.842364695494921E-8</v>
      </c>
      <c r="R78">
        <f t="shared" si="88"/>
        <v>2.8262634888313272E-8</v>
      </c>
      <c r="S78">
        <f t="shared" si="88"/>
        <v>2.8269773789570925E-8</v>
      </c>
      <c r="T78">
        <f t="shared" si="88"/>
        <v>2.7888752047146039E-8</v>
      </c>
      <c r="U78">
        <f t="shared" si="88"/>
        <v>2.7945817938176428E-8</v>
      </c>
      <c r="V78">
        <f t="shared" si="88"/>
        <v>2.7867885937544871E-8</v>
      </c>
      <c r="W78">
        <f t="shared" si="88"/>
        <v>2.7635946776203119E-8</v>
      </c>
      <c r="X78">
        <f t="shared" si="88"/>
        <v>2.7946433831613705E-8</v>
      </c>
      <c r="Y78">
        <f t="shared" si="88"/>
        <v>2.8166969963192055E-8</v>
      </c>
      <c r="Z78">
        <f t="shared" si="88"/>
        <v>2.8441725130787276E-8</v>
      </c>
      <c r="AA78">
        <f t="shared" si="88"/>
        <v>2.8957462242120878E-8</v>
      </c>
      <c r="AB78">
        <f t="shared" si="88"/>
        <v>2.8679637248804566E-8</v>
      </c>
      <c r="AC78">
        <f t="shared" si="88"/>
        <v>2.9211711912677098E-8</v>
      </c>
      <c r="AD78">
        <f t="shared" si="88"/>
        <v>2.9533337986724726E-8</v>
      </c>
      <c r="AE78">
        <f t="shared" si="88"/>
        <v>2.9626243960145603E-8</v>
      </c>
      <c r="AF78">
        <f t="shared" si="88"/>
        <v>2.9525567790513992E-8</v>
      </c>
      <c r="AG78">
        <f t="shared" si="88"/>
        <v>2.9396145045053134E-8</v>
      </c>
      <c r="AH78">
        <f t="shared" si="88"/>
        <v>2.9653454546169524E-8</v>
      </c>
    </row>
    <row r="80" spans="1:36" x14ac:dyDescent="0.2">
      <c r="A80" s="15" t="s">
        <v>30</v>
      </c>
    </row>
    <row r="81" spans="1:36" x14ac:dyDescent="0.2">
      <c r="A81" t="s">
        <v>292</v>
      </c>
      <c r="B81" t="s">
        <v>304</v>
      </c>
      <c r="C81">
        <f>'Subsidies Paid'!J17*10^9</f>
        <v>1620000000.0000002</v>
      </c>
      <c r="D81">
        <f>'Subsidies Paid'!K17*10^9</f>
        <v>1620000000.0000002</v>
      </c>
      <c r="E81">
        <f>D81</f>
        <v>1620000000.0000002</v>
      </c>
      <c r="F81">
        <f t="shared" ref="F81:P81" si="89">E81</f>
        <v>1620000000.0000002</v>
      </c>
      <c r="G81">
        <f t="shared" si="89"/>
        <v>1620000000.0000002</v>
      </c>
      <c r="H81">
        <f t="shared" si="89"/>
        <v>1620000000.0000002</v>
      </c>
      <c r="I81">
        <f t="shared" si="89"/>
        <v>1620000000.0000002</v>
      </c>
      <c r="J81">
        <f t="shared" si="89"/>
        <v>1620000000.0000002</v>
      </c>
      <c r="K81">
        <f t="shared" si="89"/>
        <v>1620000000.0000002</v>
      </c>
      <c r="L81">
        <f t="shared" si="89"/>
        <v>1620000000.0000002</v>
      </c>
      <c r="M81">
        <f t="shared" si="89"/>
        <v>1620000000.0000002</v>
      </c>
      <c r="N81">
        <f t="shared" si="89"/>
        <v>1620000000.0000002</v>
      </c>
      <c r="O81">
        <f t="shared" si="89"/>
        <v>1620000000.0000002</v>
      </c>
      <c r="P81">
        <f t="shared" si="89"/>
        <v>1620000000.0000002</v>
      </c>
      <c r="Q81">
        <f t="shared" ref="Q81" si="90">P81</f>
        <v>1620000000.0000002</v>
      </c>
      <c r="R81">
        <f t="shared" ref="R81" si="91">Q81</f>
        <v>1620000000.0000002</v>
      </c>
      <c r="S81">
        <f t="shared" ref="S81" si="92">R81</f>
        <v>1620000000.0000002</v>
      </c>
      <c r="T81">
        <f t="shared" ref="T81" si="93">S81</f>
        <v>1620000000.0000002</v>
      </c>
      <c r="U81">
        <f t="shared" ref="U81" si="94">T81</f>
        <v>1620000000.0000002</v>
      </c>
      <c r="V81">
        <f t="shared" ref="V81" si="95">U81</f>
        <v>1620000000.0000002</v>
      </c>
      <c r="W81">
        <f t="shared" ref="W81" si="96">V81</f>
        <v>1620000000.0000002</v>
      </c>
      <c r="X81">
        <f t="shared" ref="X81" si="97">W81</f>
        <v>1620000000.0000002</v>
      </c>
      <c r="Y81">
        <f t="shared" ref="Y81" si="98">X81</f>
        <v>1620000000.0000002</v>
      </c>
      <c r="Z81">
        <f t="shared" ref="Z81" si="99">Y81</f>
        <v>1620000000.0000002</v>
      </c>
      <c r="AA81">
        <f t="shared" ref="AA81" si="100">Z81</f>
        <v>1620000000.0000002</v>
      </c>
      <c r="AB81">
        <f t="shared" ref="AB81" si="101">AA81</f>
        <v>1620000000.0000002</v>
      </c>
      <c r="AC81">
        <f t="shared" ref="AC81" si="102">AB81</f>
        <v>1620000000.0000002</v>
      </c>
      <c r="AD81">
        <f t="shared" ref="AD81" si="103">AC81</f>
        <v>1620000000.0000002</v>
      </c>
      <c r="AE81">
        <f t="shared" ref="AE81" si="104">AD81</f>
        <v>1620000000.0000002</v>
      </c>
      <c r="AF81">
        <f t="shared" ref="AF81" si="105">AE81</f>
        <v>1620000000.0000002</v>
      </c>
      <c r="AG81">
        <f t="shared" ref="AG81" si="106">AF81</f>
        <v>1620000000.0000002</v>
      </c>
      <c r="AH81">
        <f t="shared" ref="AH81" si="107">AG81</f>
        <v>1620000000.0000002</v>
      </c>
    </row>
    <row r="82" spans="1:36" x14ac:dyDescent="0.2">
      <c r="A82" t="s">
        <v>293</v>
      </c>
      <c r="B82" t="s">
        <v>687</v>
      </c>
      <c r="C82" s="11"/>
      <c r="D82" s="11">
        <f>INDEX('AEO21 Table 1'!16:16,MATCH(Calculations!C43,'AEO21 Table 1'!13:13,0))/SUM(INDEX('AEO21 Table 1'!16:18,0,MATCH(Calculations!C43,'AEO21 Table 1'!13:13,0)))</f>
        <v>0.36426803512570982</v>
      </c>
      <c r="E82" s="11">
        <f>INDEX('AEO22 Table 1'!16:16,MATCH(Calculations!D43,'AEO22 Table 1'!13:13,0))/SUM(INDEX('AEO22 Table 1'!16:18,0,MATCH(Calculations!D43,'AEO22 Table 1'!13:13,0)))</f>
        <v>0.35184656502224881</v>
      </c>
      <c r="F82" s="11">
        <f>INDEX('AEO22 Table 1'!16:16,MATCH(Calculations!E43,'AEO22 Table 1'!13:13,0))/SUM(INDEX('AEO22 Table 1'!16:18,0,MATCH(Calculations!E43,'AEO22 Table 1'!13:13,0)))</f>
        <v>0.35874449979508688</v>
      </c>
      <c r="G82" s="11">
        <f>INDEX('AEO22 Table 1'!16:16,MATCH(Calculations!F43,'AEO22 Table 1'!13:13,0))/SUM(INDEX('AEO22 Table 1'!16:18,0,MATCH(Calculations!F43,'AEO22 Table 1'!13:13,0)))</f>
        <v>0.36264756679397114</v>
      </c>
      <c r="H82" s="11">
        <f>INDEX('AEO22 Table 1'!16:16,MATCH(Calculations!G43,'AEO22 Table 1'!13:13,0))/SUM(INDEX('AEO22 Table 1'!16:18,0,MATCH(Calculations!G43,'AEO22 Table 1'!13:13,0)))</f>
        <v>0.36677593106969392</v>
      </c>
      <c r="I82" s="11">
        <f>INDEX('AEO22 Table 1'!16:16,MATCH(Calculations!H43,'AEO22 Table 1'!13:13,0))/SUM(INDEX('AEO22 Table 1'!16:18,0,MATCH(Calculations!H43,'AEO22 Table 1'!13:13,0)))</f>
        <v>0.37340845316918103</v>
      </c>
      <c r="J82" s="11">
        <f>INDEX('AEO22 Table 1'!16:16,MATCH(Calculations!I43,'AEO22 Table 1'!13:13,0))/SUM(INDEX('AEO22 Table 1'!16:18,0,MATCH(Calculations!I43,'AEO22 Table 1'!13:13,0)))</f>
        <v>0.37709906704404988</v>
      </c>
      <c r="K82" s="11">
        <f>INDEX('AEO22 Table 1'!16:16,MATCH(Calculations!J43,'AEO22 Table 1'!13:13,0))/SUM(INDEX('AEO22 Table 1'!16:18,0,MATCH(Calculations!J43,'AEO22 Table 1'!13:13,0)))</f>
        <v>0.37703631828425205</v>
      </c>
      <c r="L82" s="11">
        <f>INDEX('AEO22 Table 1'!16:16,MATCH(Calculations!K43,'AEO22 Table 1'!13:13,0))/SUM(INDEX('AEO22 Table 1'!16:18,0,MATCH(Calculations!K43,'AEO22 Table 1'!13:13,0)))</f>
        <v>0.37687963717433093</v>
      </c>
      <c r="M82" s="11">
        <f>INDEX('AEO22 Table 1'!16:16,MATCH(Calculations!L43,'AEO22 Table 1'!13:13,0))/SUM(INDEX('AEO22 Table 1'!16:18,0,MATCH(Calculations!L43,'AEO22 Table 1'!13:13,0)))</f>
        <v>0.37480672780187668</v>
      </c>
      <c r="N82" s="11">
        <f>INDEX('AEO22 Table 1'!16:16,MATCH(Calculations!M43,'AEO22 Table 1'!13:13,0))/SUM(INDEX('AEO22 Table 1'!16:18,0,MATCH(Calculations!M43,'AEO22 Table 1'!13:13,0)))</f>
        <v>0.37342256739118207</v>
      </c>
      <c r="O82" s="11">
        <f>INDEX('AEO22 Table 1'!16:16,MATCH(Calculations!N43,'AEO22 Table 1'!13:13,0))/SUM(INDEX('AEO22 Table 1'!16:18,0,MATCH(Calculations!N43,'AEO22 Table 1'!13:13,0)))</f>
        <v>0.36965460345237061</v>
      </c>
      <c r="P82" s="11">
        <f>INDEX('AEO22 Table 1'!16:16,MATCH(Calculations!O43,'AEO22 Table 1'!13:13,0))/SUM(INDEX('AEO22 Table 1'!16:18,0,MATCH(Calculations!O43,'AEO22 Table 1'!13:13,0)))</f>
        <v>0.36559344333044258</v>
      </c>
      <c r="Q82" s="11">
        <f>INDEX('AEO22 Table 1'!16:16,MATCH(Calculations!P43,'AEO22 Table 1'!13:13,0))/SUM(INDEX('AEO22 Table 1'!16:18,0,MATCH(Calculations!P43,'AEO22 Table 1'!13:13,0)))</f>
        <v>0.36441732522002218</v>
      </c>
      <c r="R82" s="11">
        <f>INDEX('AEO22 Table 1'!16:16,MATCH(Calculations!Q43,'AEO22 Table 1'!13:13,0))/SUM(INDEX('AEO22 Table 1'!16:18,0,MATCH(Calculations!Q43,'AEO22 Table 1'!13:13,0)))</f>
        <v>0.36211720608792886</v>
      </c>
      <c r="S82" s="11">
        <f>INDEX('AEO22 Table 1'!16:16,MATCH(Calculations!R43,'AEO22 Table 1'!13:13,0))/SUM(INDEX('AEO22 Table 1'!16:18,0,MATCH(Calculations!R43,'AEO22 Table 1'!13:13,0)))</f>
        <v>0.36120370924006073</v>
      </c>
      <c r="T82" s="11">
        <f>INDEX('AEO22 Table 1'!16:16,MATCH(Calculations!S43,'AEO22 Table 1'!13:13,0))/SUM(INDEX('AEO22 Table 1'!16:18,0,MATCH(Calculations!S43,'AEO22 Table 1'!13:13,0)))</f>
        <v>0.36029278535935139</v>
      </c>
      <c r="U82" s="11">
        <f>INDEX('AEO22 Table 1'!16:16,MATCH(Calculations!T43,'AEO22 Table 1'!13:13,0))/SUM(INDEX('AEO22 Table 1'!16:18,0,MATCH(Calculations!T43,'AEO22 Table 1'!13:13,0)))</f>
        <v>0.35735768837834847</v>
      </c>
      <c r="V82" s="11">
        <f>INDEX('AEO22 Table 1'!16:16,MATCH(Calculations!U43,'AEO22 Table 1'!13:13,0))/SUM(INDEX('AEO22 Table 1'!16:18,0,MATCH(Calculations!U43,'AEO22 Table 1'!13:13,0)))</f>
        <v>0.35454553730981686</v>
      </c>
      <c r="W82" s="11">
        <f>INDEX('AEO22 Table 1'!16:16,MATCH(Calculations!V43,'AEO22 Table 1'!13:13,0))/SUM(INDEX('AEO22 Table 1'!16:18,0,MATCH(Calculations!V43,'AEO22 Table 1'!13:13,0)))</f>
        <v>0.35304444625560533</v>
      </c>
      <c r="X82" s="11">
        <f>INDEX('AEO22 Table 1'!16:16,MATCH(Calculations!W43,'AEO22 Table 1'!13:13,0))/SUM(INDEX('AEO22 Table 1'!16:18,0,MATCH(Calculations!W43,'AEO22 Table 1'!13:13,0)))</f>
        <v>0.35218590182097714</v>
      </c>
      <c r="Y82" s="11">
        <f>INDEX('AEO22 Table 1'!16:16,MATCH(Calculations!X43,'AEO22 Table 1'!13:13,0))/SUM(INDEX('AEO22 Table 1'!16:18,0,MATCH(Calculations!X43,'AEO22 Table 1'!13:13,0)))</f>
        <v>0.3499373036368299</v>
      </c>
      <c r="Z82" s="11">
        <f>INDEX('AEO22 Table 1'!16:16,MATCH(Calculations!Y43,'AEO22 Table 1'!13:13,0))/SUM(INDEX('AEO22 Table 1'!16:18,0,MATCH(Calculations!Y43,'AEO22 Table 1'!13:13,0)))</f>
        <v>0.34776848127815185</v>
      </c>
      <c r="AA82" s="11">
        <f>INDEX('AEO22 Table 1'!16:16,MATCH(Calculations!Z43,'AEO22 Table 1'!13:13,0))/SUM(INDEX('AEO22 Table 1'!16:18,0,MATCH(Calculations!Z43,'AEO22 Table 1'!13:13,0)))</f>
        <v>0.34567190330909486</v>
      </c>
      <c r="AB82" s="11">
        <f>INDEX('AEO22 Table 1'!16:16,MATCH(Calculations!AA43,'AEO22 Table 1'!13:13,0))/SUM(INDEX('AEO22 Table 1'!16:18,0,MATCH(Calculations!AA43,'AEO22 Table 1'!13:13,0)))</f>
        <v>0.34283804061360884</v>
      </c>
      <c r="AC82" s="11">
        <f>INDEX('AEO22 Table 1'!16:16,MATCH(Calculations!AB43,'AEO22 Table 1'!13:13,0))/SUM(INDEX('AEO22 Table 1'!16:18,0,MATCH(Calculations!AB43,'AEO22 Table 1'!13:13,0)))</f>
        <v>0.3439346957006722</v>
      </c>
      <c r="AD82" s="11">
        <f>INDEX('AEO22 Table 1'!16:16,MATCH(Calculations!AC43,'AEO22 Table 1'!13:13,0))/SUM(INDEX('AEO22 Table 1'!16:18,0,MATCH(Calculations!AC43,'AEO22 Table 1'!13:13,0)))</f>
        <v>0.34412305556956357</v>
      </c>
      <c r="AE82" s="11">
        <f>INDEX('AEO22 Table 1'!16:16,MATCH(Calculations!AD43,'AEO22 Table 1'!13:13,0))/SUM(INDEX('AEO22 Table 1'!16:18,0,MATCH(Calculations!AD43,'AEO22 Table 1'!13:13,0)))</f>
        <v>0.34299081653035357</v>
      </c>
      <c r="AF82" s="11">
        <f>INDEX('AEO22 Table 1'!16:16,MATCH(Calculations!AE43,'AEO22 Table 1'!13:13,0))/SUM(INDEX('AEO22 Table 1'!16:18,0,MATCH(Calculations!AE43,'AEO22 Table 1'!13:13,0)))</f>
        <v>0.34096995053398638</v>
      </c>
      <c r="AG82" s="11">
        <f>INDEX('AEO22 Table 1'!16:16,MATCH(Calculations!AF43,'AEO22 Table 1'!13:13,0))/SUM(INDEX('AEO22 Table 1'!16:18,0,MATCH(Calculations!AF43,'AEO22 Table 1'!13:13,0)))</f>
        <v>0.33748493416994968</v>
      </c>
      <c r="AH82" s="11">
        <f>INDEX('AEO22 Table 1'!16:16,MATCH(Calculations!AG43,'AEO22 Table 1'!13:13,0))/SUM(INDEX('AEO22 Table 1'!16:18,0,MATCH(Calculations!AG43,'AEO22 Table 1'!13:13,0)))</f>
        <v>0.34145946836073843</v>
      </c>
      <c r="AI82" s="11"/>
      <c r="AJ82" s="11"/>
    </row>
    <row r="83" spans="1:36" x14ac:dyDescent="0.2">
      <c r="A83" t="s">
        <v>285</v>
      </c>
      <c r="B83" t="s">
        <v>688</v>
      </c>
      <c r="C83" s="4"/>
      <c r="D83" s="4">
        <f t="shared" ref="D83:AH85" si="108">D75</f>
        <v>11.470048</v>
      </c>
      <c r="E83" s="4">
        <f t="shared" si="108"/>
        <v>11.13137</v>
      </c>
      <c r="F83" s="4">
        <f t="shared" si="108"/>
        <v>11.889478</v>
      </c>
      <c r="G83" s="4">
        <f t="shared" si="108"/>
        <v>12.275468999999999</v>
      </c>
      <c r="H83" s="4">
        <f t="shared" si="108"/>
        <v>12.609235999999999</v>
      </c>
      <c r="I83" s="4">
        <f t="shared" si="108"/>
        <v>13.052148000000001</v>
      </c>
      <c r="J83" s="4">
        <f t="shared" si="108"/>
        <v>13.237693</v>
      </c>
      <c r="K83" s="4">
        <f t="shared" si="108"/>
        <v>13.193173</v>
      </c>
      <c r="L83" s="4">
        <f t="shared" si="108"/>
        <v>13.348814000000001</v>
      </c>
      <c r="M83" s="4">
        <f t="shared" si="108"/>
        <v>13.321289</v>
      </c>
      <c r="N83" s="4">
        <f t="shared" si="108"/>
        <v>13.279311999999999</v>
      </c>
      <c r="O83" s="4">
        <f t="shared" si="108"/>
        <v>13.144327000000001</v>
      </c>
      <c r="P83" s="4">
        <f t="shared" si="108"/>
        <v>13.016207</v>
      </c>
      <c r="Q83" s="4">
        <f t="shared" si="108"/>
        <v>13.009095</v>
      </c>
      <c r="R83" s="4">
        <f t="shared" si="108"/>
        <v>12.840246</v>
      </c>
      <c r="S83" s="4">
        <f t="shared" si="108"/>
        <v>12.759727</v>
      </c>
      <c r="T83" s="4">
        <f t="shared" si="108"/>
        <v>12.67831</v>
      </c>
      <c r="U83" s="4">
        <f t="shared" si="108"/>
        <v>12.545458</v>
      </c>
      <c r="V83" s="4">
        <f t="shared" si="108"/>
        <v>12.455380999999999</v>
      </c>
      <c r="W83" s="4">
        <f t="shared" si="108"/>
        <v>12.459657999999999</v>
      </c>
      <c r="X83" s="4">
        <f t="shared" si="108"/>
        <v>12.500586999999999</v>
      </c>
      <c r="Y83" s="4">
        <f t="shared" si="108"/>
        <v>12.419264</v>
      </c>
      <c r="Z83" s="4">
        <f t="shared" si="108"/>
        <v>12.381392</v>
      </c>
      <c r="AA83" s="4">
        <f t="shared" si="108"/>
        <v>12.382156</v>
      </c>
      <c r="AB83" s="4">
        <f t="shared" si="108"/>
        <v>12.307539</v>
      </c>
      <c r="AC83" s="4">
        <f t="shared" si="108"/>
        <v>12.451010999999999</v>
      </c>
      <c r="AD83" s="4">
        <f t="shared" si="108"/>
        <v>12.532495000000001</v>
      </c>
      <c r="AE83" s="4">
        <f t="shared" si="108"/>
        <v>12.548349</v>
      </c>
      <c r="AF83" s="4">
        <f t="shared" si="108"/>
        <v>12.492279</v>
      </c>
      <c r="AG83" s="4">
        <f t="shared" si="108"/>
        <v>12.350566000000001</v>
      </c>
      <c r="AH83" s="4">
        <f t="shared" si="108"/>
        <v>12.663138</v>
      </c>
      <c r="AI83" s="4"/>
      <c r="AJ83" s="4"/>
    </row>
    <row r="84" spans="1:36" x14ac:dyDescent="0.2">
      <c r="A84" t="s">
        <v>287</v>
      </c>
      <c r="B84" t="s">
        <v>286</v>
      </c>
      <c r="C84">
        <f t="shared" ref="C84:R84" si="109">C76</f>
        <v>5751000</v>
      </c>
      <c r="D84">
        <f t="shared" si="109"/>
        <v>5751000</v>
      </c>
      <c r="E84">
        <f t="shared" si="109"/>
        <v>5751000</v>
      </c>
      <c r="F84">
        <f t="shared" si="109"/>
        <v>5751000</v>
      </c>
      <c r="G84">
        <f t="shared" si="109"/>
        <v>5751000</v>
      </c>
      <c r="H84">
        <f t="shared" si="109"/>
        <v>5751000</v>
      </c>
      <c r="I84">
        <f t="shared" si="109"/>
        <v>5751000</v>
      </c>
      <c r="J84">
        <f t="shared" si="109"/>
        <v>5751000</v>
      </c>
      <c r="K84">
        <f t="shared" si="109"/>
        <v>5751000</v>
      </c>
      <c r="L84">
        <f t="shared" si="109"/>
        <v>5751000</v>
      </c>
      <c r="M84">
        <f t="shared" si="109"/>
        <v>5751000</v>
      </c>
      <c r="N84">
        <f t="shared" si="109"/>
        <v>5751000</v>
      </c>
      <c r="O84">
        <f t="shared" si="109"/>
        <v>5751000</v>
      </c>
      <c r="P84">
        <f t="shared" si="109"/>
        <v>5751000</v>
      </c>
      <c r="Q84">
        <f t="shared" si="109"/>
        <v>5751000</v>
      </c>
      <c r="R84">
        <f t="shared" si="109"/>
        <v>5751000</v>
      </c>
      <c r="S84">
        <f t="shared" si="108"/>
        <v>5751000</v>
      </c>
      <c r="T84">
        <f t="shared" si="108"/>
        <v>5751000</v>
      </c>
      <c r="U84">
        <f t="shared" si="108"/>
        <v>5751000</v>
      </c>
      <c r="V84">
        <f t="shared" si="108"/>
        <v>5751000</v>
      </c>
      <c r="W84">
        <f t="shared" si="108"/>
        <v>5751000</v>
      </c>
      <c r="X84">
        <f t="shared" si="108"/>
        <v>5751000</v>
      </c>
      <c r="Y84">
        <f t="shared" si="108"/>
        <v>5751000</v>
      </c>
      <c r="Z84">
        <f t="shared" si="108"/>
        <v>5751000</v>
      </c>
      <c r="AA84">
        <f t="shared" si="108"/>
        <v>5751000</v>
      </c>
      <c r="AB84">
        <f t="shared" si="108"/>
        <v>5751000</v>
      </c>
      <c r="AC84">
        <f t="shared" si="108"/>
        <v>5751000</v>
      </c>
      <c r="AD84">
        <f t="shared" si="108"/>
        <v>5751000</v>
      </c>
      <c r="AE84">
        <f t="shared" si="108"/>
        <v>5751000</v>
      </c>
      <c r="AF84">
        <f t="shared" si="108"/>
        <v>5751000</v>
      </c>
      <c r="AG84">
        <f t="shared" si="108"/>
        <v>5751000</v>
      </c>
      <c r="AH84">
        <f t="shared" si="108"/>
        <v>5751000</v>
      </c>
    </row>
    <row r="85" spans="1:36" x14ac:dyDescent="0.2">
      <c r="A85" t="s">
        <v>288</v>
      </c>
      <c r="B85" t="s">
        <v>688</v>
      </c>
      <c r="C85" s="11"/>
      <c r="D85" s="11">
        <f t="shared" si="108"/>
        <v>0.57502582615816089</v>
      </c>
      <c r="E85" s="11">
        <f t="shared" si="108"/>
        <v>0.53645091974861669</v>
      </c>
      <c r="F85" s="11">
        <f t="shared" si="108"/>
        <v>0.53053546478229141</v>
      </c>
      <c r="G85" s="11">
        <f t="shared" si="108"/>
        <v>0.53910085866684831</v>
      </c>
      <c r="H85" s="11">
        <f t="shared" si="108"/>
        <v>0.55859346498511286</v>
      </c>
      <c r="I85" s="11">
        <f t="shared" si="108"/>
        <v>0.58348203121892528</v>
      </c>
      <c r="J85" s="11">
        <f t="shared" si="108"/>
        <v>0.59694904941960958</v>
      </c>
      <c r="K85" s="11">
        <f t="shared" si="108"/>
        <v>0.59540803274340615</v>
      </c>
      <c r="L85" s="11">
        <f t="shared" si="108"/>
        <v>0.60441782435211733</v>
      </c>
      <c r="M85" s="11">
        <f t="shared" si="108"/>
        <v>0.60717817316110634</v>
      </c>
      <c r="N85" s="11">
        <f t="shared" si="108"/>
        <v>0.60761760961511224</v>
      </c>
      <c r="O85" s="11">
        <f t="shared" si="108"/>
        <v>0.59940990403905203</v>
      </c>
      <c r="P85" s="11">
        <f t="shared" si="108"/>
        <v>0.59449632159980137</v>
      </c>
      <c r="Q85" s="11">
        <f t="shared" si="108"/>
        <v>0.59706245882526665</v>
      </c>
      <c r="R85" s="11">
        <f t="shared" si="108"/>
        <v>0.58597470909793403</v>
      </c>
      <c r="S85" s="11">
        <f t="shared" si="108"/>
        <v>0.58244724537434733</v>
      </c>
      <c r="T85" s="11">
        <f t="shared" si="108"/>
        <v>0.57093060926498362</v>
      </c>
      <c r="U85" s="11">
        <f t="shared" si="108"/>
        <v>0.56610400313812537</v>
      </c>
      <c r="V85" s="11">
        <f t="shared" si="108"/>
        <v>0.56047199976056439</v>
      </c>
      <c r="W85" s="11">
        <f t="shared" si="108"/>
        <v>0.55599815325002477</v>
      </c>
      <c r="X85" s="11">
        <f t="shared" si="108"/>
        <v>0.56409166592811466</v>
      </c>
      <c r="Y85" s="11">
        <f t="shared" si="108"/>
        <v>0.56484445474945633</v>
      </c>
      <c r="Z85" s="11">
        <f t="shared" si="108"/>
        <v>0.56861496899240727</v>
      </c>
      <c r="AA85" s="11">
        <f t="shared" si="108"/>
        <v>0.57896145329274407</v>
      </c>
      <c r="AB85" s="11">
        <f t="shared" si="108"/>
        <v>0.56995130749487655</v>
      </c>
      <c r="AC85" s="11">
        <f t="shared" si="108"/>
        <v>0.58729256866229351</v>
      </c>
      <c r="AD85" s="11">
        <f t="shared" si="108"/>
        <v>0.59764453884280166</v>
      </c>
      <c r="AE85" s="11">
        <f t="shared" si="108"/>
        <v>0.60028302647849296</v>
      </c>
      <c r="AF85" s="11">
        <f t="shared" si="108"/>
        <v>0.5955699993456246</v>
      </c>
      <c r="AG85" s="11">
        <f t="shared" si="108"/>
        <v>0.58623281135409566</v>
      </c>
      <c r="AH85" s="11">
        <f t="shared" si="108"/>
        <v>0.60633063867511716</v>
      </c>
      <c r="AI85" s="11"/>
      <c r="AJ85" s="11"/>
    </row>
    <row r="86" spans="1:36" x14ac:dyDescent="0.2">
      <c r="A86" t="s">
        <v>291</v>
      </c>
      <c r="D86">
        <f t="shared" ref="D86:AH86" si="110">(D81*D82)/(D83*10^6*D84*365)*D85</f>
        <v>1.4093600635272896E-8</v>
      </c>
      <c r="E86">
        <f t="shared" si="110"/>
        <v>1.3086197591722575E-8</v>
      </c>
      <c r="F86">
        <f t="shared" si="110"/>
        <v>1.2354229553867172E-8</v>
      </c>
      <c r="G86">
        <f t="shared" si="110"/>
        <v>1.2291233807929791E-8</v>
      </c>
      <c r="H86">
        <f t="shared" si="110"/>
        <v>1.2539686760972781E-8</v>
      </c>
      <c r="I86">
        <f t="shared" si="110"/>
        <v>1.2882745406713805E-8</v>
      </c>
      <c r="J86">
        <f t="shared" si="110"/>
        <v>1.3123787823984842E-8</v>
      </c>
      <c r="K86">
        <f t="shared" si="110"/>
        <v>1.3131894971606251E-8</v>
      </c>
      <c r="L86">
        <f t="shared" si="110"/>
        <v>1.3169704703714613E-8</v>
      </c>
      <c r="M86">
        <f t="shared" si="110"/>
        <v>1.3184269178811954E-8</v>
      </c>
      <c r="N86">
        <f t="shared" si="110"/>
        <v>1.3186639090425255E-8</v>
      </c>
      <c r="O86">
        <f t="shared" si="110"/>
        <v>1.3009495679453524E-8</v>
      </c>
      <c r="P86">
        <f t="shared" si="110"/>
        <v>1.2886705567357316E-8</v>
      </c>
      <c r="Q86">
        <f t="shared" si="110"/>
        <v>1.2907748016953637E-8</v>
      </c>
      <c r="R86">
        <f t="shared" si="110"/>
        <v>1.2753619953501191E-8</v>
      </c>
      <c r="S86">
        <f t="shared" si="110"/>
        <v>1.2724660297320121E-8</v>
      </c>
      <c r="T86">
        <f t="shared" si="110"/>
        <v>1.2521498593481036E-8</v>
      </c>
      <c r="U86">
        <f t="shared" si="110"/>
        <v>1.2444905919331416E-8</v>
      </c>
      <c r="V86">
        <f t="shared" si="110"/>
        <v>1.2312541570256283E-8</v>
      </c>
      <c r="W86">
        <f t="shared" si="110"/>
        <v>1.215837107130269E-8</v>
      </c>
      <c r="X86">
        <f t="shared" si="110"/>
        <v>1.2265069848231358E-8</v>
      </c>
      <c r="Y86">
        <f t="shared" si="110"/>
        <v>1.2282931617902456E-8</v>
      </c>
      <c r="Z86">
        <f t="shared" si="110"/>
        <v>1.2325876613028117E-8</v>
      </c>
      <c r="AA86">
        <f t="shared" si="110"/>
        <v>1.2473727202262295E-8</v>
      </c>
      <c r="AB86">
        <f t="shared" si="110"/>
        <v>1.2252771105092733E-8</v>
      </c>
      <c r="AC86">
        <f t="shared" si="110"/>
        <v>1.2520009554679479E-8</v>
      </c>
      <c r="AD86">
        <f t="shared" si="110"/>
        <v>1.2664789280646007E-8</v>
      </c>
      <c r="AE86">
        <f t="shared" si="110"/>
        <v>1.266282920209295E-8</v>
      </c>
      <c r="AF86">
        <f t="shared" si="110"/>
        <v>1.2545443730931893E-8</v>
      </c>
      <c r="AG86">
        <f t="shared" si="110"/>
        <v>1.2362788340088986E-8</v>
      </c>
      <c r="AH86">
        <f t="shared" si="110"/>
        <v>1.2617871981168368E-8</v>
      </c>
    </row>
    <row r="88" spans="1:36" x14ac:dyDescent="0.2">
      <c r="A88" s="15" t="s">
        <v>31</v>
      </c>
    </row>
    <row r="89" spans="1:36" x14ac:dyDescent="0.2">
      <c r="A89" t="s">
        <v>292</v>
      </c>
      <c r="B89" t="s">
        <v>304</v>
      </c>
      <c r="C89">
        <f>'Subsidies Paid'!J18*10^9</f>
        <v>140000000</v>
      </c>
      <c r="D89">
        <f>'Subsidies Paid'!K18*10^9</f>
        <v>140000000</v>
      </c>
      <c r="E89">
        <f>D89</f>
        <v>140000000</v>
      </c>
      <c r="F89">
        <f t="shared" ref="F89:P89" si="111">E89</f>
        <v>140000000</v>
      </c>
      <c r="G89">
        <f t="shared" si="111"/>
        <v>140000000</v>
      </c>
      <c r="H89">
        <f t="shared" si="111"/>
        <v>140000000</v>
      </c>
      <c r="I89">
        <f t="shared" si="111"/>
        <v>140000000</v>
      </c>
      <c r="J89">
        <f t="shared" si="111"/>
        <v>140000000</v>
      </c>
      <c r="K89">
        <f t="shared" si="111"/>
        <v>140000000</v>
      </c>
      <c r="L89">
        <f t="shared" si="111"/>
        <v>140000000</v>
      </c>
      <c r="M89">
        <f t="shared" si="111"/>
        <v>140000000</v>
      </c>
      <c r="N89">
        <f t="shared" si="111"/>
        <v>140000000</v>
      </c>
      <c r="O89">
        <f t="shared" si="111"/>
        <v>140000000</v>
      </c>
      <c r="P89">
        <f t="shared" si="111"/>
        <v>140000000</v>
      </c>
      <c r="Q89">
        <f t="shared" ref="Q89" si="112">P89</f>
        <v>140000000</v>
      </c>
      <c r="R89">
        <f t="shared" ref="R89" si="113">Q89</f>
        <v>140000000</v>
      </c>
      <c r="S89">
        <f t="shared" ref="S89" si="114">R89</f>
        <v>140000000</v>
      </c>
      <c r="T89">
        <f t="shared" ref="T89" si="115">S89</f>
        <v>140000000</v>
      </c>
      <c r="U89">
        <f t="shared" ref="U89" si="116">T89</f>
        <v>140000000</v>
      </c>
      <c r="V89">
        <f t="shared" ref="V89" si="117">U89</f>
        <v>140000000</v>
      </c>
      <c r="W89">
        <f t="shared" ref="W89" si="118">V89</f>
        <v>140000000</v>
      </c>
      <c r="X89">
        <f t="shared" ref="X89" si="119">W89</f>
        <v>140000000</v>
      </c>
      <c r="Y89">
        <f t="shared" ref="Y89" si="120">X89</f>
        <v>140000000</v>
      </c>
      <c r="Z89">
        <f t="shared" ref="Z89" si="121">Y89</f>
        <v>140000000</v>
      </c>
      <c r="AA89">
        <f t="shared" ref="AA89" si="122">Z89</f>
        <v>140000000</v>
      </c>
      <c r="AB89">
        <f t="shared" ref="AB89" si="123">AA89</f>
        <v>140000000</v>
      </c>
      <c r="AC89">
        <f t="shared" ref="AC89" si="124">AB89</f>
        <v>140000000</v>
      </c>
      <c r="AD89">
        <f t="shared" ref="AD89" si="125">AC89</f>
        <v>140000000</v>
      </c>
      <c r="AE89">
        <f t="shared" ref="AE89" si="126">AD89</f>
        <v>140000000</v>
      </c>
      <c r="AF89">
        <f t="shared" ref="AF89" si="127">AE89</f>
        <v>140000000</v>
      </c>
      <c r="AG89">
        <f t="shared" ref="AG89" si="128">AF89</f>
        <v>140000000</v>
      </c>
      <c r="AH89">
        <f t="shared" ref="AH89" si="129">AG89</f>
        <v>140000000</v>
      </c>
    </row>
    <row r="90" spans="1:36" x14ac:dyDescent="0.2">
      <c r="A90" t="s">
        <v>293</v>
      </c>
      <c r="B90" t="s">
        <v>687</v>
      </c>
      <c r="C90" s="11"/>
      <c r="D90" s="11">
        <f t="shared" ref="D90:AH93" si="130">D82</f>
        <v>0.36426803512570982</v>
      </c>
      <c r="E90" s="11">
        <f t="shared" si="130"/>
        <v>0.35184656502224881</v>
      </c>
      <c r="F90" s="11">
        <f t="shared" si="130"/>
        <v>0.35874449979508688</v>
      </c>
      <c r="G90" s="11">
        <f t="shared" si="130"/>
        <v>0.36264756679397114</v>
      </c>
      <c r="H90" s="11">
        <f t="shared" si="130"/>
        <v>0.36677593106969392</v>
      </c>
      <c r="I90" s="11">
        <f t="shared" si="130"/>
        <v>0.37340845316918103</v>
      </c>
      <c r="J90" s="11">
        <f t="shared" si="130"/>
        <v>0.37709906704404988</v>
      </c>
      <c r="K90" s="11">
        <f t="shared" si="130"/>
        <v>0.37703631828425205</v>
      </c>
      <c r="L90" s="11">
        <f t="shared" si="130"/>
        <v>0.37687963717433093</v>
      </c>
      <c r="M90" s="11">
        <f t="shared" si="130"/>
        <v>0.37480672780187668</v>
      </c>
      <c r="N90" s="11">
        <f t="shared" si="130"/>
        <v>0.37342256739118207</v>
      </c>
      <c r="O90" s="11">
        <f t="shared" si="130"/>
        <v>0.36965460345237061</v>
      </c>
      <c r="P90" s="11">
        <f t="shared" si="130"/>
        <v>0.36559344333044258</v>
      </c>
      <c r="Q90" s="11">
        <f t="shared" si="130"/>
        <v>0.36441732522002218</v>
      </c>
      <c r="R90" s="11">
        <f t="shared" si="130"/>
        <v>0.36211720608792886</v>
      </c>
      <c r="S90" s="11">
        <f t="shared" si="130"/>
        <v>0.36120370924006073</v>
      </c>
      <c r="T90" s="11">
        <f t="shared" si="130"/>
        <v>0.36029278535935139</v>
      </c>
      <c r="U90" s="11">
        <f t="shared" si="130"/>
        <v>0.35735768837834847</v>
      </c>
      <c r="V90" s="11">
        <f t="shared" si="130"/>
        <v>0.35454553730981686</v>
      </c>
      <c r="W90" s="11">
        <f t="shared" si="130"/>
        <v>0.35304444625560533</v>
      </c>
      <c r="X90" s="11">
        <f t="shared" si="130"/>
        <v>0.35218590182097714</v>
      </c>
      <c r="Y90" s="11">
        <f t="shared" si="130"/>
        <v>0.3499373036368299</v>
      </c>
      <c r="Z90" s="11">
        <f t="shared" si="130"/>
        <v>0.34776848127815185</v>
      </c>
      <c r="AA90" s="11">
        <f t="shared" si="130"/>
        <v>0.34567190330909486</v>
      </c>
      <c r="AB90" s="11">
        <f t="shared" si="130"/>
        <v>0.34283804061360884</v>
      </c>
      <c r="AC90" s="11">
        <f t="shared" si="130"/>
        <v>0.3439346957006722</v>
      </c>
      <c r="AD90" s="11">
        <f t="shared" si="130"/>
        <v>0.34412305556956357</v>
      </c>
      <c r="AE90" s="11">
        <f t="shared" si="130"/>
        <v>0.34299081653035357</v>
      </c>
      <c r="AF90" s="11">
        <f t="shared" si="130"/>
        <v>0.34096995053398638</v>
      </c>
      <c r="AG90" s="11">
        <f t="shared" si="130"/>
        <v>0.33748493416994968</v>
      </c>
      <c r="AH90" s="11">
        <f t="shared" si="130"/>
        <v>0.34145946836073843</v>
      </c>
      <c r="AI90" s="11"/>
      <c r="AJ90" s="11"/>
    </row>
    <row r="91" spans="1:36" x14ac:dyDescent="0.2">
      <c r="A91" t="s">
        <v>285</v>
      </c>
      <c r="B91" t="s">
        <v>688</v>
      </c>
      <c r="C91" s="4"/>
      <c r="D91" s="4">
        <f t="shared" ref="C91:R92" si="131">D83</f>
        <v>11.470048</v>
      </c>
      <c r="E91" s="4">
        <f t="shared" si="131"/>
        <v>11.13137</v>
      </c>
      <c r="F91" s="4">
        <f t="shared" si="131"/>
        <v>11.889478</v>
      </c>
      <c r="G91" s="4">
        <f t="shared" si="131"/>
        <v>12.275468999999999</v>
      </c>
      <c r="H91" s="4">
        <f t="shared" si="131"/>
        <v>12.609235999999999</v>
      </c>
      <c r="I91" s="4">
        <f t="shared" si="131"/>
        <v>13.052148000000001</v>
      </c>
      <c r="J91" s="4">
        <f t="shared" si="131"/>
        <v>13.237693</v>
      </c>
      <c r="K91" s="4">
        <f t="shared" si="131"/>
        <v>13.193173</v>
      </c>
      <c r="L91" s="4">
        <f t="shared" si="131"/>
        <v>13.348814000000001</v>
      </c>
      <c r="M91" s="4">
        <f t="shared" si="131"/>
        <v>13.321289</v>
      </c>
      <c r="N91" s="4">
        <f t="shared" si="131"/>
        <v>13.279311999999999</v>
      </c>
      <c r="O91" s="4">
        <f t="shared" si="131"/>
        <v>13.144327000000001</v>
      </c>
      <c r="P91" s="4">
        <f t="shared" si="131"/>
        <v>13.016207</v>
      </c>
      <c r="Q91" s="4">
        <f t="shared" si="131"/>
        <v>13.009095</v>
      </c>
      <c r="R91" s="4">
        <f t="shared" si="131"/>
        <v>12.840246</v>
      </c>
      <c r="S91" s="4">
        <f t="shared" si="130"/>
        <v>12.759727</v>
      </c>
      <c r="T91" s="4">
        <f t="shared" si="130"/>
        <v>12.67831</v>
      </c>
      <c r="U91" s="4">
        <f t="shared" si="130"/>
        <v>12.545458</v>
      </c>
      <c r="V91" s="4">
        <f t="shared" si="130"/>
        <v>12.455380999999999</v>
      </c>
      <c r="W91" s="4">
        <f t="shared" si="130"/>
        <v>12.459657999999999</v>
      </c>
      <c r="X91" s="4">
        <f t="shared" si="130"/>
        <v>12.500586999999999</v>
      </c>
      <c r="Y91" s="4">
        <f t="shared" si="130"/>
        <v>12.419264</v>
      </c>
      <c r="Z91" s="4">
        <f t="shared" si="130"/>
        <v>12.381392</v>
      </c>
      <c r="AA91" s="4">
        <f t="shared" si="130"/>
        <v>12.382156</v>
      </c>
      <c r="AB91" s="4">
        <f t="shared" si="130"/>
        <v>12.307539</v>
      </c>
      <c r="AC91" s="4">
        <f t="shared" si="130"/>
        <v>12.451010999999999</v>
      </c>
      <c r="AD91" s="4">
        <f t="shared" si="130"/>
        <v>12.532495000000001</v>
      </c>
      <c r="AE91" s="4">
        <f t="shared" si="130"/>
        <v>12.548349</v>
      </c>
      <c r="AF91" s="4">
        <f t="shared" si="130"/>
        <v>12.492279</v>
      </c>
      <c r="AG91" s="4">
        <f t="shared" si="130"/>
        <v>12.350566000000001</v>
      </c>
      <c r="AH91" s="4">
        <f t="shared" si="130"/>
        <v>12.663138</v>
      </c>
      <c r="AI91" s="4"/>
      <c r="AJ91" s="4"/>
    </row>
    <row r="92" spans="1:36" x14ac:dyDescent="0.2">
      <c r="A92" t="s">
        <v>287</v>
      </c>
      <c r="B92" t="s">
        <v>286</v>
      </c>
      <c r="C92">
        <f t="shared" si="131"/>
        <v>5751000</v>
      </c>
      <c r="D92">
        <f t="shared" si="130"/>
        <v>5751000</v>
      </c>
      <c r="E92">
        <f t="shared" si="130"/>
        <v>5751000</v>
      </c>
      <c r="F92">
        <f t="shared" si="130"/>
        <v>5751000</v>
      </c>
      <c r="G92">
        <f t="shared" si="130"/>
        <v>5751000</v>
      </c>
      <c r="H92">
        <f t="shared" si="130"/>
        <v>5751000</v>
      </c>
      <c r="I92">
        <f t="shared" si="130"/>
        <v>5751000</v>
      </c>
      <c r="J92">
        <f t="shared" si="130"/>
        <v>5751000</v>
      </c>
      <c r="K92">
        <f t="shared" si="130"/>
        <v>5751000</v>
      </c>
      <c r="L92">
        <f t="shared" si="130"/>
        <v>5751000</v>
      </c>
      <c r="M92">
        <f t="shared" si="130"/>
        <v>5751000</v>
      </c>
      <c r="N92">
        <f t="shared" si="130"/>
        <v>5751000</v>
      </c>
      <c r="O92">
        <f t="shared" si="130"/>
        <v>5751000</v>
      </c>
      <c r="P92">
        <f t="shared" si="130"/>
        <v>5751000</v>
      </c>
      <c r="Q92">
        <f t="shared" si="130"/>
        <v>5751000</v>
      </c>
      <c r="R92">
        <f t="shared" si="130"/>
        <v>5751000</v>
      </c>
      <c r="S92">
        <f t="shared" si="130"/>
        <v>5751000</v>
      </c>
      <c r="T92">
        <f t="shared" si="130"/>
        <v>5751000</v>
      </c>
      <c r="U92">
        <f t="shared" si="130"/>
        <v>5751000</v>
      </c>
      <c r="V92">
        <f t="shared" si="130"/>
        <v>5751000</v>
      </c>
      <c r="W92">
        <f t="shared" si="130"/>
        <v>5751000</v>
      </c>
      <c r="X92">
        <f t="shared" si="130"/>
        <v>5751000</v>
      </c>
      <c r="Y92">
        <f t="shared" si="130"/>
        <v>5751000</v>
      </c>
      <c r="Z92">
        <f t="shared" si="130"/>
        <v>5751000</v>
      </c>
      <c r="AA92">
        <f t="shared" si="130"/>
        <v>5751000</v>
      </c>
      <c r="AB92">
        <f t="shared" si="130"/>
        <v>5751000</v>
      </c>
      <c r="AC92">
        <f t="shared" si="130"/>
        <v>5751000</v>
      </c>
      <c r="AD92">
        <f t="shared" si="130"/>
        <v>5751000</v>
      </c>
      <c r="AE92">
        <f t="shared" si="130"/>
        <v>5751000</v>
      </c>
      <c r="AF92">
        <f t="shared" si="130"/>
        <v>5751000</v>
      </c>
      <c r="AG92">
        <f t="shared" si="130"/>
        <v>5751000</v>
      </c>
      <c r="AH92">
        <f t="shared" si="130"/>
        <v>5751000</v>
      </c>
    </row>
    <row r="93" spans="1:36" x14ac:dyDescent="0.2">
      <c r="A93" t="s">
        <v>288</v>
      </c>
      <c r="B93" t="s">
        <v>688</v>
      </c>
      <c r="C93" s="11"/>
      <c r="D93" s="11">
        <f t="shared" si="130"/>
        <v>0.57502582615816089</v>
      </c>
      <c r="E93" s="11">
        <f t="shared" si="130"/>
        <v>0.53645091974861669</v>
      </c>
      <c r="F93" s="11">
        <f t="shared" si="130"/>
        <v>0.53053546478229141</v>
      </c>
      <c r="G93" s="11">
        <f t="shared" si="130"/>
        <v>0.53910085866684831</v>
      </c>
      <c r="H93" s="11">
        <f t="shared" si="130"/>
        <v>0.55859346498511286</v>
      </c>
      <c r="I93" s="11">
        <f t="shared" si="130"/>
        <v>0.58348203121892528</v>
      </c>
      <c r="J93" s="11">
        <f t="shared" si="130"/>
        <v>0.59694904941960958</v>
      </c>
      <c r="K93" s="11">
        <f t="shared" si="130"/>
        <v>0.59540803274340615</v>
      </c>
      <c r="L93" s="11">
        <f t="shared" si="130"/>
        <v>0.60441782435211733</v>
      </c>
      <c r="M93" s="11">
        <f t="shared" si="130"/>
        <v>0.60717817316110634</v>
      </c>
      <c r="N93" s="11">
        <f t="shared" si="130"/>
        <v>0.60761760961511224</v>
      </c>
      <c r="O93" s="11">
        <f t="shared" si="130"/>
        <v>0.59940990403905203</v>
      </c>
      <c r="P93" s="11">
        <f t="shared" si="130"/>
        <v>0.59449632159980137</v>
      </c>
      <c r="Q93" s="11">
        <f t="shared" si="130"/>
        <v>0.59706245882526665</v>
      </c>
      <c r="R93" s="11">
        <f t="shared" si="130"/>
        <v>0.58597470909793403</v>
      </c>
      <c r="S93" s="11">
        <f t="shared" si="130"/>
        <v>0.58244724537434733</v>
      </c>
      <c r="T93" s="11">
        <f t="shared" si="130"/>
        <v>0.57093060926498362</v>
      </c>
      <c r="U93" s="11">
        <f t="shared" si="130"/>
        <v>0.56610400313812537</v>
      </c>
      <c r="V93" s="11">
        <f t="shared" si="130"/>
        <v>0.56047199976056439</v>
      </c>
      <c r="W93" s="11">
        <f t="shared" si="130"/>
        <v>0.55599815325002477</v>
      </c>
      <c r="X93" s="11">
        <f t="shared" si="130"/>
        <v>0.56409166592811466</v>
      </c>
      <c r="Y93" s="11">
        <f t="shared" si="130"/>
        <v>0.56484445474945633</v>
      </c>
      <c r="Z93" s="11">
        <f t="shared" si="130"/>
        <v>0.56861496899240727</v>
      </c>
      <c r="AA93" s="11">
        <f t="shared" si="130"/>
        <v>0.57896145329274407</v>
      </c>
      <c r="AB93" s="11">
        <f t="shared" si="130"/>
        <v>0.56995130749487655</v>
      </c>
      <c r="AC93" s="11">
        <f t="shared" si="130"/>
        <v>0.58729256866229351</v>
      </c>
      <c r="AD93" s="11">
        <f t="shared" si="130"/>
        <v>0.59764453884280166</v>
      </c>
      <c r="AE93" s="11">
        <f t="shared" si="130"/>
        <v>0.60028302647849296</v>
      </c>
      <c r="AF93" s="11">
        <f t="shared" si="130"/>
        <v>0.5955699993456246</v>
      </c>
      <c r="AG93" s="11">
        <f t="shared" si="130"/>
        <v>0.58623281135409566</v>
      </c>
      <c r="AH93" s="11">
        <f t="shared" si="130"/>
        <v>0.60633063867511716</v>
      </c>
      <c r="AI93" s="11"/>
      <c r="AJ93" s="11"/>
    </row>
    <row r="94" spans="1:36" x14ac:dyDescent="0.2">
      <c r="A94" t="s">
        <v>291</v>
      </c>
      <c r="D94">
        <f t="shared" ref="D94:AH94" si="132">(D89*D90)/(D91*10^6*D92*365)*D93</f>
        <v>1.217965486998892E-9</v>
      </c>
      <c r="E94">
        <f t="shared" si="132"/>
        <v>1.1309059647167658E-9</v>
      </c>
      <c r="F94">
        <f t="shared" si="132"/>
        <v>1.0676494676181506E-9</v>
      </c>
      <c r="G94">
        <f t="shared" si="132"/>
        <v>1.062205390808747E-9</v>
      </c>
      <c r="H94">
        <f t="shared" si="132"/>
        <v>1.0836766336643142E-9</v>
      </c>
      <c r="I94">
        <f t="shared" si="132"/>
        <v>1.113323677123415E-9</v>
      </c>
      <c r="J94">
        <f t="shared" si="132"/>
        <v>1.1341545033073318E-9</v>
      </c>
      <c r="K94">
        <f t="shared" si="132"/>
        <v>1.1348551210030094E-9</v>
      </c>
      <c r="L94">
        <f t="shared" si="132"/>
        <v>1.1381226287160775E-9</v>
      </c>
      <c r="M94">
        <f t="shared" si="132"/>
        <v>1.139381287057823E-9</v>
      </c>
      <c r="N94">
        <f t="shared" si="132"/>
        <v>1.1395860942342813E-9</v>
      </c>
      <c r="O94">
        <f t="shared" si="132"/>
        <v>1.1242774043972181E-9</v>
      </c>
      <c r="P94">
        <f t="shared" si="132"/>
        <v>1.11366591322841E-9</v>
      </c>
      <c r="Q94">
        <f t="shared" si="132"/>
        <v>1.1154843965268573E-9</v>
      </c>
      <c r="R94">
        <f t="shared" si="132"/>
        <v>1.1021646873396087E-9</v>
      </c>
      <c r="S94">
        <f t="shared" si="132"/>
        <v>1.0996620010029732E-9</v>
      </c>
      <c r="T94">
        <f t="shared" si="132"/>
        <v>1.0821048167205833E-9</v>
      </c>
      <c r="U94">
        <f t="shared" si="132"/>
        <v>1.0754856967323444E-9</v>
      </c>
      <c r="V94">
        <f t="shared" si="132"/>
        <v>1.0640468023678267E-9</v>
      </c>
      <c r="W94">
        <f t="shared" si="132"/>
        <v>1.0507234259150474E-9</v>
      </c>
      <c r="X94">
        <f t="shared" si="132"/>
        <v>1.0599443078718456E-9</v>
      </c>
      <c r="Y94">
        <f t="shared" si="132"/>
        <v>1.0614879175965083E-9</v>
      </c>
      <c r="Z94">
        <f t="shared" si="132"/>
        <v>1.0651992134715654E-9</v>
      </c>
      <c r="AA94">
        <f t="shared" si="132"/>
        <v>1.0779764248868648E-9</v>
      </c>
      <c r="AB94">
        <f t="shared" si="132"/>
        <v>1.0588814535265324E-9</v>
      </c>
      <c r="AC94">
        <f t="shared" si="132"/>
        <v>1.0819761343550167E-9</v>
      </c>
      <c r="AD94">
        <f t="shared" si="132"/>
        <v>1.0944879625249635E-9</v>
      </c>
      <c r="AE94">
        <f t="shared" si="132"/>
        <v>1.0943185730203783E-9</v>
      </c>
      <c r="AF94">
        <f t="shared" si="132"/>
        <v>1.0841741495867065E-9</v>
      </c>
      <c r="AG94">
        <f t="shared" si="132"/>
        <v>1.0683891158101593E-9</v>
      </c>
      <c r="AH94">
        <f t="shared" si="132"/>
        <v>1.0904333810886242E-9</v>
      </c>
    </row>
    <row r="96" spans="1:36" x14ac:dyDescent="0.2">
      <c r="A96" s="15" t="s">
        <v>38</v>
      </c>
    </row>
    <row r="97" spans="1:36" x14ac:dyDescent="0.2">
      <c r="A97" t="s">
        <v>292</v>
      </c>
      <c r="B97" t="s">
        <v>304</v>
      </c>
      <c r="C97">
        <f>'Subsidies Paid'!J19*10^9</f>
        <v>1200000000</v>
      </c>
      <c r="D97">
        <f>'Subsidies Paid'!K19*10^9</f>
        <v>1200000000</v>
      </c>
      <c r="E97">
        <f>D97</f>
        <v>1200000000</v>
      </c>
      <c r="F97">
        <f t="shared" ref="F97:P97" si="133">E97</f>
        <v>1200000000</v>
      </c>
      <c r="G97">
        <f t="shared" si="133"/>
        <v>1200000000</v>
      </c>
      <c r="H97">
        <f t="shared" si="133"/>
        <v>1200000000</v>
      </c>
      <c r="I97">
        <f t="shared" si="133"/>
        <v>1200000000</v>
      </c>
      <c r="J97">
        <f t="shared" si="133"/>
        <v>1200000000</v>
      </c>
      <c r="K97">
        <f t="shared" si="133"/>
        <v>1200000000</v>
      </c>
      <c r="L97">
        <f t="shared" si="133"/>
        <v>1200000000</v>
      </c>
      <c r="M97">
        <f t="shared" si="133"/>
        <v>1200000000</v>
      </c>
      <c r="N97">
        <f t="shared" si="133"/>
        <v>1200000000</v>
      </c>
      <c r="O97">
        <f t="shared" si="133"/>
        <v>1200000000</v>
      </c>
      <c r="P97">
        <f t="shared" si="133"/>
        <v>1200000000</v>
      </c>
      <c r="Q97">
        <f t="shared" ref="Q97" si="134">P97</f>
        <v>1200000000</v>
      </c>
      <c r="R97">
        <f t="shared" ref="R97" si="135">Q97</f>
        <v>1200000000</v>
      </c>
      <c r="S97">
        <f t="shared" ref="S97" si="136">R97</f>
        <v>1200000000</v>
      </c>
      <c r="T97">
        <f t="shared" ref="T97" si="137">S97</f>
        <v>1200000000</v>
      </c>
      <c r="U97">
        <f t="shared" ref="U97" si="138">T97</f>
        <v>1200000000</v>
      </c>
      <c r="V97">
        <f t="shared" ref="V97" si="139">U97</f>
        <v>1200000000</v>
      </c>
      <c r="W97">
        <f t="shared" ref="W97" si="140">V97</f>
        <v>1200000000</v>
      </c>
      <c r="X97">
        <f t="shared" ref="X97" si="141">W97</f>
        <v>1200000000</v>
      </c>
      <c r="Y97">
        <f t="shared" ref="Y97" si="142">X97</f>
        <v>1200000000</v>
      </c>
      <c r="Z97">
        <f t="shared" ref="Z97" si="143">Y97</f>
        <v>1200000000</v>
      </c>
      <c r="AA97">
        <f t="shared" ref="AA97" si="144">Z97</f>
        <v>1200000000</v>
      </c>
      <c r="AB97">
        <f t="shared" ref="AB97" si="145">AA97</f>
        <v>1200000000</v>
      </c>
      <c r="AC97">
        <f t="shared" ref="AC97" si="146">AB97</f>
        <v>1200000000</v>
      </c>
      <c r="AD97">
        <f t="shared" ref="AD97" si="147">AC97</f>
        <v>1200000000</v>
      </c>
      <c r="AE97">
        <f t="shared" ref="AE97" si="148">AD97</f>
        <v>1200000000</v>
      </c>
      <c r="AF97">
        <f t="shared" ref="AF97" si="149">AE97</f>
        <v>1200000000</v>
      </c>
      <c r="AG97">
        <f t="shared" ref="AG97" si="150">AF97</f>
        <v>1200000000</v>
      </c>
      <c r="AH97">
        <f t="shared" ref="AH97" si="151">AG97</f>
        <v>1200000000</v>
      </c>
    </row>
    <row r="98" spans="1:36" x14ac:dyDescent="0.2">
      <c r="A98" t="s">
        <v>293</v>
      </c>
      <c r="B98" t="s">
        <v>687</v>
      </c>
      <c r="C98" s="11"/>
      <c r="D98" s="11">
        <f t="shared" ref="D98:AH101" si="152">D90</f>
        <v>0.36426803512570982</v>
      </c>
      <c r="E98" s="11">
        <f>E90</f>
        <v>0.35184656502224881</v>
      </c>
      <c r="F98" s="11">
        <f t="shared" si="152"/>
        <v>0.35874449979508688</v>
      </c>
      <c r="G98" s="11">
        <f t="shared" si="152"/>
        <v>0.36264756679397114</v>
      </c>
      <c r="H98" s="11">
        <f t="shared" si="152"/>
        <v>0.36677593106969392</v>
      </c>
      <c r="I98" s="11">
        <f t="shared" si="152"/>
        <v>0.37340845316918103</v>
      </c>
      <c r="J98" s="11">
        <f t="shared" si="152"/>
        <v>0.37709906704404988</v>
      </c>
      <c r="K98" s="11">
        <f t="shared" si="152"/>
        <v>0.37703631828425205</v>
      </c>
      <c r="L98" s="11">
        <f t="shared" si="152"/>
        <v>0.37687963717433093</v>
      </c>
      <c r="M98" s="11">
        <f t="shared" si="152"/>
        <v>0.37480672780187668</v>
      </c>
      <c r="N98" s="11">
        <f t="shared" si="152"/>
        <v>0.37342256739118207</v>
      </c>
      <c r="O98" s="11">
        <f t="shared" si="152"/>
        <v>0.36965460345237061</v>
      </c>
      <c r="P98" s="11">
        <f t="shared" si="152"/>
        <v>0.36559344333044258</v>
      </c>
      <c r="Q98" s="11">
        <f t="shared" si="152"/>
        <v>0.36441732522002218</v>
      </c>
      <c r="R98" s="11">
        <f t="shared" si="152"/>
        <v>0.36211720608792886</v>
      </c>
      <c r="S98" s="11">
        <f t="shared" si="152"/>
        <v>0.36120370924006073</v>
      </c>
      <c r="T98" s="11">
        <f t="shared" si="152"/>
        <v>0.36029278535935139</v>
      </c>
      <c r="U98" s="11">
        <f t="shared" si="152"/>
        <v>0.35735768837834847</v>
      </c>
      <c r="V98" s="11">
        <f t="shared" si="152"/>
        <v>0.35454553730981686</v>
      </c>
      <c r="W98" s="11">
        <f t="shared" si="152"/>
        <v>0.35304444625560533</v>
      </c>
      <c r="X98" s="11">
        <f t="shared" si="152"/>
        <v>0.35218590182097714</v>
      </c>
      <c r="Y98" s="11">
        <f t="shared" si="152"/>
        <v>0.3499373036368299</v>
      </c>
      <c r="Z98" s="11">
        <f t="shared" si="152"/>
        <v>0.34776848127815185</v>
      </c>
      <c r="AA98" s="11">
        <f t="shared" si="152"/>
        <v>0.34567190330909486</v>
      </c>
      <c r="AB98" s="11">
        <f t="shared" si="152"/>
        <v>0.34283804061360884</v>
      </c>
      <c r="AC98" s="11">
        <f t="shared" si="152"/>
        <v>0.3439346957006722</v>
      </c>
      <c r="AD98" s="11">
        <f t="shared" si="152"/>
        <v>0.34412305556956357</v>
      </c>
      <c r="AE98" s="11">
        <f t="shared" si="152"/>
        <v>0.34299081653035357</v>
      </c>
      <c r="AF98" s="11">
        <f t="shared" si="152"/>
        <v>0.34096995053398638</v>
      </c>
      <c r="AG98" s="11">
        <f t="shared" si="152"/>
        <v>0.33748493416994968</v>
      </c>
      <c r="AH98" s="11">
        <f t="shared" si="152"/>
        <v>0.34145946836073843</v>
      </c>
      <c r="AI98" s="11"/>
      <c r="AJ98" s="11"/>
    </row>
    <row r="99" spans="1:36" x14ac:dyDescent="0.2">
      <c r="A99" t="s">
        <v>285</v>
      </c>
      <c r="B99" t="s">
        <v>688</v>
      </c>
      <c r="C99" s="4"/>
      <c r="D99" s="4">
        <f t="shared" ref="C99:R100" si="153">D91</f>
        <v>11.470048</v>
      </c>
      <c r="E99" s="4">
        <f t="shared" si="153"/>
        <v>11.13137</v>
      </c>
      <c r="F99" s="4">
        <f t="shared" si="153"/>
        <v>11.889478</v>
      </c>
      <c r="G99" s="4">
        <f t="shared" si="153"/>
        <v>12.275468999999999</v>
      </c>
      <c r="H99" s="4">
        <f t="shared" si="153"/>
        <v>12.609235999999999</v>
      </c>
      <c r="I99" s="4">
        <f t="shared" si="153"/>
        <v>13.052148000000001</v>
      </c>
      <c r="J99" s="4">
        <f t="shared" si="153"/>
        <v>13.237693</v>
      </c>
      <c r="K99" s="4">
        <f t="shared" si="153"/>
        <v>13.193173</v>
      </c>
      <c r="L99" s="4">
        <f t="shared" si="153"/>
        <v>13.348814000000001</v>
      </c>
      <c r="M99" s="4">
        <f t="shared" si="153"/>
        <v>13.321289</v>
      </c>
      <c r="N99" s="4">
        <f t="shared" si="153"/>
        <v>13.279311999999999</v>
      </c>
      <c r="O99" s="4">
        <f t="shared" si="153"/>
        <v>13.144327000000001</v>
      </c>
      <c r="P99" s="4">
        <f t="shared" si="153"/>
        <v>13.016207</v>
      </c>
      <c r="Q99" s="4">
        <f t="shared" si="153"/>
        <v>13.009095</v>
      </c>
      <c r="R99" s="4">
        <f t="shared" si="153"/>
        <v>12.840246</v>
      </c>
      <c r="S99" s="4">
        <f t="shared" si="152"/>
        <v>12.759727</v>
      </c>
      <c r="T99" s="4">
        <f t="shared" si="152"/>
        <v>12.67831</v>
      </c>
      <c r="U99" s="4">
        <f t="shared" si="152"/>
        <v>12.545458</v>
      </c>
      <c r="V99" s="4">
        <f t="shared" si="152"/>
        <v>12.455380999999999</v>
      </c>
      <c r="W99" s="4">
        <f t="shared" si="152"/>
        <v>12.459657999999999</v>
      </c>
      <c r="X99" s="4">
        <f t="shared" si="152"/>
        <v>12.500586999999999</v>
      </c>
      <c r="Y99" s="4">
        <f t="shared" si="152"/>
        <v>12.419264</v>
      </c>
      <c r="Z99" s="4">
        <f t="shared" si="152"/>
        <v>12.381392</v>
      </c>
      <c r="AA99" s="4">
        <f t="shared" si="152"/>
        <v>12.382156</v>
      </c>
      <c r="AB99" s="4">
        <f t="shared" si="152"/>
        <v>12.307539</v>
      </c>
      <c r="AC99" s="4">
        <f t="shared" si="152"/>
        <v>12.451010999999999</v>
      </c>
      <c r="AD99" s="4">
        <f t="shared" si="152"/>
        <v>12.532495000000001</v>
      </c>
      <c r="AE99" s="4">
        <f t="shared" si="152"/>
        <v>12.548349</v>
      </c>
      <c r="AF99" s="4">
        <f t="shared" si="152"/>
        <v>12.492279</v>
      </c>
      <c r="AG99" s="4">
        <f t="shared" si="152"/>
        <v>12.350566000000001</v>
      </c>
      <c r="AH99" s="4">
        <f t="shared" si="152"/>
        <v>12.663138</v>
      </c>
      <c r="AI99" s="4"/>
      <c r="AJ99" s="4"/>
    </row>
    <row r="100" spans="1:36" x14ac:dyDescent="0.2">
      <c r="A100" t="s">
        <v>287</v>
      </c>
      <c r="B100" t="s">
        <v>286</v>
      </c>
      <c r="C100">
        <f t="shared" si="153"/>
        <v>5751000</v>
      </c>
      <c r="D100">
        <f t="shared" si="152"/>
        <v>5751000</v>
      </c>
      <c r="E100">
        <f t="shared" si="152"/>
        <v>5751000</v>
      </c>
      <c r="F100">
        <f t="shared" si="152"/>
        <v>5751000</v>
      </c>
      <c r="G100">
        <f t="shared" si="152"/>
        <v>5751000</v>
      </c>
      <c r="H100">
        <f t="shared" si="152"/>
        <v>5751000</v>
      </c>
      <c r="I100">
        <f t="shared" si="152"/>
        <v>5751000</v>
      </c>
      <c r="J100">
        <f t="shared" si="152"/>
        <v>5751000</v>
      </c>
      <c r="K100">
        <f t="shared" si="152"/>
        <v>5751000</v>
      </c>
      <c r="L100">
        <f t="shared" si="152"/>
        <v>5751000</v>
      </c>
      <c r="M100">
        <f t="shared" si="152"/>
        <v>5751000</v>
      </c>
      <c r="N100">
        <f t="shared" si="152"/>
        <v>5751000</v>
      </c>
      <c r="O100">
        <f t="shared" si="152"/>
        <v>5751000</v>
      </c>
      <c r="P100">
        <f t="shared" si="152"/>
        <v>5751000</v>
      </c>
      <c r="Q100">
        <f t="shared" si="152"/>
        <v>5751000</v>
      </c>
      <c r="R100">
        <f t="shared" si="152"/>
        <v>5751000</v>
      </c>
      <c r="S100">
        <f t="shared" si="152"/>
        <v>5751000</v>
      </c>
      <c r="T100">
        <f t="shared" si="152"/>
        <v>5751000</v>
      </c>
      <c r="U100">
        <f t="shared" si="152"/>
        <v>5751000</v>
      </c>
      <c r="V100">
        <f t="shared" si="152"/>
        <v>5751000</v>
      </c>
      <c r="W100">
        <f t="shared" si="152"/>
        <v>5751000</v>
      </c>
      <c r="X100">
        <f t="shared" si="152"/>
        <v>5751000</v>
      </c>
      <c r="Y100">
        <f t="shared" si="152"/>
        <v>5751000</v>
      </c>
      <c r="Z100">
        <f t="shared" si="152"/>
        <v>5751000</v>
      </c>
      <c r="AA100">
        <f t="shared" si="152"/>
        <v>5751000</v>
      </c>
      <c r="AB100">
        <f t="shared" si="152"/>
        <v>5751000</v>
      </c>
      <c r="AC100">
        <f t="shared" si="152"/>
        <v>5751000</v>
      </c>
      <c r="AD100">
        <f t="shared" si="152"/>
        <v>5751000</v>
      </c>
      <c r="AE100">
        <f t="shared" si="152"/>
        <v>5751000</v>
      </c>
      <c r="AF100">
        <f t="shared" si="152"/>
        <v>5751000</v>
      </c>
      <c r="AG100">
        <f t="shared" si="152"/>
        <v>5751000</v>
      </c>
      <c r="AH100">
        <f t="shared" si="152"/>
        <v>5751000</v>
      </c>
    </row>
    <row r="101" spans="1:36" x14ac:dyDescent="0.2">
      <c r="A101" t="s">
        <v>288</v>
      </c>
      <c r="B101" t="s">
        <v>688</v>
      </c>
      <c r="C101" s="11"/>
      <c r="D101" s="11">
        <f t="shared" si="152"/>
        <v>0.57502582615816089</v>
      </c>
      <c r="E101" s="11">
        <f t="shared" si="152"/>
        <v>0.53645091974861669</v>
      </c>
      <c r="F101" s="11">
        <f t="shared" si="152"/>
        <v>0.53053546478229141</v>
      </c>
      <c r="G101" s="11">
        <f t="shared" si="152"/>
        <v>0.53910085866684831</v>
      </c>
      <c r="H101" s="11">
        <f t="shared" si="152"/>
        <v>0.55859346498511286</v>
      </c>
      <c r="I101" s="11">
        <f t="shared" si="152"/>
        <v>0.58348203121892528</v>
      </c>
      <c r="J101" s="11">
        <f t="shared" si="152"/>
        <v>0.59694904941960958</v>
      </c>
      <c r="K101" s="11">
        <f t="shared" si="152"/>
        <v>0.59540803274340615</v>
      </c>
      <c r="L101" s="11">
        <f t="shared" si="152"/>
        <v>0.60441782435211733</v>
      </c>
      <c r="M101" s="11">
        <f t="shared" si="152"/>
        <v>0.60717817316110634</v>
      </c>
      <c r="N101" s="11">
        <f t="shared" si="152"/>
        <v>0.60761760961511224</v>
      </c>
      <c r="O101" s="11">
        <f t="shared" si="152"/>
        <v>0.59940990403905203</v>
      </c>
      <c r="P101" s="11">
        <f t="shared" si="152"/>
        <v>0.59449632159980137</v>
      </c>
      <c r="Q101" s="11">
        <f t="shared" si="152"/>
        <v>0.59706245882526665</v>
      </c>
      <c r="R101" s="11">
        <f t="shared" si="152"/>
        <v>0.58597470909793403</v>
      </c>
      <c r="S101" s="11">
        <f t="shared" si="152"/>
        <v>0.58244724537434733</v>
      </c>
      <c r="T101" s="11">
        <f t="shared" si="152"/>
        <v>0.57093060926498362</v>
      </c>
      <c r="U101" s="11">
        <f t="shared" si="152"/>
        <v>0.56610400313812537</v>
      </c>
      <c r="V101" s="11">
        <f t="shared" si="152"/>
        <v>0.56047199976056439</v>
      </c>
      <c r="W101" s="11">
        <f t="shared" si="152"/>
        <v>0.55599815325002477</v>
      </c>
      <c r="X101" s="11">
        <f t="shared" si="152"/>
        <v>0.56409166592811466</v>
      </c>
      <c r="Y101" s="11">
        <f t="shared" si="152"/>
        <v>0.56484445474945633</v>
      </c>
      <c r="Z101" s="11">
        <f t="shared" si="152"/>
        <v>0.56861496899240727</v>
      </c>
      <c r="AA101" s="11">
        <f t="shared" si="152"/>
        <v>0.57896145329274407</v>
      </c>
      <c r="AB101" s="11">
        <f t="shared" si="152"/>
        <v>0.56995130749487655</v>
      </c>
      <c r="AC101" s="11">
        <f t="shared" si="152"/>
        <v>0.58729256866229351</v>
      </c>
      <c r="AD101" s="11">
        <f t="shared" si="152"/>
        <v>0.59764453884280166</v>
      </c>
      <c r="AE101" s="11">
        <f t="shared" si="152"/>
        <v>0.60028302647849296</v>
      </c>
      <c r="AF101" s="11">
        <f t="shared" si="152"/>
        <v>0.5955699993456246</v>
      </c>
      <c r="AG101" s="11">
        <f t="shared" si="152"/>
        <v>0.58623281135409566</v>
      </c>
      <c r="AH101" s="11">
        <f t="shared" si="152"/>
        <v>0.60633063867511716</v>
      </c>
      <c r="AI101" s="11"/>
      <c r="AJ101" s="11"/>
    </row>
    <row r="102" spans="1:36" x14ac:dyDescent="0.2">
      <c r="A102" t="s">
        <v>291</v>
      </c>
      <c r="D102">
        <f t="shared" ref="D102:AH102" si="154">(D97*D98)/(D99*10^6*D100*365)*D101</f>
        <v>1.0439704174276216E-8</v>
      </c>
      <c r="E102">
        <f t="shared" si="154"/>
        <v>9.6934796975722764E-9</v>
      </c>
      <c r="F102">
        <f t="shared" si="154"/>
        <v>9.1512811510127187E-9</v>
      </c>
      <c r="G102">
        <f t="shared" si="154"/>
        <v>9.1046176355035481E-9</v>
      </c>
      <c r="H102">
        <f t="shared" si="154"/>
        <v>9.2886568599798368E-9</v>
      </c>
      <c r="I102">
        <f t="shared" si="154"/>
        <v>9.5427743753435582E-9</v>
      </c>
      <c r="J102">
        <f t="shared" si="154"/>
        <v>9.7213243140628453E-9</v>
      </c>
      <c r="K102">
        <f t="shared" si="154"/>
        <v>9.7273296085972215E-9</v>
      </c>
      <c r="L102">
        <f t="shared" si="154"/>
        <v>9.7553368175663799E-9</v>
      </c>
      <c r="M102">
        <f t="shared" si="154"/>
        <v>9.7661253176384816E-9</v>
      </c>
      <c r="N102">
        <f t="shared" si="154"/>
        <v>9.7678808077224112E-9</v>
      </c>
      <c r="O102">
        <f t="shared" si="154"/>
        <v>9.6366634662618695E-9</v>
      </c>
      <c r="P102">
        <f t="shared" si="154"/>
        <v>9.545707827672086E-9</v>
      </c>
      <c r="Q102">
        <f t="shared" si="154"/>
        <v>9.5612948273730642E-9</v>
      </c>
      <c r="R102">
        <f t="shared" si="154"/>
        <v>9.447125891482363E-9</v>
      </c>
      <c r="S102">
        <f t="shared" si="154"/>
        <v>9.4256742943111992E-9</v>
      </c>
      <c r="T102">
        <f t="shared" si="154"/>
        <v>9.2751841433192844E-9</v>
      </c>
      <c r="U102">
        <f t="shared" si="154"/>
        <v>9.2184488291343792E-9</v>
      </c>
      <c r="V102">
        <f t="shared" si="154"/>
        <v>9.1204011631528033E-9</v>
      </c>
      <c r="W102">
        <f t="shared" si="154"/>
        <v>9.0062007935575477E-9</v>
      </c>
      <c r="X102">
        <f t="shared" si="154"/>
        <v>9.0852369246158191E-9</v>
      </c>
      <c r="Y102">
        <f t="shared" si="154"/>
        <v>9.0984678651129282E-9</v>
      </c>
      <c r="Z102">
        <f t="shared" si="154"/>
        <v>9.1302789726134174E-9</v>
      </c>
      <c r="AA102">
        <f t="shared" si="154"/>
        <v>9.239797927601699E-9</v>
      </c>
      <c r="AB102">
        <f t="shared" si="154"/>
        <v>9.0761267445131352E-9</v>
      </c>
      <c r="AC102">
        <f t="shared" si="154"/>
        <v>9.2740811516144293E-9</v>
      </c>
      <c r="AD102">
        <f t="shared" si="154"/>
        <v>9.3813253930711159E-9</v>
      </c>
      <c r="AE102">
        <f t="shared" si="154"/>
        <v>9.3798734830318121E-9</v>
      </c>
      <c r="AF102">
        <f t="shared" si="154"/>
        <v>9.2929212821717703E-9</v>
      </c>
      <c r="AG102">
        <f t="shared" si="154"/>
        <v>9.1576209926585057E-9</v>
      </c>
      <c r="AH102">
        <f t="shared" si="154"/>
        <v>9.3465718379024911E-9</v>
      </c>
    </row>
    <row r="104" spans="1:36" x14ac:dyDescent="0.2">
      <c r="A104" s="15" t="s">
        <v>256</v>
      </c>
    </row>
    <row r="105" spans="1:36" x14ac:dyDescent="0.2">
      <c r="A105" t="s">
        <v>278</v>
      </c>
      <c r="B105" t="s">
        <v>284</v>
      </c>
      <c r="D105">
        <f>'Subsidies Paid'!H20</f>
        <v>10000000</v>
      </c>
    </row>
    <row r="106" spans="1:36" x14ac:dyDescent="0.2">
      <c r="A106" t="s">
        <v>285</v>
      </c>
      <c r="B106" t="s">
        <v>688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t="s">
        <v>287</v>
      </c>
      <c r="B107" t="s">
        <v>286</v>
      </c>
      <c r="D107">
        <f t="shared" ref="D107" si="155">5.751*10^6</f>
        <v>5751000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t="s">
        <v>288</v>
      </c>
      <c r="B108" t="s">
        <v>688</v>
      </c>
      <c r="D108" s="11">
        <f>D77</f>
        <v>0.57502582615816089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t="s">
        <v>291</v>
      </c>
      <c r="D109">
        <f>D105/(D106*10^6*D107*365)*D108</f>
        <v>2.3882835274199142E-10</v>
      </c>
      <c r="E109">
        <f>D109</f>
        <v>2.3882835274199142E-10</v>
      </c>
      <c r="F109">
        <f t="shared" ref="F109:AH109" si="156">E109</f>
        <v>2.3882835274199142E-10</v>
      </c>
      <c r="G109">
        <f t="shared" si="156"/>
        <v>2.3882835274199142E-10</v>
      </c>
      <c r="H109">
        <f t="shared" si="156"/>
        <v>2.3882835274199142E-10</v>
      </c>
      <c r="I109">
        <f t="shared" si="156"/>
        <v>2.3882835274199142E-10</v>
      </c>
      <c r="J109">
        <f t="shared" si="156"/>
        <v>2.3882835274199142E-10</v>
      </c>
      <c r="K109">
        <f t="shared" si="156"/>
        <v>2.3882835274199142E-10</v>
      </c>
      <c r="L109">
        <f t="shared" si="156"/>
        <v>2.3882835274199142E-10</v>
      </c>
      <c r="M109">
        <f t="shared" si="156"/>
        <v>2.3882835274199142E-10</v>
      </c>
      <c r="N109">
        <f t="shared" si="156"/>
        <v>2.3882835274199142E-10</v>
      </c>
      <c r="O109">
        <f t="shared" si="156"/>
        <v>2.3882835274199142E-10</v>
      </c>
      <c r="P109">
        <f t="shared" si="156"/>
        <v>2.3882835274199142E-10</v>
      </c>
      <c r="Q109">
        <f t="shared" si="156"/>
        <v>2.3882835274199142E-10</v>
      </c>
      <c r="R109">
        <f t="shared" si="156"/>
        <v>2.3882835274199142E-10</v>
      </c>
      <c r="S109">
        <f t="shared" si="156"/>
        <v>2.3882835274199142E-10</v>
      </c>
      <c r="T109">
        <f t="shared" si="156"/>
        <v>2.3882835274199142E-10</v>
      </c>
      <c r="U109">
        <f t="shared" si="156"/>
        <v>2.3882835274199142E-10</v>
      </c>
      <c r="V109">
        <f t="shared" si="156"/>
        <v>2.3882835274199142E-10</v>
      </c>
      <c r="W109">
        <f t="shared" si="156"/>
        <v>2.3882835274199142E-10</v>
      </c>
      <c r="X109">
        <f t="shared" si="156"/>
        <v>2.3882835274199142E-10</v>
      </c>
      <c r="Y109">
        <f t="shared" si="156"/>
        <v>2.3882835274199142E-10</v>
      </c>
      <c r="Z109">
        <f t="shared" si="156"/>
        <v>2.3882835274199142E-10</v>
      </c>
      <c r="AA109">
        <f t="shared" si="156"/>
        <v>2.3882835274199142E-10</v>
      </c>
      <c r="AB109">
        <f t="shared" si="156"/>
        <v>2.3882835274199142E-10</v>
      </c>
      <c r="AC109">
        <f t="shared" si="156"/>
        <v>2.3882835274199142E-10</v>
      </c>
      <c r="AD109">
        <f t="shared" si="156"/>
        <v>2.3882835274199142E-10</v>
      </c>
      <c r="AE109">
        <f t="shared" si="156"/>
        <v>2.3882835274199142E-10</v>
      </c>
      <c r="AF109">
        <f t="shared" si="156"/>
        <v>2.3882835274199142E-10</v>
      </c>
      <c r="AG109">
        <f t="shared" si="156"/>
        <v>2.3882835274199142E-10</v>
      </c>
      <c r="AH109">
        <f t="shared" si="156"/>
        <v>2.3882835274199142E-10</v>
      </c>
    </row>
    <row r="114" spans="3:34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21" spans="3:34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About</vt:lpstr>
      <vt:lpstr>Subsidies Paid</vt:lpstr>
      <vt:lpstr>AEO21 Table 1</vt:lpstr>
      <vt:lpstr>AEO22 Table 1</vt:lpstr>
      <vt:lpstr>AEO21 Table 8</vt:lpstr>
      <vt:lpstr>AEO22 Table 8</vt:lpstr>
      <vt:lpstr>AEO21 Table 11</vt:lpstr>
      <vt:lpstr>AEO22 Table 11</vt:lpstr>
      <vt:lpstr>Calculations</vt:lpstr>
      <vt:lpstr>Wind PV Calcs</vt:lpstr>
      <vt:lpstr>Monetizing Tax Credit Penalty</vt:lpstr>
      <vt:lpstr>IRA Modeling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2014-08-21T02:04:37Z</dcterms:created>
  <dcterms:modified xsi:type="dcterms:W3CDTF">2023-07-28T15:16:08Z</dcterms:modified>
</cp:coreProperties>
</file>