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O/trans/BESP/"/>
    </mc:Choice>
  </mc:AlternateContent>
  <xr:revisionPtr revIDLastSave="0" documentId="13_ncr:1_{B663EC56-18F8-6B43-920B-9E8736985642}" xr6:coauthVersionLast="47" xr6:coauthVersionMax="47" xr10:uidLastSave="{00000000-0000-0000-0000-000000000000}"/>
  <bookViews>
    <workbookView xWindow="7480" yWindow="500" windowWidth="212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" l="1"/>
  <c r="E67" i="2"/>
  <c r="I3" i="7" s="1"/>
  <c r="J3" i="7"/>
  <c r="K3" i="7"/>
  <c r="L3" i="7"/>
  <c r="M3" i="7"/>
  <c r="N3" i="7"/>
  <c r="O3" i="7"/>
  <c r="P3" i="7"/>
  <c r="Q3" i="7"/>
  <c r="J2" i="7"/>
  <c r="K2" i="7"/>
  <c r="L2" i="7"/>
  <c r="M2" i="7"/>
  <c r="N2" i="7"/>
  <c r="O2" i="7"/>
  <c r="P2" i="7"/>
  <c r="Q2" i="7"/>
  <c r="I2" i="7"/>
  <c r="H67" i="2"/>
  <c r="I67" i="2"/>
  <c r="J67" i="2"/>
  <c r="K67" i="2"/>
  <c r="L67" i="2"/>
  <c r="M67" i="2"/>
  <c r="G67" i="2"/>
  <c r="F65" i="2"/>
  <c r="G65" i="2"/>
  <c r="H65" i="2"/>
  <c r="I65" i="2"/>
  <c r="J65" i="2"/>
  <c r="K65" i="2"/>
  <c r="L65" i="2"/>
  <c r="M65" i="2"/>
  <c r="E65" i="2"/>
  <c r="A65" i="2"/>
  <c r="C71" i="2"/>
  <c r="D71" i="2" s="1"/>
  <c r="E71" i="2" s="1"/>
  <c r="F71" i="2" s="1"/>
  <c r="G71" i="2" s="1"/>
  <c r="H71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D67" i="2"/>
  <c r="C67" i="2"/>
  <c r="B67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B17" i="3" a="1"/>
  <c r="B17" i="3" s="1"/>
  <c r="B16" i="3" a="1"/>
  <c r="B16" i="3" s="1"/>
  <c r="B15" i="3" a="1"/>
  <c r="B15" i="3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B8" i="3" a="1"/>
  <c r="B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D40" i="2"/>
  <c r="E40" i="2" s="1"/>
  <c r="F40" i="2" s="1"/>
  <c r="G40" i="2" s="1"/>
  <c r="H40" i="2" s="1"/>
  <c r="I40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E22" i="2"/>
  <c r="F22" i="2" s="1"/>
  <c r="G22" i="2" s="1"/>
  <c r="H22" i="2" s="1"/>
  <c r="I22" i="2" s="1"/>
  <c r="D22" i="2"/>
  <c r="C19" i="2"/>
  <c r="B2" i="1"/>
  <c r="C21" i="2" s="1"/>
  <c r="C18" i="3" l="1"/>
  <c r="C9" i="3"/>
  <c r="D9" i="3" s="1"/>
  <c r="C79" i="3" s="1"/>
  <c r="C8" i="3"/>
  <c r="D8" i="3" s="1"/>
  <c r="C78" i="3" s="1"/>
  <c r="C15" i="3"/>
  <c r="D15" i="3" s="1"/>
  <c r="C85" i="3" s="1"/>
  <c r="B66" i="3"/>
  <c r="J66" i="3"/>
  <c r="R66" i="3"/>
  <c r="C12" i="3"/>
  <c r="D12" i="3" s="1"/>
  <c r="C8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C88" i="3" s="1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G33" i="2" s="1"/>
  <c r="H24" i="2"/>
  <c r="G35" i="2" s="1"/>
  <c r="K3" i="6" s="1"/>
  <c r="G23" i="2"/>
  <c r="C74" i="3"/>
  <c r="E4" i="3"/>
  <c r="C77" i="3"/>
  <c r="E7" i="3"/>
  <c r="E18" i="3"/>
  <c r="C81" i="3"/>
  <c r="E11" i="3"/>
  <c r="E5" i="3"/>
  <c r="E13" i="3"/>
  <c r="E9" i="3" l="1"/>
  <c r="E15" i="3"/>
  <c r="D85" i="3" s="1"/>
  <c r="E8" i="3"/>
  <c r="D78" i="3" s="1"/>
  <c r="E16" i="3"/>
  <c r="D86" i="3" s="1"/>
  <c r="E10" i="3"/>
  <c r="F10" i="3" s="1"/>
  <c r="C76" i="3"/>
  <c r="C84" i="3"/>
  <c r="E17" i="3"/>
  <c r="F17" i="3" s="1"/>
  <c r="D81" i="3"/>
  <c r="F11" i="3"/>
  <c r="F8" i="3"/>
  <c r="D82" i="3"/>
  <c r="F12" i="3"/>
  <c r="D88" i="3"/>
  <c r="F18" i="3"/>
  <c r="D83" i="3"/>
  <c r="F13" i="3"/>
  <c r="D74" i="3"/>
  <c r="F4" i="3"/>
  <c r="D75" i="3"/>
  <c r="F5" i="3"/>
  <c r="F15" i="3"/>
  <c r="C73" i="3"/>
  <c r="E3" i="3"/>
  <c r="D79" i="3"/>
  <c r="F9" i="3"/>
  <c r="D76" i="3"/>
  <c r="F6" i="3"/>
  <c r="D77" i="3"/>
  <c r="F7" i="3"/>
  <c r="D84" i="3"/>
  <c r="F14" i="3"/>
  <c r="C89" i="3"/>
  <c r="E19" i="3"/>
  <c r="D80" i="3" l="1"/>
  <c r="F16" i="3"/>
  <c r="D87" i="3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W3" i="3"/>
  <c r="V79" i="3"/>
  <c r="X9" i="3"/>
  <c r="V86" i="3"/>
  <c r="X16" i="3"/>
  <c r="V83" i="3"/>
  <c r="X13" i="3"/>
  <c r="T92" i="3"/>
  <c r="R33" i="2" s="1"/>
  <c r="V2" i="6" s="1"/>
  <c r="U92" i="3" l="1"/>
  <c r="S33" i="2" s="1"/>
  <c r="W2" i="6" s="1"/>
  <c r="W80" i="3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  <c r="D73" i="2" l="1"/>
  <c r="C73" i="2"/>
</calcChain>
</file>

<file path=xl/sharedStrings.xml><?xml version="1.0" encoding="utf-8"?>
<sst xmlns="http://schemas.openxmlformats.org/spreadsheetml/2006/main" count="565" uniqueCount="289">
  <si>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</si>
  <si>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</si>
  <si>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</si>
  <si>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</si>
  <si>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</si>
  <si>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</si>
  <si>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</si>
  <si>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</si>
  <si>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</si>
  <si>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</si>
  <si>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</si>
  <si>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</si>
  <si>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</si>
  <si>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</si>
  <si>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</si>
  <si>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</si>
  <si>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</si>
  <si>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</si>
  <si>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</si>
  <si>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</si>
  <si>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</si>
  <si>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</si>
  <si>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</si>
  <si>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</si>
  <si>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</si>
  <si>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</si>
  <si>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</si>
  <si>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</si>
  <si>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</si>
  <si>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</si>
  <si>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</si>
  <si>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</si>
  <si>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</si>
  <si>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</si>
  <si>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</si>
  <si>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</si>
  <si>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</si>
  <si>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</si>
  <si>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</si>
  <si>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</si>
  <si>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</si>
  <si>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</si>
  <si>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</si>
  <si>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</si>
  <si>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</si>
  <si>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</si>
  <si>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</si>
  <si>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</si>
  <si>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</si>
  <si>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</si>
  <si>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</si>
  <si>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</si>
  <si>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</si>
  <si>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</si>
  <si>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</si>
  <si>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</si>
  <si>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</si>
  <si>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</si>
  <si>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</si>
  <si>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</si>
  <si>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</si>
  <si>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</si>
  <si>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</si>
  <si>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</si>
  <si>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</si>
  <si>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</si>
  <si>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</si>
  <si>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</si>
  <si>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</si>
  <si>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</si>
  <si>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</si>
  <si>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</si>
  <si>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</si>
  <si>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</si>
  <si>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</si>
  <si>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</si>
  <si>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</si>
  <si>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</si>
  <si>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</si>
  <si>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</si>
  <si>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</si>
  <si>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</si>
  <si>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</si>
  <si>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</si>
  <si>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</si>
  <si>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</si>
  <si>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</si>
  <si>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</si>
  <si>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</si>
  <si>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</si>
  <si>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</si>
  <si>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</si>
  <si>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</si>
  <si>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</si>
  <si>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</si>
  <si>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</si>
  <si>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</si>
  <si>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</si>
  <si>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</si>
  <si>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</si>
  <si>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</si>
  <si>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</si>
  <si>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</si>
  <si>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</si>
  <si>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</si>
  <si>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</si>
  <si>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</si>
  <si>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</si>
  <si>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</si>
  <si>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</si>
  <si>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</si>
  <si>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</si>
  <si>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</si>
  <si>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</si>
  <si>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</si>
  <si>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</si>
  <si>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</si>
  <si>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</si>
  <si>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</si>
  <si>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</si>
  <si>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</si>
  <si>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</si>
  <si>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</si>
  <si>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</si>
  <si>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</si>
  <si>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</si>
  <si>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</si>
  <si>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</si>
  <si>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</si>
  <si>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</si>
  <si>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</si>
  <si>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</si>
  <si>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</si>
  <si>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</si>
  <si>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</si>
  <si>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</si>
  <si>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</si>
  <si>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</si>
  <si>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</si>
  <si>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</si>
  <si>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</si>
  <si>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</si>
  <si>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</si>
  <si>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</si>
  <si>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</si>
  <si>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</si>
  <si>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</si>
  <si>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</si>
  <si>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</si>
  <si>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</si>
  <si>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</si>
  <si>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</si>
  <si>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</si>
  <si>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</si>
  <si>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</si>
  <si>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</si>
  <si>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</si>
  <si>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</si>
  <si>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</si>
  <si>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</si>
  <si>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</si>
  <si>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</si>
  <si>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</si>
  <si>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</si>
  <si>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</si>
  <si>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</si>
  <si>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</si>
  <si>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</si>
  <si>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</si>
  <si>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</si>
  <si>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</si>
  <si>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</si>
  <si>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</si>
  <si>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</si>
  <si>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</si>
  <si>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</si>
  <si>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</si>
  <si>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</si>
  <si>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</si>
  <si>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</si>
  <si>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</si>
  <si>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</si>
  <si>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</si>
  <si>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</si>
  <si>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</si>
  <si>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</si>
  <si>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</si>
  <si>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</si>
  <si>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</si>
  <si>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</si>
  <si>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</si>
  <si>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</si>
  <si>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</si>
  <si>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</si>
  <si>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</si>
  <si>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</si>
  <si>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</si>
  <si>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</si>
  <si>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</si>
  <si>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</si>
  <si>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</si>
  <si>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</si>
  <si>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</si>
  <si>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</si>
  <si>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</si>
  <si>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</si>
  <si>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</si>
  <si>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</si>
  <si>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</si>
  <si>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</si>
  <si>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</si>
  <si>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</si>
  <si>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</si>
  <si>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</si>
  <si>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</si>
  <si>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</si>
  <si>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</si>
  <si>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</si>
  <si>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</si>
  <si>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</si>
  <si>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</si>
  <si>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</si>
  <si>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</si>
  <si>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</si>
  <si>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</si>
  <si>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</si>
  <si>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</si>
  <si>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</si>
  <si>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</si>
  <si>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</si>
  <si>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</si>
  <si>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</si>
  <si>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</si>
  <si>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</si>
  <si>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</si>
  <si>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</si>
  <si>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</si>
  <si>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</si>
  <si>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</si>
  <si>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</si>
  <si>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</si>
  <si>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</si>
  <si>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</si>
  <si>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</si>
  <si>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</si>
  <si>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</si>
  <si>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</si>
  <si>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</si>
  <si>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</si>
  <si>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</si>
  <si>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</si>
  <si>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</si>
  <si>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</si>
  <si>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</si>
  <si>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</si>
  <si>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</si>
  <si>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</si>
  <si>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</si>
  <si>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</si>
  <si>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</si>
  <si>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</si>
  <si>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</si>
  <si>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</si>
  <si>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</si>
  <si>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</si>
  <si>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</si>
  <si>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</si>
  <si>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</si>
  <si>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</si>
  <si>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</si>
  <si>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</si>
  <si>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</si>
  <si>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</si>
  <si>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</si>
  <si>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</si>
  <si>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</si>
  <si>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</si>
  <si>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</si>
  <si>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</si>
  <si>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</si>
  <si>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</si>
  <si>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</si>
  <si>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</si>
  <si>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</si>
  <si>
    <t>IRA CO</t>
  </si>
  <si>
    <t>IRA Credits from 13403</t>
  </si>
  <si>
    <t>Freight LDV</t>
  </si>
  <si>
    <t>Approximate Freight LDV Subsidy Percentage</t>
  </si>
  <si>
    <t>Approximate Freight HDV Subsidy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</si>
</sst>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60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1" xfId="0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/>
    <xf numFmtId="0" fontId="5" fillId="0" borderId="1" xfId="0" applyFont="1"/>
    <xf numFmtId="0" fontId="0" fillId="0" borderId="1" xfId="0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5" fillId="0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1" fillId="0" borderId="0" xfId="0" applyFont="1" applyBorder="1"/>
    <xf numFmtId="2" fontId="8" fillId="0" borderId="0" xfId="0" applyNumberFormat="1" applyFont="1" applyBorder="1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5054.523892129633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2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2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5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customWidth="1"/>
    <col min="2" max="2" width="62" customWidth="1"/>
    <col min="3" max="26" width="7.6640625" customWidth="1"/>
  </cols>
  <sheetData>
    <row r="1" spans="1:7" x14ac:dyDescent="0.2">
      <c r="A1" s="1" t="s">
        <v>0</v>
      </c>
      <c r="B1" s="2" t="s">
        <v>18</v>
      </c>
      <c r="C1" s="41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CO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43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40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1"/>
  <sheetViews>
    <sheetView tabSelected="1" workbookViewId="0">
      <selection activeCell="F68" sqref="F68"/>
    </sheetView>
  </sheetViews>
  <sheetFormatPr baseColWidth="10" defaultColWidth="12.6640625" defaultRowHeight="15" customHeight="1" x14ac:dyDescent="0.15"/>
  <cols>
    <col min="1" max="1" width="25.1640625" customWidth="1"/>
    <col min="2" max="2" width="8.6640625" customWidth="1"/>
    <col min="3" max="3" width="9.5" customWidth="1"/>
    <col min="4" max="34" width="7.6640625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1"/>
      <c r="E4" s="42" t="s">
        <v>281</v>
      </c>
    </row>
    <row r="5" spans="1:32" x14ac:dyDescent="0.2">
      <c r="A5" s="32" t="s">
        <v>129</v>
      </c>
    </row>
    <row r="6" spans="1:32" x14ac:dyDescent="0.2">
      <c r="A6" s="31" t="s">
        <v>130</v>
      </c>
    </row>
    <row r="7" spans="1:32" x14ac:dyDescent="0.2">
      <c r="A7" s="31" t="s">
        <v>131</v>
      </c>
    </row>
    <row r="8" spans="1:32" x14ac:dyDescent="0.2">
      <c r="A8" s="32" t="s">
        <v>132</v>
      </c>
      <c r="B8" s="1" t="s">
        <v>2</v>
      </c>
      <c r="C8" s="1" t="s">
        <v>133</v>
      </c>
    </row>
    <row r="9" spans="1:32" x14ac:dyDescent="0.2">
      <c r="A9" s="31">
        <v>2500</v>
      </c>
      <c r="B9" s="8" t="s">
        <v>15</v>
      </c>
      <c r="C9" s="8">
        <v>39250017</v>
      </c>
    </row>
    <row r="10" spans="1:32" x14ac:dyDescent="0.2">
      <c r="A10" s="31">
        <v>5000</v>
      </c>
      <c r="B10" s="8" t="s">
        <v>18</v>
      </c>
      <c r="C10" s="8">
        <v>5540545</v>
      </c>
    </row>
    <row r="11" spans="1:32" x14ac:dyDescent="0.2">
      <c r="A11" s="31">
        <v>3500</v>
      </c>
      <c r="B11" s="8" t="s">
        <v>23</v>
      </c>
      <c r="C11" s="8">
        <v>952065</v>
      </c>
    </row>
    <row r="12" spans="1:32" x14ac:dyDescent="0.2">
      <c r="A12" s="33">
        <v>1500</v>
      </c>
      <c r="B12" s="8" t="s">
        <v>50</v>
      </c>
      <c r="C12" s="8">
        <v>4681666</v>
      </c>
    </row>
    <row r="13" spans="1:32" x14ac:dyDescent="0.2">
      <c r="A13" s="31">
        <v>2500</v>
      </c>
      <c r="B13" s="8" t="s">
        <v>58</v>
      </c>
      <c r="C13" s="8">
        <v>6811779</v>
      </c>
    </row>
    <row r="14" spans="1:32" x14ac:dyDescent="0.2">
      <c r="A14" s="31">
        <v>1500</v>
      </c>
      <c r="B14" s="8" t="s">
        <v>97</v>
      </c>
      <c r="C14" s="8">
        <v>3923561</v>
      </c>
    </row>
    <row r="15" spans="1:32" x14ac:dyDescent="0.2">
      <c r="A15" s="31">
        <v>2500</v>
      </c>
      <c r="B15" s="8" t="s">
        <v>104</v>
      </c>
      <c r="C15" s="8">
        <v>1056426</v>
      </c>
    </row>
    <row r="16" spans="1:32" x14ac:dyDescent="0.2">
      <c r="A16" s="34" t="s">
        <v>134</v>
      </c>
    </row>
    <row r="17" spans="1:34" x14ac:dyDescent="0.2">
      <c r="A17" s="31"/>
    </row>
    <row r="18" spans="1:34" x14ac:dyDescent="0.2">
      <c r="B18" s="31" t="s">
        <v>135</v>
      </c>
      <c r="C18" s="8">
        <v>323127513</v>
      </c>
    </row>
    <row r="19" spans="1:34" x14ac:dyDescent="0.2">
      <c r="A19" s="31"/>
      <c r="B19" s="8" t="s">
        <v>136</v>
      </c>
      <c r="C19" s="8">
        <f>C18-SUM(C9:C15)</f>
        <v>260911454</v>
      </c>
    </row>
    <row r="20" spans="1:34" x14ac:dyDescent="0.2">
      <c r="A20" s="31"/>
    </row>
    <row r="21" spans="1:34" ht="15.75" customHeight="1" x14ac:dyDescent="0.2">
      <c r="A21" s="31" t="s">
        <v>137</v>
      </c>
      <c r="C21" s="8" t="str">
        <f>About!B2</f>
        <v>CO</v>
      </c>
    </row>
    <row r="22" spans="1:34" ht="15.75" customHeight="1" x14ac:dyDescent="0.2">
      <c r="A22" s="31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1"/>
      <c r="B23" s="8" t="s">
        <v>138</v>
      </c>
      <c r="C23" s="8">
        <f t="shared" ref="C23:I24" si="1">SUMIFS(C$41:C$54,$A$41:$A$54,$C$21,$B$41:$B$54,$B23)</f>
        <v>4750</v>
      </c>
      <c r="D23" s="10">
        <f t="shared" si="1"/>
        <v>4750</v>
      </c>
      <c r="E23" s="10">
        <f t="shared" si="1"/>
        <v>3000</v>
      </c>
      <c r="F23" s="10">
        <f t="shared" si="1"/>
        <v>3000</v>
      </c>
      <c r="G23" s="10">
        <f t="shared" si="1"/>
        <v>2400</v>
      </c>
      <c r="H23" s="10">
        <f t="shared" si="1"/>
        <v>2400</v>
      </c>
      <c r="I23" s="10">
        <f t="shared" si="1"/>
        <v>2400</v>
      </c>
    </row>
    <row r="24" spans="1:34" ht="15.75" customHeight="1" x14ac:dyDescent="0.2">
      <c r="A24" s="31"/>
      <c r="B24" s="8" t="s">
        <v>139</v>
      </c>
      <c r="C24" s="10">
        <f t="shared" si="1"/>
        <v>8000</v>
      </c>
      <c r="D24" s="10">
        <f t="shared" si="1"/>
        <v>8000</v>
      </c>
      <c r="E24" s="10">
        <f t="shared" si="1"/>
        <v>5000</v>
      </c>
      <c r="F24" s="10">
        <f t="shared" si="1"/>
        <v>5000</v>
      </c>
      <c r="G24" s="10">
        <f t="shared" si="1"/>
        <v>4000</v>
      </c>
      <c r="H24" s="10">
        <f t="shared" si="1"/>
        <v>4000</v>
      </c>
      <c r="I24" s="10">
        <f t="shared" si="1"/>
        <v>4000</v>
      </c>
    </row>
    <row r="25" spans="1:34" ht="15.75" customHeight="1" x14ac:dyDescent="0.15"/>
    <row r="26" spans="1:34" ht="15.75" customHeight="1" x14ac:dyDescent="0.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0.14477341291132387</v>
      </c>
      <c r="B33" s="12">
        <f t="shared" ref="B33:AF33" si="2">(B3+C23)/D29</f>
        <v>0.14870496936182559</v>
      </c>
      <c r="C33" s="12">
        <f t="shared" si="2"/>
        <v>0.15204184501429294</v>
      </c>
      <c r="D33" s="12">
        <f t="shared" si="2"/>
        <v>0.10162805741535164</v>
      </c>
      <c r="E33" s="12">
        <f t="shared" si="2"/>
        <v>6.3208195153195604E-2</v>
      </c>
      <c r="F33" s="12">
        <f t="shared" si="2"/>
        <v>5.1427983680186515E-2</v>
      </c>
      <c r="G33" s="12">
        <f>(G3+H23)/I29</f>
        <v>5.2216367220305204E-2</v>
      </c>
      <c r="H33" s="12">
        <f t="shared" si="2"/>
        <v>5.294401831863034E-2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6.8125691901558372E-2</v>
      </c>
      <c r="C35" s="10">
        <f t="shared" si="3"/>
        <v>6.8125691901558372E-2</v>
      </c>
      <c r="D35" s="10">
        <f t="shared" si="3"/>
        <v>4.2578557438473982E-2</v>
      </c>
      <c r="E35" s="10">
        <f t="shared" si="3"/>
        <v>4.2578557438473982E-2</v>
      </c>
      <c r="F35" s="10">
        <f t="shared" si="3"/>
        <v>3.4062845950779186E-2</v>
      </c>
      <c r="G35" s="10">
        <f t="shared" si="3"/>
        <v>3.4062845950779186E-2</v>
      </c>
      <c r="H35" s="10">
        <f t="shared" si="3"/>
        <v>3.4062845950779186E-2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5" t="s">
        <v>138</v>
      </c>
      <c r="C45" s="36">
        <v>2000</v>
      </c>
      <c r="D45" s="36">
        <v>2000</v>
      </c>
      <c r="E45" s="36">
        <v>2000</v>
      </c>
      <c r="F45" s="36">
        <v>2000</v>
      </c>
      <c r="G45" s="36">
        <v>2000</v>
      </c>
      <c r="H45" s="36">
        <v>2000</v>
      </c>
      <c r="I45" s="36">
        <v>2000</v>
      </c>
      <c r="J45" s="35" t="s">
        <v>155</v>
      </c>
      <c r="K45" s="35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34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34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34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34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34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34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34" ht="15.75" customHeight="1" x14ac:dyDescent="0.15"/>
    <row r="56" spans="1:34" ht="15.75" customHeight="1" x14ac:dyDescent="0.15"/>
    <row r="57" spans="1:34" ht="15.75" customHeight="1" x14ac:dyDescent="0.2">
      <c r="A57" s="56" t="s">
        <v>284</v>
      </c>
    </row>
    <row r="58" spans="1:34" s="57" customFormat="1" ht="15.75" customHeight="1" x14ac:dyDescent="0.2">
      <c r="A58" s="56"/>
    </row>
    <row r="59" spans="1:34" ht="15.75" customHeight="1" x14ac:dyDescent="0.2">
      <c r="A59" s="1" t="s">
        <v>140</v>
      </c>
    </row>
    <row r="60" spans="1:34" ht="15.75" customHeight="1" x14ac:dyDescent="0.2">
      <c r="A60" s="1" t="s">
        <v>141</v>
      </c>
      <c r="B60" s="8">
        <v>2018</v>
      </c>
      <c r="C60" s="8">
        <v>2019</v>
      </c>
      <c r="D60" s="8">
        <v>2020</v>
      </c>
      <c r="E60" s="8">
        <v>2021</v>
      </c>
      <c r="F60" s="8">
        <v>2022</v>
      </c>
      <c r="G60" s="8">
        <v>2023</v>
      </c>
      <c r="H60" s="8">
        <v>2024</v>
      </c>
      <c r="I60" s="8">
        <v>2025</v>
      </c>
      <c r="J60" s="8">
        <v>2026</v>
      </c>
      <c r="K60" s="8">
        <v>2027</v>
      </c>
      <c r="L60" s="8">
        <v>2028</v>
      </c>
      <c r="M60" s="8">
        <v>2029</v>
      </c>
      <c r="N60" s="8">
        <v>2030</v>
      </c>
      <c r="O60" s="8">
        <v>2031</v>
      </c>
      <c r="P60" s="8">
        <v>2032</v>
      </c>
      <c r="Q60" s="8">
        <v>2033</v>
      </c>
      <c r="R60" s="8">
        <v>2034</v>
      </c>
      <c r="S60" s="8">
        <v>2035</v>
      </c>
      <c r="T60" s="8">
        <v>2036</v>
      </c>
      <c r="U60" s="8">
        <v>2037</v>
      </c>
      <c r="V60" s="8">
        <v>2038</v>
      </c>
      <c r="W60" s="8">
        <v>2039</v>
      </c>
      <c r="X60" s="8">
        <v>2040</v>
      </c>
      <c r="Y60" s="8">
        <v>2041</v>
      </c>
      <c r="Z60" s="8">
        <v>2042</v>
      </c>
      <c r="AA60" s="8">
        <v>2043</v>
      </c>
      <c r="AB60" s="8">
        <v>2044</v>
      </c>
      <c r="AC60" s="8">
        <v>2045</v>
      </c>
      <c r="AD60" s="8">
        <v>2046</v>
      </c>
      <c r="AE60" s="8">
        <v>2047</v>
      </c>
      <c r="AF60" s="8">
        <v>2048</v>
      </c>
      <c r="AG60" s="8">
        <v>2049</v>
      </c>
      <c r="AH60" s="8">
        <v>2050</v>
      </c>
    </row>
    <row r="61" spans="1:34" ht="15.75" customHeight="1" x14ac:dyDescent="0.2">
      <c r="A61" s="8" t="s">
        <v>142</v>
      </c>
      <c r="B61" s="8">
        <v>53703</v>
      </c>
      <c r="C61" s="8">
        <v>51776.5</v>
      </c>
      <c r="D61" s="8">
        <v>50407.6</v>
      </c>
      <c r="E61" s="8">
        <v>49301.3</v>
      </c>
      <c r="F61" s="8">
        <v>48343.4</v>
      </c>
      <c r="G61" s="8">
        <v>47462.2</v>
      </c>
      <c r="H61" s="8">
        <v>46667.199999999997</v>
      </c>
      <c r="I61" s="8">
        <v>45962.6</v>
      </c>
      <c r="J61" s="8">
        <v>45330.9</v>
      </c>
      <c r="K61" s="8">
        <v>44750.2</v>
      </c>
      <c r="L61" s="8">
        <v>44223.9</v>
      </c>
      <c r="M61" s="8">
        <v>43738.9</v>
      </c>
      <c r="N61" s="8">
        <v>43295.4</v>
      </c>
      <c r="O61" s="8">
        <v>42905</v>
      </c>
      <c r="P61" s="8">
        <v>42563.199999999997</v>
      </c>
      <c r="Q61" s="8">
        <v>42259.5</v>
      </c>
      <c r="R61" s="8">
        <v>41992</v>
      </c>
      <c r="S61" s="8">
        <v>41757.9</v>
      </c>
      <c r="T61" s="8">
        <v>41553.699999999997</v>
      </c>
      <c r="U61" s="8">
        <v>41372.699999999997</v>
      </c>
      <c r="V61" s="8">
        <v>41211.300000000003</v>
      </c>
      <c r="W61" s="8">
        <v>41067.5</v>
      </c>
      <c r="X61" s="8">
        <v>40939.800000000003</v>
      </c>
      <c r="Y61" s="8">
        <v>40826.300000000003</v>
      </c>
      <c r="Z61" s="8">
        <v>40724.300000000003</v>
      </c>
      <c r="AA61" s="8">
        <v>40632.300000000003</v>
      </c>
      <c r="AB61" s="8">
        <v>40548.800000000003</v>
      </c>
      <c r="AC61" s="8">
        <v>40472.800000000003</v>
      </c>
      <c r="AD61" s="8">
        <v>40403.199999999997</v>
      </c>
      <c r="AE61" s="8">
        <v>40339.300000000003</v>
      </c>
      <c r="AF61" s="8">
        <v>40280.300000000003</v>
      </c>
      <c r="AG61" s="8">
        <v>40225.5</v>
      </c>
      <c r="AH61" s="8">
        <v>40174.6</v>
      </c>
    </row>
    <row r="62" spans="1:34" ht="15.75" customHeight="1" x14ac:dyDescent="0.2">
      <c r="A62" s="7" t="s">
        <v>143</v>
      </c>
      <c r="B62" s="8">
        <v>117430</v>
      </c>
      <c r="C62" s="10">
        <v>117430</v>
      </c>
      <c r="D62" s="10">
        <v>117430</v>
      </c>
      <c r="E62" s="10">
        <v>117430</v>
      </c>
      <c r="F62" s="10">
        <v>117430</v>
      </c>
      <c r="G62" s="10">
        <v>117430</v>
      </c>
      <c r="H62" s="10">
        <v>117430</v>
      </c>
      <c r="I62" s="10">
        <v>117430</v>
      </c>
      <c r="J62" s="10">
        <v>117430</v>
      </c>
      <c r="K62" s="10">
        <v>117430</v>
      </c>
      <c r="L62" s="10">
        <v>117430</v>
      </c>
      <c r="M62" s="10">
        <v>117430</v>
      </c>
      <c r="N62" s="10">
        <v>117430</v>
      </c>
      <c r="O62" s="10">
        <v>117430</v>
      </c>
      <c r="P62" s="10">
        <v>117430</v>
      </c>
      <c r="Q62" s="10">
        <v>117430</v>
      </c>
      <c r="R62" s="10">
        <v>117430</v>
      </c>
      <c r="S62" s="10">
        <v>117430</v>
      </c>
      <c r="T62" s="10">
        <v>117430</v>
      </c>
      <c r="U62" s="10">
        <v>117430</v>
      </c>
      <c r="V62" s="10">
        <v>117430</v>
      </c>
      <c r="W62" s="10">
        <v>117430</v>
      </c>
      <c r="X62" s="10">
        <v>117430</v>
      </c>
      <c r="Y62" s="10">
        <v>117430</v>
      </c>
      <c r="Z62" s="10">
        <v>117430</v>
      </c>
      <c r="AA62" s="10">
        <v>117430</v>
      </c>
      <c r="AB62" s="10">
        <v>117430</v>
      </c>
      <c r="AC62" s="10">
        <v>117430</v>
      </c>
      <c r="AD62" s="10">
        <v>117430</v>
      </c>
      <c r="AE62" s="10">
        <v>117430</v>
      </c>
      <c r="AF62" s="10">
        <v>117430</v>
      </c>
      <c r="AG62" s="10">
        <v>117430</v>
      </c>
      <c r="AH62" s="10">
        <v>117430</v>
      </c>
    </row>
    <row r="63" spans="1:34" ht="15.75" customHeight="1" x14ac:dyDescent="0.2">
      <c r="A63" s="1" t="s">
        <v>287</v>
      </c>
    </row>
    <row r="64" spans="1:34" ht="15.75" customHeight="1" x14ac:dyDescent="0.2">
      <c r="A64" s="8">
        <v>2019</v>
      </c>
      <c r="B64" s="8">
        <v>2020</v>
      </c>
      <c r="C64" s="8">
        <v>2021</v>
      </c>
      <c r="D64" s="8">
        <v>2022</v>
      </c>
      <c r="E64" s="8">
        <v>2023</v>
      </c>
      <c r="F64" s="8">
        <v>2024</v>
      </c>
      <c r="G64" s="8">
        <v>2025</v>
      </c>
      <c r="H64" s="8">
        <v>2026</v>
      </c>
      <c r="I64" s="8">
        <v>2027</v>
      </c>
      <c r="J64" s="8">
        <v>2028</v>
      </c>
      <c r="K64" s="8">
        <v>2029</v>
      </c>
      <c r="L64" s="8">
        <v>2030</v>
      </c>
      <c r="M64" s="8">
        <v>2031</v>
      </c>
      <c r="N64" s="8">
        <v>2032</v>
      </c>
      <c r="O64" s="8">
        <v>2033</v>
      </c>
      <c r="P64" s="8">
        <v>2034</v>
      </c>
      <c r="Q64" s="8">
        <v>2035</v>
      </c>
      <c r="R64" s="8">
        <v>2036</v>
      </c>
      <c r="S64" s="8">
        <v>2037</v>
      </c>
      <c r="T64" s="8">
        <v>2038</v>
      </c>
      <c r="U64" s="8">
        <v>2039</v>
      </c>
      <c r="V64" s="8">
        <v>2040</v>
      </c>
      <c r="W64" s="8">
        <v>2041</v>
      </c>
      <c r="X64" s="8">
        <v>2042</v>
      </c>
      <c r="Y64" s="8">
        <v>2043</v>
      </c>
      <c r="Z64" s="8">
        <v>2044</v>
      </c>
      <c r="AA64" s="8">
        <v>2045</v>
      </c>
      <c r="AB64" s="8">
        <v>2046</v>
      </c>
      <c r="AC64" s="8">
        <v>2047</v>
      </c>
      <c r="AD64" s="8">
        <v>2048</v>
      </c>
      <c r="AE64" s="8">
        <v>2049</v>
      </c>
      <c r="AF64" s="8">
        <v>2050</v>
      </c>
    </row>
    <row r="65" spans="1:34" ht="15.75" customHeight="1" x14ac:dyDescent="0.2">
      <c r="A65" s="12">
        <f>0</f>
        <v>0</v>
      </c>
      <c r="B65" s="12">
        <v>0</v>
      </c>
      <c r="C65" s="12">
        <v>0</v>
      </c>
      <c r="D65" s="12">
        <v>0</v>
      </c>
      <c r="E65" s="12">
        <f>E72/G61</f>
        <v>0.158020487882989</v>
      </c>
      <c r="F65" s="12">
        <f t="shared" ref="F65:M65" si="5">F72/H61</f>
        <v>0.16071244900058287</v>
      </c>
      <c r="G65" s="12">
        <f t="shared" si="5"/>
        <v>0.16317614756345378</v>
      </c>
      <c r="H65" s="12">
        <f t="shared" si="5"/>
        <v>0.16545005724571979</v>
      </c>
      <c r="I65" s="12">
        <f t="shared" si="5"/>
        <v>0.16759701632618404</v>
      </c>
      <c r="J65" s="12">
        <f t="shared" si="5"/>
        <v>0.16959155569725873</v>
      </c>
      <c r="K65" s="12">
        <f t="shared" si="5"/>
        <v>0.17147207634394096</v>
      </c>
      <c r="L65" s="12">
        <f t="shared" si="5"/>
        <v>0.17322856469740433</v>
      </c>
      <c r="M65" s="12">
        <f t="shared" si="5"/>
        <v>0.17480480130520917</v>
      </c>
      <c r="N65" s="12">
        <f t="shared" ref="N65" si="6">(N34+O54)/P61</f>
        <v>0</v>
      </c>
      <c r="O65" s="12">
        <f t="shared" ref="O65" si="7">(O34+P54)/Q61</f>
        <v>0</v>
      </c>
      <c r="P65" s="12">
        <f t="shared" ref="P65" si="8">(P34+Q54)/R61</f>
        <v>0</v>
      </c>
      <c r="Q65" s="12">
        <f t="shared" ref="Q65" si="9">(Q34+R54)/S61</f>
        <v>0</v>
      </c>
      <c r="R65" s="12">
        <f t="shared" ref="R65" si="10">(R34+S54)/T61</f>
        <v>0</v>
      </c>
      <c r="S65" s="12">
        <f t="shared" ref="S65" si="11">(S34+T54)/U61</f>
        <v>0</v>
      </c>
      <c r="T65" s="12">
        <f t="shared" ref="T65" si="12">(T34+U54)/V61</f>
        <v>0</v>
      </c>
      <c r="U65" s="12">
        <f t="shared" ref="U65" si="13">(U34+V54)/W61</f>
        <v>0</v>
      </c>
      <c r="V65" s="12">
        <f t="shared" ref="V65" si="14">(V34+W54)/X61</f>
        <v>0</v>
      </c>
      <c r="W65" s="12">
        <f t="shared" ref="W65" si="15">(W34+X54)/Y61</f>
        <v>0</v>
      </c>
      <c r="X65" s="12">
        <f t="shared" ref="X65" si="16">(X34+Y54)/Z61</f>
        <v>0</v>
      </c>
      <c r="Y65" s="12">
        <f t="shared" ref="Y65" si="17">(Y34+Z54)/AA61</f>
        <v>0</v>
      </c>
      <c r="Z65" s="12">
        <f t="shared" ref="Z65" si="18">(Z34+AA54)/AB61</f>
        <v>0</v>
      </c>
      <c r="AA65" s="12">
        <f t="shared" ref="AA65" si="19">(AA34+AB54)/AC61</f>
        <v>0</v>
      </c>
      <c r="AB65" s="12">
        <f t="shared" ref="AB65" si="20">(AB34+AC54)/AD61</f>
        <v>0</v>
      </c>
      <c r="AC65" s="12">
        <f t="shared" ref="AC65" si="21">(AC34+AD54)/AE61</f>
        <v>0</v>
      </c>
      <c r="AD65" s="12">
        <f t="shared" ref="AD65" si="22">(AD34+AE54)/AF61</f>
        <v>0</v>
      </c>
      <c r="AE65" s="12">
        <f t="shared" ref="AE65" si="23">(AE34+AF54)/AG61</f>
        <v>0</v>
      </c>
      <c r="AF65" s="12">
        <f t="shared" ref="AF65" si="24">(AF34+AG54)/AH61</f>
        <v>0</v>
      </c>
      <c r="AG65" s="12"/>
      <c r="AH65" s="12"/>
    </row>
    <row r="66" spans="1:34" ht="15.75" customHeight="1" x14ac:dyDescent="0.2">
      <c r="A66" s="1" t="s">
        <v>288</v>
      </c>
    </row>
    <row r="67" spans="1:34" ht="15.75" customHeight="1" x14ac:dyDescent="0.2">
      <c r="A67" s="8">
        <v>0</v>
      </c>
      <c r="B67" s="8">
        <f t="shared" ref="B67" si="25">C55/D62</f>
        <v>0</v>
      </c>
      <c r="C67" s="10">
        <f t="shared" ref="C67" si="26">D55/E62</f>
        <v>0</v>
      </c>
      <c r="D67" s="10">
        <f t="shared" ref="D67" si="27">E55/F62</f>
        <v>0</v>
      </c>
      <c r="E67" s="10">
        <f>E73/G62</f>
        <v>0.34062845950779186</v>
      </c>
      <c r="F67" s="10">
        <f>F73/H62</f>
        <v>0.34062845950779186</v>
      </c>
      <c r="G67" s="10">
        <f>E73/G62</f>
        <v>0.34062845950779186</v>
      </c>
      <c r="H67" s="10">
        <f t="shared" ref="H67:M67" si="28">F73/H62</f>
        <v>0.34062845950779186</v>
      </c>
      <c r="I67" s="10">
        <f t="shared" si="28"/>
        <v>0.34062845950779186</v>
      </c>
      <c r="J67" s="10">
        <f t="shared" si="28"/>
        <v>0.34062845950779186</v>
      </c>
      <c r="K67" s="10">
        <f t="shared" si="28"/>
        <v>0.34062845950779186</v>
      </c>
      <c r="L67" s="10">
        <f t="shared" si="28"/>
        <v>0.34062845950779186</v>
      </c>
      <c r="M67" s="10">
        <f t="shared" si="28"/>
        <v>0.34062845950779186</v>
      </c>
      <c r="N67" s="10">
        <f t="shared" ref="N67" si="29">O55/P62</f>
        <v>0</v>
      </c>
      <c r="O67" s="10">
        <f t="shared" ref="O67" si="30">P55/Q62</f>
        <v>0</v>
      </c>
      <c r="P67" s="10">
        <f t="shared" ref="P67" si="31">Q55/R62</f>
        <v>0</v>
      </c>
      <c r="Q67" s="10">
        <f t="shared" ref="Q67" si="32">R55/S62</f>
        <v>0</v>
      </c>
      <c r="R67" s="10">
        <f t="shared" ref="R67" si="33">S55/T62</f>
        <v>0</v>
      </c>
      <c r="S67" s="10">
        <f t="shared" ref="S67" si="34">T55/U62</f>
        <v>0</v>
      </c>
      <c r="T67" s="10">
        <f t="shared" ref="T67" si="35">U55/V62</f>
        <v>0</v>
      </c>
      <c r="U67" s="10">
        <f t="shared" ref="U67" si="36">V55/W62</f>
        <v>0</v>
      </c>
      <c r="V67" s="10">
        <f t="shared" ref="V67" si="37">W55/X62</f>
        <v>0</v>
      </c>
      <c r="W67" s="10">
        <f t="shared" ref="W67" si="38">X55/Y62</f>
        <v>0</v>
      </c>
      <c r="X67" s="10">
        <f t="shared" ref="X67" si="39">Y55/Z62</f>
        <v>0</v>
      </c>
      <c r="Y67" s="10">
        <f t="shared" ref="Y67" si="40">Z55/AA62</f>
        <v>0</v>
      </c>
      <c r="Z67" s="10">
        <f t="shared" ref="Z67" si="41">AA55/AB62</f>
        <v>0</v>
      </c>
      <c r="AA67" s="10">
        <f t="shared" ref="AA67" si="42">AB55/AC62</f>
        <v>0</v>
      </c>
      <c r="AB67" s="10">
        <f t="shared" ref="AB67" si="43">AC55/AD62</f>
        <v>0</v>
      </c>
      <c r="AC67" s="10">
        <f t="shared" ref="AC67" si="44">AD55/AE62</f>
        <v>0</v>
      </c>
      <c r="AD67" s="10">
        <f t="shared" ref="AD67" si="45">AE55/AF62</f>
        <v>0</v>
      </c>
      <c r="AE67" s="10">
        <f t="shared" ref="AE67" si="46">AF55/AG62</f>
        <v>0</v>
      </c>
      <c r="AF67" s="10">
        <f t="shared" ref="AF67" si="47">AG55/AH62</f>
        <v>0</v>
      </c>
    </row>
    <row r="68" spans="1:34" ht="15.75" customHeight="1" x14ac:dyDescent="0.15"/>
    <row r="69" spans="1:34" ht="15.75" customHeight="1" x14ac:dyDescent="0.15"/>
    <row r="70" spans="1:34" ht="15.75" customHeight="1" x14ac:dyDescent="0.2">
      <c r="A70" s="58" t="s">
        <v>285</v>
      </c>
      <c r="B70" s="8"/>
    </row>
    <row r="71" spans="1:34" ht="15.75" customHeight="1" x14ac:dyDescent="0.2">
      <c r="B71" s="8">
        <v>2020</v>
      </c>
      <c r="C71" s="8">
        <f t="shared" ref="C71" si="48">B71+1</f>
        <v>2021</v>
      </c>
      <c r="D71" s="10">
        <f t="shared" ref="D71" si="49">C71+1</f>
        <v>2022</v>
      </c>
      <c r="E71" s="10">
        <f t="shared" ref="E71" si="50">D71+1</f>
        <v>2023</v>
      </c>
      <c r="F71" s="10">
        <f t="shared" ref="F71" si="51">E71+1</f>
        <v>2024</v>
      </c>
      <c r="G71" s="10">
        <f t="shared" ref="G71" si="52">F71+1</f>
        <v>2025</v>
      </c>
      <c r="H71" s="10">
        <f t="shared" ref="H71" si="53">G71+1</f>
        <v>2026</v>
      </c>
      <c r="I71">
        <v>2027</v>
      </c>
      <c r="J71">
        <v>2028</v>
      </c>
      <c r="K71">
        <v>2029</v>
      </c>
      <c r="L71">
        <v>2030</v>
      </c>
      <c r="M71">
        <v>2031</v>
      </c>
    </row>
    <row r="72" spans="1:34" ht="15.75" customHeight="1" x14ac:dyDescent="0.2">
      <c r="A72" s="10" t="s">
        <v>286</v>
      </c>
      <c r="B72" s="8">
        <v>0</v>
      </c>
      <c r="C72" s="10">
        <v>0</v>
      </c>
      <c r="D72" s="10">
        <v>0</v>
      </c>
      <c r="E72" s="10">
        <v>7500</v>
      </c>
      <c r="F72" s="10">
        <v>7500</v>
      </c>
      <c r="G72" s="10">
        <v>7500</v>
      </c>
      <c r="H72" s="10">
        <v>7500</v>
      </c>
      <c r="I72" s="10">
        <v>7500</v>
      </c>
      <c r="J72" s="10">
        <v>7500</v>
      </c>
      <c r="K72" s="10">
        <v>7500</v>
      </c>
      <c r="L72" s="10">
        <v>7500</v>
      </c>
      <c r="M72" s="55">
        <v>7500</v>
      </c>
    </row>
    <row r="73" spans="1:34" ht="15.75" customHeight="1" x14ac:dyDescent="0.2">
      <c r="A73" s="8" t="s">
        <v>139</v>
      </c>
      <c r="B73" s="10">
        <v>0</v>
      </c>
      <c r="C73" s="10">
        <f t="shared" ref="B72:H73" si="54">SUMIFS(C$41:C$54,$A$41:$A$54,$C$21,$B$41:$B$54,$B73)</f>
        <v>0</v>
      </c>
      <c r="D73" s="10">
        <f t="shared" si="54"/>
        <v>0</v>
      </c>
      <c r="E73" s="10">
        <v>40000</v>
      </c>
      <c r="F73" s="10">
        <v>40000</v>
      </c>
      <c r="G73" s="10">
        <v>40000</v>
      </c>
      <c r="H73" s="10">
        <v>40000</v>
      </c>
      <c r="I73" s="10">
        <v>40000</v>
      </c>
      <c r="J73" s="10">
        <v>40000</v>
      </c>
      <c r="K73" s="10">
        <v>40000</v>
      </c>
      <c r="L73" s="10">
        <v>40000</v>
      </c>
      <c r="M73" s="10">
        <v>40000</v>
      </c>
    </row>
    <row r="74" spans="1:34" ht="15.75" customHeight="1" x14ac:dyDescent="0.15"/>
    <row r="75" spans="1:34" ht="15.75" customHeight="1" x14ac:dyDescent="0.15"/>
    <row r="76" spans="1:34" ht="15.75" customHeight="1" x14ac:dyDescent="0.15"/>
    <row r="77" spans="1:34" ht="15.75" customHeight="1" x14ac:dyDescent="0.15"/>
    <row r="78" spans="1:34" ht="15.75" customHeight="1" x14ac:dyDescent="0.15"/>
    <row r="79" spans="1:34" ht="15.75" customHeight="1" x14ac:dyDescent="0.15"/>
    <row r="80" spans="1:34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  <hyperlink ref="A62" r:id="rId5" xr:uid="{808064B2-BDD6-5245-BAF7-76AFE59A02DC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>
      <selection activeCell="C18" sqref="C18"/>
    </sheetView>
  </sheetViews>
  <sheetFormatPr baseColWidth="10" defaultColWidth="12.6640625" defaultRowHeight="15" customHeight="1" x14ac:dyDescent="0.15"/>
  <cols>
    <col min="1" max="1" width="11.5" customWidth="1"/>
    <col min="2" max="2" width="24.83203125" customWidth="1"/>
    <col min="3" max="3" width="27.5" customWidth="1"/>
    <col min="4" max="4" width="9.33203125" customWidth="1"/>
    <col min="5" max="5" width="12.6640625" customWidth="1"/>
    <col min="6" max="6" width="10.33203125" customWidth="1"/>
    <col min="7" max="7" width="11.5" customWidth="1"/>
    <col min="8" max="8" width="9.6640625" customWidth="1"/>
    <col min="9" max="9" width="9.33203125" customWidth="1"/>
    <col min="10" max="10" width="10.33203125" customWidth="1"/>
    <col min="11" max="35" width="7.6640625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8" t="s">
        <v>178</v>
      </c>
      <c r="B22" s="26" t="s">
        <v>179</v>
      </c>
      <c r="G22" s="21"/>
      <c r="H22" s="18" t="s">
        <v>279</v>
      </c>
      <c r="I22" s="19"/>
      <c r="J22" s="20"/>
      <c r="K22" s="8" t="s">
        <v>180</v>
      </c>
    </row>
    <row r="23" spans="1:35" ht="15.75" customHeight="1" x14ac:dyDescent="0.2">
      <c r="A23" s="21" t="s">
        <v>162</v>
      </c>
      <c r="B23" s="27">
        <v>1.3942246992406615E-2</v>
      </c>
      <c r="G23" s="18" t="s">
        <v>178</v>
      </c>
      <c r="H23" s="21" t="s">
        <v>181</v>
      </c>
      <c r="I23" s="22" t="s">
        <v>182</v>
      </c>
      <c r="J23" s="23" t="s">
        <v>183</v>
      </c>
      <c r="K23" s="8">
        <f t="shared" ref="K23:K41" si="18">SUM(H23:J23)</f>
        <v>0</v>
      </c>
    </row>
    <row r="24" spans="1:35" ht="15.75" customHeight="1" x14ac:dyDescent="0.2">
      <c r="A24" s="24" t="s">
        <v>163</v>
      </c>
      <c r="B24" s="28">
        <v>5.0817957181249214E-2</v>
      </c>
      <c r="G24" s="21" t="s">
        <v>162</v>
      </c>
      <c r="H24" s="46">
        <v>175</v>
      </c>
      <c r="I24" s="47">
        <v>210</v>
      </c>
      <c r="J24" s="48">
        <v>45</v>
      </c>
      <c r="K24" s="8">
        <f t="shared" si="18"/>
        <v>430</v>
      </c>
    </row>
    <row r="25" spans="1:35" ht="15.75" customHeight="1" x14ac:dyDescent="0.2">
      <c r="A25" s="24" t="s">
        <v>164</v>
      </c>
      <c r="B25" s="28">
        <v>2.4529697166459246E-3</v>
      </c>
      <c r="G25" s="24" t="s">
        <v>163</v>
      </c>
      <c r="H25" s="49">
        <v>997</v>
      </c>
      <c r="I25" s="50">
        <v>1111</v>
      </c>
      <c r="J25" s="51">
        <v>1147</v>
      </c>
      <c r="K25" s="8">
        <f t="shared" si="18"/>
        <v>3255</v>
      </c>
    </row>
    <row r="26" spans="1:35" ht="15.75" customHeight="1" x14ac:dyDescent="0.2">
      <c r="A26" s="24" t="s">
        <v>165</v>
      </c>
      <c r="B26" s="28">
        <v>2.6432552351063253E-2</v>
      </c>
      <c r="G26" s="24" t="s">
        <v>164</v>
      </c>
      <c r="H26" s="49">
        <v>72</v>
      </c>
      <c r="I26" s="50">
        <v>87</v>
      </c>
      <c r="J26" s="51">
        <v>33</v>
      </c>
      <c r="K26" s="8">
        <f t="shared" si="18"/>
        <v>192</v>
      </c>
    </row>
    <row r="27" spans="1:35" ht="15.75" customHeight="1" x14ac:dyDescent="0.2">
      <c r="A27" s="24" t="s">
        <v>166</v>
      </c>
      <c r="B27" s="28">
        <v>0.10924733510091446</v>
      </c>
      <c r="G27" s="24" t="s">
        <v>165</v>
      </c>
      <c r="H27" s="49">
        <v>557</v>
      </c>
      <c r="I27" s="50">
        <v>573</v>
      </c>
      <c r="J27" s="51">
        <v>611</v>
      </c>
      <c r="K27" s="8">
        <f t="shared" si="18"/>
        <v>1741</v>
      </c>
    </row>
    <row r="28" spans="1:35" ht="15.75" customHeight="1" x14ac:dyDescent="0.2">
      <c r="A28" s="24" t="s">
        <v>161</v>
      </c>
      <c r="B28" s="28">
        <v>5.3397182692134261E-2</v>
      </c>
      <c r="G28" s="24" t="s">
        <v>166</v>
      </c>
      <c r="H28" s="49">
        <v>2044</v>
      </c>
      <c r="I28" s="50">
        <v>2430</v>
      </c>
      <c r="J28" s="51">
        <v>3782</v>
      </c>
      <c r="K28" s="8">
        <f t="shared" si="18"/>
        <v>8256</v>
      </c>
    </row>
    <row r="29" spans="1:35" ht="15.75" customHeight="1" x14ac:dyDescent="0.2">
      <c r="A29" s="24" t="s">
        <v>167</v>
      </c>
      <c r="B29" s="28">
        <v>8.9280883069097986E-3</v>
      </c>
      <c r="G29" s="24" t="s">
        <v>161</v>
      </c>
      <c r="H29" s="49">
        <v>1270</v>
      </c>
      <c r="I29" s="50">
        <v>1281</v>
      </c>
      <c r="J29" s="51">
        <v>1403</v>
      </c>
      <c r="K29" s="8">
        <f t="shared" si="18"/>
        <v>3954</v>
      </c>
    </row>
    <row r="30" spans="1:35" ht="15.75" customHeight="1" x14ac:dyDescent="0.2">
      <c r="A30" s="24" t="s">
        <v>184</v>
      </c>
      <c r="B30" s="28">
        <v>9.6766048013274888E-3</v>
      </c>
      <c r="G30" s="24" t="s">
        <v>167</v>
      </c>
      <c r="H30" s="49">
        <v>111</v>
      </c>
      <c r="I30" s="50">
        <v>173</v>
      </c>
      <c r="J30" s="51">
        <v>256</v>
      </c>
      <c r="K30" s="8">
        <f t="shared" si="18"/>
        <v>540</v>
      </c>
    </row>
    <row r="31" spans="1:35" ht="15.75" customHeight="1" x14ac:dyDescent="0.2">
      <c r="A31" s="24" t="s">
        <v>168</v>
      </c>
      <c r="B31" s="28">
        <v>1.6277979185830491E-2</v>
      </c>
      <c r="G31" s="24" t="s">
        <v>184</v>
      </c>
      <c r="H31" s="49">
        <v>210</v>
      </c>
      <c r="I31" s="50">
        <v>186</v>
      </c>
      <c r="J31" s="51">
        <v>212</v>
      </c>
      <c r="K31" s="8">
        <f t="shared" si="18"/>
        <v>608</v>
      </c>
    </row>
    <row r="32" spans="1:35" ht="15.75" customHeight="1" x14ac:dyDescent="0.2">
      <c r="A32" s="24" t="s">
        <v>169</v>
      </c>
      <c r="B32" s="28">
        <v>2.5224104034774451E-2</v>
      </c>
      <c r="G32" s="24" t="s">
        <v>168</v>
      </c>
      <c r="H32" s="49">
        <v>309</v>
      </c>
      <c r="I32" s="50">
        <v>517</v>
      </c>
      <c r="J32" s="51">
        <v>240</v>
      </c>
      <c r="K32" s="8">
        <f t="shared" si="18"/>
        <v>1066</v>
      </c>
    </row>
    <row r="33" spans="1:35" ht="15.75" customHeight="1" x14ac:dyDescent="0.2">
      <c r="A33" s="24" t="s">
        <v>170</v>
      </c>
      <c r="B33" s="28">
        <v>9.2527460635247003E-3</v>
      </c>
      <c r="G33" s="24" t="s">
        <v>169</v>
      </c>
      <c r="H33" s="49">
        <v>398</v>
      </c>
      <c r="I33" s="50">
        <v>382</v>
      </c>
      <c r="J33" s="51">
        <v>532</v>
      </c>
      <c r="K33" s="8">
        <f t="shared" si="18"/>
        <v>1312</v>
      </c>
    </row>
    <row r="34" spans="1:35" ht="15.75" customHeight="1" x14ac:dyDescent="0.2">
      <c r="A34" s="24" t="s">
        <v>171</v>
      </c>
      <c r="B34" s="28">
        <v>4.3756650974875098E-2</v>
      </c>
      <c r="G34" s="24" t="s">
        <v>170</v>
      </c>
      <c r="H34" s="49">
        <v>133</v>
      </c>
      <c r="I34" s="50">
        <v>157</v>
      </c>
      <c r="J34" s="51">
        <v>341</v>
      </c>
      <c r="K34" s="8">
        <f t="shared" si="18"/>
        <v>631</v>
      </c>
    </row>
    <row r="35" spans="1:35" ht="15.75" customHeight="1" x14ac:dyDescent="0.2">
      <c r="A35" s="24" t="s">
        <v>172</v>
      </c>
      <c r="B35" s="28">
        <v>1.1543386901863175E-2</v>
      </c>
      <c r="G35" s="24" t="s">
        <v>171</v>
      </c>
      <c r="H35" s="49">
        <v>717</v>
      </c>
      <c r="I35" s="50">
        <v>654</v>
      </c>
      <c r="J35" s="51">
        <v>1314</v>
      </c>
      <c r="K35" s="8">
        <f t="shared" si="18"/>
        <v>2685</v>
      </c>
    </row>
    <row r="36" spans="1:35" ht="15.75" customHeight="1" x14ac:dyDescent="0.2">
      <c r="A36" s="24" t="s">
        <v>185</v>
      </c>
      <c r="B36" s="28">
        <v>1.7224897642623956E-3</v>
      </c>
      <c r="G36" s="24" t="s">
        <v>172</v>
      </c>
      <c r="H36" s="49">
        <v>215</v>
      </c>
      <c r="I36" s="50">
        <v>255</v>
      </c>
      <c r="J36" s="51">
        <v>310</v>
      </c>
      <c r="K36" s="8">
        <f t="shared" si="18"/>
        <v>780</v>
      </c>
    </row>
    <row r="37" spans="1:35" ht="15.75" customHeight="1" x14ac:dyDescent="0.2">
      <c r="A37" s="24" t="s">
        <v>173</v>
      </c>
      <c r="B37" s="28">
        <v>0.5246379164186642</v>
      </c>
      <c r="G37" s="24" t="s">
        <v>185</v>
      </c>
      <c r="H37" s="49"/>
      <c r="I37" s="50">
        <v>27</v>
      </c>
      <c r="J37" s="51">
        <v>52</v>
      </c>
      <c r="K37" s="8">
        <f t="shared" si="18"/>
        <v>79</v>
      </c>
    </row>
    <row r="38" spans="1:35" ht="15.75" customHeight="1" x14ac:dyDescent="0.2">
      <c r="A38" s="24" t="s">
        <v>174</v>
      </c>
      <c r="B38" s="28">
        <v>6.7285320058438403E-2</v>
      </c>
      <c r="G38" s="24" t="s">
        <v>173</v>
      </c>
      <c r="H38" s="49">
        <v>8000</v>
      </c>
      <c r="I38" s="50">
        <v>7275</v>
      </c>
      <c r="J38" s="51">
        <v>14625</v>
      </c>
      <c r="K38" s="8">
        <f t="shared" si="18"/>
        <v>29900</v>
      </c>
    </row>
    <row r="39" spans="1:35" ht="15.75" customHeight="1" x14ac:dyDescent="0.2">
      <c r="A39" s="24" t="s">
        <v>176</v>
      </c>
      <c r="B39" s="28">
        <v>1.1633569612033981E-2</v>
      </c>
      <c r="G39" s="24" t="s">
        <v>174</v>
      </c>
      <c r="H39" s="49">
        <v>1123</v>
      </c>
      <c r="I39" s="50">
        <v>1205</v>
      </c>
      <c r="J39" s="51">
        <v>1820</v>
      </c>
      <c r="K39" s="8">
        <f t="shared" si="18"/>
        <v>4148</v>
      </c>
    </row>
    <row r="40" spans="1:35" ht="15.75" customHeight="1" x14ac:dyDescent="0.2">
      <c r="A40" s="24" t="s">
        <v>175</v>
      </c>
      <c r="B40" s="28">
        <v>1.3770899843082085E-2</v>
      </c>
      <c r="G40" s="24" t="s">
        <v>176</v>
      </c>
      <c r="H40" s="49">
        <v>220</v>
      </c>
      <c r="I40" s="50">
        <v>250</v>
      </c>
      <c r="J40" s="51">
        <v>335</v>
      </c>
      <c r="K40" s="8">
        <f t="shared" si="18"/>
        <v>805</v>
      </c>
    </row>
    <row r="41" spans="1:35" ht="15.75" customHeight="1" x14ac:dyDescent="0.2">
      <c r="A41" s="29" t="s">
        <v>186</v>
      </c>
      <c r="B41" s="30">
        <v>1</v>
      </c>
      <c r="G41" s="25" t="s">
        <v>175</v>
      </c>
      <c r="H41" s="52">
        <v>164</v>
      </c>
      <c r="I41" s="53">
        <v>118</v>
      </c>
      <c r="J41" s="54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7">
        <f t="shared" ref="C92:AH92" si="43">SUMPRODUCT(C73:C89,C50:C66)/SUM(C50:C66)</f>
        <v>2745.8606136031603</v>
      </c>
      <c r="D92" s="37">
        <f t="shared" si="43"/>
        <v>2745.8606136031599</v>
      </c>
      <c r="E92" s="37">
        <f t="shared" si="43"/>
        <v>2745.8606136031603</v>
      </c>
      <c r="F92" s="37">
        <f t="shared" si="43"/>
        <v>1913.0458308533109</v>
      </c>
      <c r="G92" s="37">
        <f t="shared" si="43"/>
        <v>1531.9111519939402</v>
      </c>
      <c r="H92" s="37">
        <f t="shared" si="43"/>
        <v>1131.4322818029341</v>
      </c>
      <c r="I92" s="37">
        <f t="shared" si="43"/>
        <v>933.18813916995919</v>
      </c>
      <c r="J92" s="37">
        <f t="shared" si="43"/>
        <v>933.18813916995953</v>
      </c>
      <c r="K92" s="37">
        <f t="shared" si="43"/>
        <v>744.00735890914916</v>
      </c>
      <c r="L92" s="37">
        <f t="shared" si="43"/>
        <v>744.00735890914984</v>
      </c>
      <c r="M92" s="37">
        <f t="shared" si="43"/>
        <v>621.92251501542137</v>
      </c>
      <c r="N92" s="37">
        <f t="shared" si="43"/>
        <v>240.24673989502756</v>
      </c>
      <c r="O92" s="37">
        <f t="shared" si="43"/>
        <v>18.397272874844433</v>
      </c>
      <c r="P92" s="37">
        <f t="shared" si="43"/>
        <v>18.397272874844436</v>
      </c>
      <c r="Q92" s="37">
        <f t="shared" si="43"/>
        <v>18.397272874844433</v>
      </c>
      <c r="R92" s="37">
        <f t="shared" si="43"/>
        <v>18.397272874844436</v>
      </c>
      <c r="S92" s="37">
        <f t="shared" si="43"/>
        <v>18.397272874844433</v>
      </c>
      <c r="T92" s="37">
        <f t="shared" si="43"/>
        <v>18.397272874844433</v>
      </c>
      <c r="U92" s="37">
        <f t="shared" si="43"/>
        <v>18.397272874844436</v>
      </c>
      <c r="V92" s="37">
        <f t="shared" si="43"/>
        <v>0</v>
      </c>
      <c r="W92" s="37">
        <f t="shared" si="43"/>
        <v>0</v>
      </c>
      <c r="X92" s="37">
        <f t="shared" si="43"/>
        <v>0</v>
      </c>
      <c r="Y92" s="37">
        <f t="shared" si="43"/>
        <v>0</v>
      </c>
      <c r="Z92" s="37">
        <f t="shared" si="43"/>
        <v>0</v>
      </c>
      <c r="AA92" s="37">
        <f t="shared" si="43"/>
        <v>0</v>
      </c>
      <c r="AB92" s="37">
        <f t="shared" si="43"/>
        <v>0</v>
      </c>
      <c r="AC92" s="37">
        <f t="shared" si="43"/>
        <v>0</v>
      </c>
      <c r="AD92" s="37">
        <f t="shared" si="43"/>
        <v>0</v>
      </c>
      <c r="AE92" s="37">
        <f t="shared" si="43"/>
        <v>0</v>
      </c>
      <c r="AF92" s="37">
        <f t="shared" si="43"/>
        <v>0</v>
      </c>
      <c r="AG92" s="37">
        <f t="shared" si="43"/>
        <v>0</v>
      </c>
      <c r="AH92" s="37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customWidth="1"/>
    <col min="3" max="3" width="23.5" customWidth="1"/>
    <col min="4" max="26" width="7.6640625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customWidth="1"/>
    <col min="2" max="2" width="15.1640625" customWidth="1"/>
    <col min="3" max="26" width="7.6640625" customWidth="1"/>
  </cols>
  <sheetData>
    <row r="1" spans="1:4" x14ac:dyDescent="0.2">
      <c r="A1" s="4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45"/>
      <c r="B2" s="8" t="s">
        <v>266</v>
      </c>
      <c r="C2" s="8" t="s">
        <v>267</v>
      </c>
      <c r="D2" s="8" t="s">
        <v>268</v>
      </c>
    </row>
    <row r="3" spans="1:4" x14ac:dyDescent="0.2">
      <c r="A3" s="45"/>
      <c r="C3" s="8">
        <v>200000</v>
      </c>
      <c r="D3" s="8" t="s">
        <v>269</v>
      </c>
    </row>
    <row r="4" spans="1:4" x14ac:dyDescent="0.2">
      <c r="A4" s="4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customWidth="1"/>
    <col min="2" max="36" width="7.6640625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8">
        <f>C2</f>
        <v>0.14477341291132387</v>
      </c>
      <c r="C2" s="38">
        <f>D2</f>
        <v>0.14477341291132387</v>
      </c>
      <c r="D2" s="38">
        <f>E2</f>
        <v>0.14477341291132387</v>
      </c>
      <c r="E2" s="39">
        <f>Data!A33</f>
        <v>0.14477341291132387</v>
      </c>
      <c r="F2" s="39">
        <f>Data!B33</f>
        <v>0.14870496936182559</v>
      </c>
      <c r="G2" s="39">
        <f>Data!C33</f>
        <v>0.15204184501429294</v>
      </c>
      <c r="H2" s="39">
        <f>Data!D33</f>
        <v>0.10162805741535164</v>
      </c>
      <c r="I2" s="39">
        <f>Data!E33</f>
        <v>6.3208195153195604E-2</v>
      </c>
      <c r="J2" s="39">
        <f>Data!F33</f>
        <v>5.1427983680186515E-2</v>
      </c>
      <c r="K2" s="39">
        <f>Data!G33</f>
        <v>5.2216367220305204E-2</v>
      </c>
      <c r="L2" s="39">
        <f>Data!H33</f>
        <v>5.294401831863034E-2</v>
      </c>
      <c r="M2" s="39">
        <f>Data!I33</f>
        <v>0</v>
      </c>
      <c r="N2" s="39">
        <f>Data!J33</f>
        <v>0</v>
      </c>
      <c r="O2" s="39">
        <f>Data!K33</f>
        <v>0</v>
      </c>
      <c r="P2" s="39">
        <f>Data!L33</f>
        <v>0</v>
      </c>
      <c r="Q2" s="39">
        <f>Data!M33</f>
        <v>0</v>
      </c>
      <c r="R2" s="39">
        <f>Data!N33</f>
        <v>0</v>
      </c>
      <c r="S2" s="39">
        <f>Data!O33</f>
        <v>0</v>
      </c>
      <c r="T2" s="39">
        <f>Data!P33</f>
        <v>0</v>
      </c>
      <c r="U2" s="39">
        <f>Data!Q33</f>
        <v>0</v>
      </c>
      <c r="V2" s="39">
        <f>Data!R33</f>
        <v>0</v>
      </c>
      <c r="W2" s="39">
        <f>Data!S33</f>
        <v>0</v>
      </c>
      <c r="X2" s="39">
        <f>Data!T33</f>
        <v>0</v>
      </c>
      <c r="Y2" s="39">
        <f>Data!U33</f>
        <v>0</v>
      </c>
      <c r="Z2" s="39">
        <f>Data!V33</f>
        <v>0</v>
      </c>
      <c r="AA2" s="39">
        <f>Data!W33</f>
        <v>0</v>
      </c>
      <c r="AB2" s="39">
        <f>Data!X33</f>
        <v>0</v>
      </c>
      <c r="AC2" s="39">
        <f>Data!Y33</f>
        <v>0</v>
      </c>
      <c r="AD2" s="39">
        <f>Data!Z33</f>
        <v>0</v>
      </c>
      <c r="AE2" s="39">
        <f>Data!AA33</f>
        <v>0</v>
      </c>
      <c r="AF2" s="39">
        <f>Data!AB33</f>
        <v>0</v>
      </c>
      <c r="AG2" s="39">
        <f>Data!AC33</f>
        <v>0</v>
      </c>
      <c r="AH2" s="39">
        <f>Data!AD33</f>
        <v>0</v>
      </c>
      <c r="AI2" s="39">
        <f>Data!AE33</f>
        <v>0</v>
      </c>
      <c r="AJ2" s="39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6.8125691901558372E-2</v>
      </c>
      <c r="G3" s="10">
        <f>Data!C35</f>
        <v>6.8125691901558372E-2</v>
      </c>
      <c r="H3" s="10">
        <f>Data!D35</f>
        <v>4.2578557438473982E-2</v>
      </c>
      <c r="I3" s="10">
        <f>Data!E35</f>
        <v>4.2578557438473982E-2</v>
      </c>
      <c r="J3" s="10">
        <f>Data!F35</f>
        <v>3.4062845950779186E-2</v>
      </c>
      <c r="K3" s="10">
        <f>Data!G35</f>
        <v>3.4062845950779186E-2</v>
      </c>
      <c r="L3" s="10">
        <f>Data!H35</f>
        <v>3.4062845950779186E-2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>
      <selection activeCell="P15" sqref="P15"/>
    </sheetView>
  </sheetViews>
  <sheetFormatPr baseColWidth="10" defaultColWidth="12.6640625" defaultRowHeight="15" customHeight="1" x14ac:dyDescent="0.15"/>
  <cols>
    <col min="1" max="1" width="14.6640625" customWidth="1"/>
    <col min="2" max="36" width="7.6640625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59">
        <f>Data!E65</f>
        <v>0.158020487882989</v>
      </c>
      <c r="J2" s="59">
        <f>Data!F65</f>
        <v>0.16071244900058287</v>
      </c>
      <c r="K2" s="59">
        <f>Data!G65</f>
        <v>0.16317614756345378</v>
      </c>
      <c r="L2" s="59">
        <f>Data!H65</f>
        <v>0.16545005724571979</v>
      </c>
      <c r="M2" s="59">
        <f>Data!I65</f>
        <v>0.16759701632618404</v>
      </c>
      <c r="N2" s="59">
        <f>Data!J65</f>
        <v>0.16959155569725873</v>
      </c>
      <c r="O2" s="59">
        <f>Data!K65</f>
        <v>0.17147207634394096</v>
      </c>
      <c r="P2" s="59">
        <f>Data!L65</f>
        <v>0.17322856469740433</v>
      </c>
      <c r="Q2" s="59">
        <f>Data!M65</f>
        <v>0.17480480130520917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f>Data!E67</f>
        <v>0.34062845950779186</v>
      </c>
      <c r="J3" s="8">
        <f>Data!F67</f>
        <v>0.34062845950779186</v>
      </c>
      <c r="K3" s="8">
        <f>Data!G67</f>
        <v>0.34062845950779186</v>
      </c>
      <c r="L3" s="8">
        <f>Data!H67</f>
        <v>0.34062845950779186</v>
      </c>
      <c r="M3" s="8">
        <f>Data!I67</f>
        <v>0.34062845950779186</v>
      </c>
      <c r="N3" s="8">
        <f>Data!J67</f>
        <v>0.34062845950779186</v>
      </c>
      <c r="O3" s="8">
        <f>Data!K67</f>
        <v>0.34062845950779186</v>
      </c>
      <c r="P3" s="8">
        <f>Data!L67</f>
        <v>0.34062845950779186</v>
      </c>
      <c r="Q3" s="8">
        <f>Data!M67</f>
        <v>0.34062845950779186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2017-06-20T00:56:40Z</dcterms:created>
  <dcterms:modified xsi:type="dcterms:W3CDTF">2023-05-08T16:49:10Z</dcterms:modified>
</cp:coreProperties>
</file>