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ccs/BFoCPAbS/"/>
    </mc:Choice>
  </mc:AlternateContent>
  <xr:revisionPtr revIDLastSave="0" documentId="13_ncr:1_{7B2690FB-EB18-CD44-80AE-172DDFD911BD}" xr6:coauthVersionLast="47" xr6:coauthVersionMax="47" xr10:uidLastSave="{00000000-0000-0000-0000-000000000000}"/>
  <bookViews>
    <workbookView xWindow="0" yWindow="500" windowWidth="28800" windowHeight="15980" firstSheet="2" activeTab="6" xr2:uid="{00000000-000D-0000-FFFF-FFFF00000000}"/>
  </bookViews>
  <sheets>
    <sheet name="About" sheetId="1" r:id="rId1"/>
    <sheet name="Operational Capacity" sheetId="19" r:id="rId2"/>
    <sheet name="Capacity Factor Data" sheetId="20" r:id="rId3"/>
    <sheet name="Global CCS Database" sheetId="13" r:id="rId4"/>
    <sheet name="Rhodium" sheetId="17" r:id="rId5"/>
    <sheet name="BAU Calculations" sheetId="14" r:id="rId6"/>
    <sheet name="IRA Modeling" sheetId="21" r:id="rId7"/>
    <sheet name="BFoCPAbS-electricity" sheetId="15" r:id="rId8"/>
    <sheet name="BFoCPAbS-industry-energyEmis" sheetId="16" r:id="rId9"/>
    <sheet name="BFoCPAbS-industry-processEmis" sheetId="18" r:id="rId10"/>
  </sheets>
  <definedNames>
    <definedName name="_xlnm._FilterDatabase" localSheetId="3" hidden="1">'Global CCS Database'!$A$3:$E$71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18" l="1"/>
  <c r="D24" i="18"/>
  <c r="E24" i="18"/>
  <c r="F24" i="18"/>
  <c r="G24" i="18"/>
  <c r="H24" i="18"/>
  <c r="I24" i="18"/>
  <c r="J24" i="18"/>
  <c r="K24" i="18"/>
  <c r="L24" i="18"/>
  <c r="M24" i="18"/>
  <c r="N24" i="18"/>
  <c r="O24" i="18"/>
  <c r="P24" i="18"/>
  <c r="Q24" i="18"/>
  <c r="R24" i="18"/>
  <c r="S24" i="18"/>
  <c r="T24" i="18"/>
  <c r="U24" i="18"/>
  <c r="V24" i="18"/>
  <c r="W24" i="18"/>
  <c r="X24" i="18"/>
  <c r="Y24" i="18"/>
  <c r="Z24" i="18"/>
  <c r="AA24" i="18"/>
  <c r="AB24" i="18"/>
  <c r="AC24" i="18"/>
  <c r="AD24" i="18"/>
  <c r="AE24" i="18"/>
  <c r="AF24" i="18"/>
  <c r="B24" i="18"/>
  <c r="C15"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B15" i="18"/>
  <c r="C14"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B14"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11"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B10" i="18"/>
  <c r="B35" i="17" l="1"/>
  <c r="B36" i="17"/>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C12"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C16" i="18"/>
  <c r="D16" i="18"/>
  <c r="E16" i="18"/>
  <c r="F16" i="18"/>
  <c r="G16" i="18"/>
  <c r="H16" i="18"/>
  <c r="I16" i="18"/>
  <c r="J16" i="18"/>
  <c r="K16" i="18"/>
  <c r="L16" i="18"/>
  <c r="M16" i="18"/>
  <c r="N16" i="18"/>
  <c r="O16" i="18"/>
  <c r="P16" i="18"/>
  <c r="Q16" i="18"/>
  <c r="R16" i="18"/>
  <c r="S16" i="18"/>
  <c r="T16" i="18"/>
  <c r="U16" i="18"/>
  <c r="V16" i="18"/>
  <c r="W16" i="18"/>
  <c r="X16" i="18"/>
  <c r="Y16" i="18"/>
  <c r="Z16" i="18"/>
  <c r="AA16" i="18"/>
  <c r="AB16" i="18"/>
  <c r="AC16" i="18"/>
  <c r="AD16" i="18"/>
  <c r="AE16" i="18"/>
  <c r="AF16" i="18"/>
  <c r="C17" i="18"/>
  <c r="D17" i="18"/>
  <c r="E17" i="18"/>
  <c r="F17" i="18"/>
  <c r="G17" i="18"/>
  <c r="H17" i="18"/>
  <c r="I17" i="18"/>
  <c r="J17" i="18"/>
  <c r="K17" i="18"/>
  <c r="L17" i="18"/>
  <c r="M17" i="18"/>
  <c r="N17" i="18"/>
  <c r="O17" i="18"/>
  <c r="P17" i="18"/>
  <c r="Q17" i="18"/>
  <c r="R17" i="18"/>
  <c r="S17" i="18"/>
  <c r="T17" i="18"/>
  <c r="U17" i="18"/>
  <c r="V17" i="18"/>
  <c r="W17" i="18"/>
  <c r="X17" i="18"/>
  <c r="Y17" i="18"/>
  <c r="Z17" i="18"/>
  <c r="AA17" i="18"/>
  <c r="AB17" i="18"/>
  <c r="AC17" i="18"/>
  <c r="AD17" i="18"/>
  <c r="AE17" i="18"/>
  <c r="AF17" i="18"/>
  <c r="C18"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C19"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C20"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C21"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C22"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C23" i="18"/>
  <c r="D23" i="18"/>
  <c r="E23" i="18"/>
  <c r="F23"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C25" i="18"/>
  <c r="D25" i="18"/>
  <c r="E25" i="18"/>
  <c r="F25" i="18"/>
  <c r="G25" i="18"/>
  <c r="H25" i="18"/>
  <c r="I25" i="18"/>
  <c r="J25" i="18"/>
  <c r="K25" i="18"/>
  <c r="L25" i="18"/>
  <c r="M25" i="18"/>
  <c r="N25" i="18"/>
  <c r="O25" i="18"/>
  <c r="P25" i="18"/>
  <c r="Q25" i="18"/>
  <c r="R25" i="18"/>
  <c r="S25" i="18"/>
  <c r="T25" i="18"/>
  <c r="U25" i="18"/>
  <c r="V25" i="18"/>
  <c r="W25" i="18"/>
  <c r="X25" i="18"/>
  <c r="Y25" i="18"/>
  <c r="Z25" i="18"/>
  <c r="AA25" i="18"/>
  <c r="AB25" i="18"/>
  <c r="AC25" i="18"/>
  <c r="AD25" i="18"/>
  <c r="AE25" i="18"/>
  <c r="AF25" i="18"/>
  <c r="C26" i="18"/>
  <c r="D26" i="18"/>
  <c r="E26" i="18"/>
  <c r="F26" i="18"/>
  <c r="G26" i="18"/>
  <c r="H26" i="18"/>
  <c r="I26" i="18"/>
  <c r="J26" i="18"/>
  <c r="K26" i="18"/>
  <c r="L26" i="18"/>
  <c r="M26" i="18"/>
  <c r="N26" i="18"/>
  <c r="O26" i="18"/>
  <c r="P26" i="18"/>
  <c r="Q26" i="18"/>
  <c r="R26" i="18"/>
  <c r="S26" i="18"/>
  <c r="T26" i="18"/>
  <c r="U26" i="18"/>
  <c r="V26" i="18"/>
  <c r="W26" i="18"/>
  <c r="X26" i="18"/>
  <c r="Y26" i="18"/>
  <c r="Z26" i="18"/>
  <c r="AA26" i="18"/>
  <c r="AB26" i="18"/>
  <c r="AC26" i="18"/>
  <c r="AD26" i="18"/>
  <c r="AE26" i="18"/>
  <c r="AF26" i="18"/>
  <c r="B3" i="18"/>
  <c r="B4" i="18"/>
  <c r="B5" i="18"/>
  <c r="B6" i="18"/>
  <c r="B7" i="18"/>
  <c r="B8" i="18"/>
  <c r="B9" i="18"/>
  <c r="B12" i="18"/>
  <c r="B13" i="18"/>
  <c r="B16" i="18"/>
  <c r="B17" i="18"/>
  <c r="B18" i="18"/>
  <c r="B19" i="18"/>
  <c r="B20" i="18"/>
  <c r="B21" i="18"/>
  <c r="B22" i="18"/>
  <c r="B23" i="18"/>
  <c r="B25" i="18"/>
  <c r="B26" i="18"/>
  <c r="B2" i="18"/>
  <c r="B11" i="20"/>
  <c r="B35" i="20" s="1"/>
  <c r="B12" i="20"/>
  <c r="A31" i="20" s="1"/>
  <c r="B13" i="20"/>
  <c r="D35" i="20" s="1"/>
  <c r="B14" i="20"/>
  <c r="B15" i="20"/>
  <c r="B16" i="20"/>
  <c r="E35" i="20"/>
  <c r="F35" i="20"/>
  <c r="A42" i="20"/>
  <c r="B35" i="19"/>
  <c r="B36" i="19"/>
  <c r="B40" i="19"/>
  <c r="B41" i="19"/>
  <c r="B42" i="19"/>
  <c r="B43" i="19"/>
  <c r="B44" i="19"/>
  <c r="B45" i="19"/>
  <c r="B46" i="19"/>
  <c r="C46" i="19" s="1"/>
  <c r="B47" i="19"/>
  <c r="B48" i="19"/>
  <c r="C41" i="19" l="1"/>
  <c r="C45" i="19"/>
  <c r="C42" i="19"/>
  <c r="C48" i="19"/>
  <c r="C43" i="19"/>
  <c r="C36" i="20"/>
  <c r="C37" i="20"/>
  <c r="H37" i="20" s="1"/>
  <c r="C44" i="19"/>
  <c r="H35" i="20"/>
  <c r="C40" i="19"/>
  <c r="C47" i="19"/>
  <c r="A45" i="20" l="1"/>
  <c r="A48" i="20" l="1"/>
  <c r="G36" i="20" s="1"/>
  <c r="H36" i="20" s="1"/>
  <c r="D2" i="13" l="1"/>
  <c r="C37" i="14"/>
  <c r="C36" i="14"/>
  <c r="C35" i="14"/>
  <c r="C34" i="14"/>
  <c r="C3" i="14" l="1"/>
  <c r="D3" i="14"/>
  <c r="E3" i="14"/>
  <c r="F3" i="14"/>
  <c r="G3" i="14"/>
  <c r="H3" i="14"/>
  <c r="I3" i="14"/>
  <c r="J3" i="14"/>
  <c r="K3" i="14"/>
  <c r="B34" i="14" s="1"/>
  <c r="B3" i="14"/>
  <c r="C5" i="14"/>
  <c r="D5" i="14"/>
  <c r="E5" i="14"/>
  <c r="F5" i="14"/>
  <c r="G5" i="14"/>
  <c r="H5" i="14"/>
  <c r="B5" i="14"/>
  <c r="C5" i="13"/>
  <c r="C6" i="13"/>
  <c r="C7" i="13"/>
  <c r="C8" i="13"/>
  <c r="C9" i="13"/>
  <c r="C4" i="14" s="1"/>
  <c r="C10" i="13"/>
  <c r="C11" i="13"/>
  <c r="C12" i="13"/>
  <c r="C13" i="13"/>
  <c r="C14" i="13"/>
  <c r="F4" i="14" s="1"/>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I5" i="14" s="1"/>
  <c r="C4" i="13"/>
  <c r="H6" i="14" l="1"/>
  <c r="C2" i="13"/>
  <c r="J4" i="14"/>
  <c r="B4" i="14"/>
  <c r="H4" i="14"/>
  <c r="C40" i="14"/>
  <c r="O40" i="14"/>
  <c r="M112" i="14" s="1"/>
  <c r="K40" i="14"/>
  <c r="I112" i="14" s="1"/>
  <c r="P40" i="14"/>
  <c r="N112" i="14" s="1"/>
  <c r="Q40" i="14"/>
  <c r="O112" i="14" s="1"/>
  <c r="R40" i="14"/>
  <c r="S40" i="14"/>
  <c r="L40" i="14"/>
  <c r="J112" i="14" s="1"/>
  <c r="N40" i="14"/>
  <c r="L112" i="14" s="1"/>
  <c r="M40" i="14"/>
  <c r="K112" i="14" s="1"/>
  <c r="I6" i="14"/>
  <c r="D4" i="14"/>
  <c r="B6" i="14"/>
  <c r="J6" i="14"/>
  <c r="K4" i="14"/>
  <c r="E4" i="14"/>
  <c r="C6" i="14"/>
  <c r="K6" i="14"/>
  <c r="B37" i="14" s="1"/>
  <c r="D6" i="14"/>
  <c r="G4" i="14"/>
  <c r="E6" i="14"/>
  <c r="K5" i="14"/>
  <c r="J5" i="14"/>
  <c r="D42" i="14" s="1"/>
  <c r="B114" i="14" s="1"/>
  <c r="F6" i="14"/>
  <c r="I4" i="14"/>
  <c r="G6" i="14"/>
  <c r="H40" i="14"/>
  <c r="F112" i="14" s="1"/>
  <c r="I40" i="14"/>
  <c r="G112" i="14" s="1"/>
  <c r="P112" i="14"/>
  <c r="F40" i="14"/>
  <c r="D112" i="14" s="1"/>
  <c r="G40" i="14"/>
  <c r="E112" i="14" s="1"/>
  <c r="B40" i="14"/>
  <c r="E40" i="14"/>
  <c r="C112" i="14" s="1"/>
  <c r="D40" i="14"/>
  <c r="B112" i="14" s="1"/>
  <c r="J40" i="14"/>
  <c r="H112" i="14" s="1"/>
  <c r="Q112" i="14"/>
  <c r="C41" i="14" l="1"/>
  <c r="B35" i="14"/>
  <c r="B36" i="14"/>
  <c r="K43" i="14"/>
  <c r="I115" i="14" s="1"/>
  <c r="S43" i="14"/>
  <c r="Q115" i="14" s="1"/>
  <c r="L43" i="14"/>
  <c r="J115" i="14" s="1"/>
  <c r="M43" i="14"/>
  <c r="K115" i="14" s="1"/>
  <c r="N43" i="14"/>
  <c r="L115" i="14" s="1"/>
  <c r="O43" i="14"/>
  <c r="M115" i="14" s="1"/>
  <c r="P43" i="14"/>
  <c r="N115" i="14" s="1"/>
  <c r="Q43" i="14"/>
  <c r="O115" i="14" s="1"/>
  <c r="R43" i="14"/>
  <c r="P115" i="14" s="1"/>
  <c r="B42" i="14"/>
  <c r="E42" i="14"/>
  <c r="C114" i="14" s="1"/>
  <c r="J42" i="14"/>
  <c r="H114" i="14" s="1"/>
  <c r="G42" i="14"/>
  <c r="E114" i="14" s="1"/>
  <c r="B43" i="14"/>
  <c r="G41" i="14"/>
  <c r="E113" i="14" s="1"/>
  <c r="C42" i="14"/>
  <c r="F42" i="14"/>
  <c r="D114" i="14" s="1"/>
  <c r="I42" i="14"/>
  <c r="G114" i="14" s="1"/>
  <c r="B41" i="14"/>
  <c r="E43" i="14"/>
  <c r="C115" i="14" s="1"/>
  <c r="E41" i="14"/>
  <c r="C113" i="14" s="1"/>
  <c r="F41" i="14"/>
  <c r="D113" i="14" s="1"/>
  <c r="F43" i="14"/>
  <c r="D115" i="14" s="1"/>
  <c r="I43" i="14"/>
  <c r="G115" i="14" s="1"/>
  <c r="J41" i="14"/>
  <c r="H113" i="14" s="1"/>
  <c r="C43" i="14"/>
  <c r="H41" i="14"/>
  <c r="F113" i="14" s="1"/>
  <c r="I41" i="14"/>
  <c r="G113" i="14" s="1"/>
  <c r="H43" i="14"/>
  <c r="F115" i="14" s="1"/>
  <c r="G43" i="14"/>
  <c r="E115" i="14" s="1"/>
  <c r="D43" i="14"/>
  <c r="B115" i="14" s="1"/>
  <c r="J43" i="14"/>
  <c r="H115" i="14" s="1"/>
  <c r="H42" i="14"/>
  <c r="F114" i="14" s="1"/>
  <c r="D41" i="14"/>
  <c r="B113" i="14" s="1"/>
  <c r="T40" i="14"/>
  <c r="R112" i="14" s="1"/>
  <c r="L42" i="14" l="1"/>
  <c r="J114" i="14" s="1"/>
  <c r="M42" i="14"/>
  <c r="K114" i="14" s="1"/>
  <c r="K42" i="14"/>
  <c r="I114" i="14" s="1"/>
  <c r="N42" i="14"/>
  <c r="L114" i="14" s="1"/>
  <c r="O42" i="14"/>
  <c r="M114" i="14" s="1"/>
  <c r="P42" i="14"/>
  <c r="N114" i="14" s="1"/>
  <c r="Q42" i="14"/>
  <c r="O114" i="14" s="1"/>
  <c r="R42" i="14"/>
  <c r="P114" i="14" s="1"/>
  <c r="S42" i="14"/>
  <c r="P41" i="14"/>
  <c r="N113" i="14" s="1"/>
  <c r="N41" i="14"/>
  <c r="L113" i="14" s="1"/>
  <c r="S41" i="14"/>
  <c r="T41" i="14" s="1"/>
  <c r="R113" i="14" s="1"/>
  <c r="O41" i="14"/>
  <c r="M113" i="14" s="1"/>
  <c r="K41" i="14"/>
  <c r="I113" i="14" s="1"/>
  <c r="M41" i="14"/>
  <c r="K113" i="14" s="1"/>
  <c r="L41" i="14"/>
  <c r="J113" i="14" s="1"/>
  <c r="R41" i="14"/>
  <c r="P113" i="14" s="1"/>
  <c r="Q41" i="14"/>
  <c r="O113" i="14" s="1"/>
  <c r="T43" i="14"/>
  <c r="R115" i="14" s="1"/>
  <c r="U40" i="14"/>
  <c r="S112" i="14" s="1"/>
  <c r="Q113" i="14" l="1"/>
  <c r="U41" i="14"/>
  <c r="S113" i="14" s="1"/>
  <c r="T42" i="14"/>
  <c r="Q114" i="14"/>
  <c r="U43" i="14"/>
  <c r="S115" i="14" s="1"/>
  <c r="V40" i="14"/>
  <c r="T112" i="14" s="1"/>
  <c r="V41" i="14" l="1"/>
  <c r="T113" i="14" s="1"/>
  <c r="R114" i="14"/>
  <c r="U42" i="14"/>
  <c r="V43" i="14"/>
  <c r="T115" i="14" s="1"/>
  <c r="W40" i="14"/>
  <c r="U112" i="14" s="1"/>
  <c r="W41" i="14" l="1"/>
  <c r="U113" i="14" s="1"/>
  <c r="S114" i="14"/>
  <c r="V42" i="14"/>
  <c r="W43" i="14"/>
  <c r="U115" i="14" s="1"/>
  <c r="X40" i="14"/>
  <c r="V112" i="14" s="1"/>
  <c r="X41" i="14" l="1"/>
  <c r="V113" i="14" s="1"/>
  <c r="T114" i="14"/>
  <c r="W42" i="14"/>
  <c r="X43" i="14"/>
  <c r="V115" i="14" s="1"/>
  <c r="Y40" i="14"/>
  <c r="W112" i="14" s="1"/>
  <c r="Y41" i="14" l="1"/>
  <c r="W113" i="14" s="1"/>
  <c r="U114" i="14"/>
  <c r="X42" i="14"/>
  <c r="Y43" i="14"/>
  <c r="W115" i="14" s="1"/>
  <c r="Z40" i="14"/>
  <c r="X112" i="14" s="1"/>
  <c r="Z41" i="14" l="1"/>
  <c r="X113" i="14" s="1"/>
  <c r="V114" i="14"/>
  <c r="Y42" i="14"/>
  <c r="Z43" i="14"/>
  <c r="X115" i="14" s="1"/>
  <c r="AA40" i="14"/>
  <c r="Y112" i="14" s="1"/>
  <c r="AA41" i="14"/>
  <c r="Y113" i="14" s="1"/>
  <c r="W114" i="14" l="1"/>
  <c r="Z42" i="14"/>
  <c r="AA43" i="14"/>
  <c r="Y115" i="14" s="1"/>
  <c r="AB40" i="14"/>
  <c r="Z112" i="14" s="1"/>
  <c r="AB41" i="14"/>
  <c r="Z113" i="14" s="1"/>
  <c r="X114" i="14" l="1"/>
  <c r="AA42" i="14"/>
  <c r="AB43" i="14"/>
  <c r="Z115" i="14" s="1"/>
  <c r="AC40" i="14"/>
  <c r="AA112" i="14" s="1"/>
  <c r="AC41" i="14"/>
  <c r="AA113" i="14" s="1"/>
  <c r="AC43" i="14" l="1"/>
  <c r="AA115" i="14" s="1"/>
  <c r="Y114" i="14"/>
  <c r="AB42" i="14"/>
  <c r="AD40" i="14"/>
  <c r="AB112" i="14" s="1"/>
  <c r="AD43" i="14"/>
  <c r="AB115" i="14" s="1"/>
  <c r="AD41" i="14"/>
  <c r="AB113" i="14" s="1"/>
  <c r="Z114" i="14" l="1"/>
  <c r="AC42" i="14"/>
  <c r="AE40" i="14"/>
  <c r="AC112" i="14" s="1"/>
  <c r="AE41" i="14"/>
  <c r="AC113" i="14" s="1"/>
  <c r="AE43" i="14"/>
  <c r="AC115" i="14" s="1"/>
  <c r="AA114" i="14" l="1"/>
  <c r="AD42" i="14"/>
  <c r="AF40" i="14"/>
  <c r="AD112" i="14" s="1"/>
  <c r="AF43" i="14"/>
  <c r="AD115" i="14" s="1"/>
  <c r="AF41" i="14"/>
  <c r="AD113" i="14" s="1"/>
  <c r="AB114" i="14" l="1"/>
  <c r="AE42" i="14"/>
  <c r="AG40" i="14"/>
  <c r="AE112" i="14" s="1"/>
  <c r="AG41" i="14"/>
  <c r="AE113" i="14" s="1"/>
  <c r="AG43" i="14"/>
  <c r="AE115" i="14" s="1"/>
  <c r="AC114" i="14" l="1"/>
  <c r="AF42" i="14"/>
  <c r="AH40" i="14"/>
  <c r="AF112" i="14" s="1"/>
  <c r="AH43" i="14"/>
  <c r="AF115" i="14" s="1"/>
  <c r="AH41" i="14"/>
  <c r="AF113" i="14" s="1"/>
  <c r="AD114" i="14" l="1"/>
  <c r="AG42" i="14"/>
  <c r="AE114" i="14" l="1"/>
  <c r="AH42" i="14"/>
  <c r="AF114" i="14" s="1"/>
</calcChain>
</file>

<file path=xl/sharedStrings.xml><?xml version="1.0" encoding="utf-8"?>
<sst xmlns="http://schemas.openxmlformats.org/spreadsheetml/2006/main" count="693" uniqueCount="312">
  <si>
    <t>Notes</t>
  </si>
  <si>
    <t>BFoCPAbS BAU Fraction of CCS Potential Achieved by Sector</t>
  </si>
  <si>
    <t>This variable specifies the share of the CCS potential specified in ccs/CCP that is achieved in the BAU case in each year.</t>
  </si>
  <si>
    <t>Start Year</t>
  </si>
  <si>
    <t>CCS Capacity by Year (tons CO2)</t>
  </si>
  <si>
    <t>CO2 Capture Percentage by Year</t>
  </si>
  <si>
    <t>We don't want to model these values exactly, as the timeline for each future project is uncertain.  We just want to get</t>
  </si>
  <si>
    <t>a general idea of the rate of increase.  Therefore, we will use a trendline extending across the whole period, which will</t>
  </si>
  <si>
    <t>Industry Sector</t>
  </si>
  <si>
    <t>Unit: dimensionless (fraction of potential achieved)</t>
  </si>
  <si>
    <t>hard coal</t>
  </si>
  <si>
    <t>natural gas nonpeaker</t>
  </si>
  <si>
    <t>biomass</t>
  </si>
  <si>
    <t>petroleum</t>
  </si>
  <si>
    <t>natural gas peaker</t>
  </si>
  <si>
    <t>lignite</t>
  </si>
  <si>
    <t>crude oil</t>
  </si>
  <si>
    <t>heavy or residual fuel oil</t>
  </si>
  <si>
    <t>municipal solid waste</t>
  </si>
  <si>
    <t>nuclear (NOT USED)</t>
  </si>
  <si>
    <t>hydro (NOT USED)</t>
  </si>
  <si>
    <t>onshore wind (NOT USED)</t>
  </si>
  <si>
    <t>solar PV (NOT USED)</t>
  </si>
  <si>
    <t>solar thermal (NOT USED)</t>
  </si>
  <si>
    <t>geothermal (NOT USED)</t>
  </si>
  <si>
    <t>offshore wind (NOT USED)</t>
  </si>
  <si>
    <t>EPS Industry Category or Plant Type</t>
  </si>
  <si>
    <t>EPS-US 3.1.1 BAU Model Run Results (grams CO2)</t>
  </si>
  <si>
    <t>Global CCS Institute</t>
  </si>
  <si>
    <t>agriculture and forestry 01T03</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</si>
  <si>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</si>
  <si>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</si>
  <si>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</si>
  <si>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</si>
  <si>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</si>
  <si>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</si>
  <si>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</si>
  <si>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</si>
  <si>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</si>
  <si>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</si>
  <si>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</si>
  <si>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</si>
  <si>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</si>
  <si>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</si>
  <si>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</si>
  <si>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</si>
  <si>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</si>
  <si>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</si>
  <si>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</si>
  <si>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</si>
  <si>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</si>
  <si>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</si>
  <si>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</si>
  <si>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</si>
  <si>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Electricity</t>
  </si>
  <si>
    <t>The database only includes projects coming online through 2027.  We will assume that the overall increase in capacity</t>
  </si>
  <si>
    <t>after 2027 follows a linear trend based on the 2018-2027 period.</t>
  </si>
  <si>
    <t>For the period of 2027-2035, we use a linear trend based on growth forecasted by Rhodium.</t>
  </si>
  <si>
    <t>provide a smooth increase in potential and avoid discontinuities in output graphs.</t>
  </si>
  <si>
    <t>Afte 2035, we hold CCS constant (based both on the uncertainty of projecting growth past</t>
  </si>
  <si>
    <t>this point and the fact that 45Q tax credits will expire).</t>
  </si>
  <si>
    <t>Time (Time)</t>
  </si>
  <si>
    <t>Process Emissions before CCS[refined petroleum and coke 19,CO2] : MostRecentRun</t>
  </si>
  <si>
    <t>Process Emissions before CCS[chemicals 20,CO2] : MostRecentRun</t>
  </si>
  <si>
    <t>Process Emissions before CCS[energy pipelines and gas processing 352T353,CO2] : MostRecentRun</t>
  </si>
  <si>
    <t>Rhodium Group</t>
  </si>
  <si>
    <t>Capturing the Moment: Carbon Capture in the American Jobs Plan</t>
  </si>
  <si>
    <t>https://rhg.com/research/carbon-capture-american-jobs-plan/</t>
  </si>
  <si>
    <t>Figure 3</t>
  </si>
  <si>
    <t>Appendix, Table 5.1</t>
  </si>
  <si>
    <t>https://www.globalccsinstitute.com/wp-content/uploads/2021/10/2021-Global-Status-of-CCS-Global-CCS-Institute-Oct-21.pdf</t>
  </si>
  <si>
    <t>Global Status of CCS 2021</t>
  </si>
  <si>
    <t>For the U.S., we use the Global CCS Institute list of projects and Rhodium to calculate percentages for industry. For electricity,</t>
  </si>
  <si>
    <t>we use values of 0, as we view planned coal and gas projects uncertain due to costs.</t>
  </si>
  <si>
    <t>Data in columns A:E is compiled using the CCS Institute Table 5 (pictured starting in column G). Only projects based in the United States are listed here.</t>
  </si>
  <si>
    <t>The potentials below use the "Without AJP" values from Figure 3 above and are presented as MMT of capture capacity.</t>
  </si>
  <si>
    <t>Average Capture Capacity (million tons of CO2 abatement per year)</t>
  </si>
  <si>
    <t>Maximum Capture Capacity (million tons of CO2 abatement per year)</t>
  </si>
  <si>
    <t>Minimum Capture Capacity (million tons of CO2 abatement per year)</t>
  </si>
  <si>
    <t>Sources:</t>
  </si>
  <si>
    <t>Process Emissions before CCS[cement and other nonmetallic minerals 239,CO2] : MostRecentRun</t>
  </si>
  <si>
    <t>Industrial Sector Energy Related Emissions before CCS[electricity if,refined petroleum and coke 19,CO2] : MostRecentRun</t>
  </si>
  <si>
    <t>Industrial Sector Energy Related Emissions before CCS[electricity if,chemicals 20,CO2] : MostRecentRun</t>
  </si>
  <si>
    <t>Industrial Sector Energy Related Emissions before CCS[electricity if,cement and other nonmetallic minerals 239,CO2] : MostRecentRun</t>
  </si>
  <si>
    <t>Industrial Sector Energy Related Emissions before CCS[electricity if,energy pipelines and gas processing 352T353,CO2] : MostRecentRun</t>
  </si>
  <si>
    <t>Industrial Sector Energy Related Emissions before CCS[hard coal if,refined petroleum and coke 19,CO2] : MostRecentRun</t>
  </si>
  <si>
    <t>Industrial Sector Energy Related Emissions before CCS[hard coal if,chemicals 20,CO2] : MostRecentRun</t>
  </si>
  <si>
    <t>Industrial Sector Energy Related Emissions before CCS[hard coal if,cement and other nonmetallic minerals 239,CO2] : MostRecentRun</t>
  </si>
  <si>
    <t>Industrial Sector Energy Related Emissions before CCS[hard coal if,energy pipelines and gas processing 352T353,CO2] : MostRecentRun</t>
  </si>
  <si>
    <t>Industrial Sector Energy Related Emissions before CCS[natural gas if,refined petroleum and coke 19,CO2] : MostRecentRun</t>
  </si>
  <si>
    <t>Industrial Sector Energy Related Emissions before CCS[natural gas if,chemicals 20,CO2] : MostRecentRun</t>
  </si>
  <si>
    <t>Industrial Sector Energy Related Emissions before CCS[natural gas if,cement and other nonmetallic minerals 239,CO2] : MostRecentRun</t>
  </si>
  <si>
    <t>Industrial Sector Energy Related Emissions before CCS[natural gas if,energy pipelines and gas processing 352T353,CO2] : MostRecentRun</t>
  </si>
  <si>
    <t>Industrial Sector Energy Related Emissions before CCS[biomass if,refined petroleum and coke 19,CO2] : MostRecentRun</t>
  </si>
  <si>
    <t>Industrial Sector Energy Related Emissions before CCS[biomass if,chemicals 20,CO2] : MostRecentRun</t>
  </si>
  <si>
    <t>Industrial Sector Energy Related Emissions before CCS[biomass if,cement and other nonmetallic minerals 239,CO2] : MostRecentRun</t>
  </si>
  <si>
    <t>Industrial Sector Energy Related Emissions before CCS[biomass if,energy pipelines and gas processing 352T353,CO2] : MostRecentRun</t>
  </si>
  <si>
    <t>Industrial Sector Energy Related Emissions before CCS[petroleum diesel if,refined petroleum and coke 19,CO2] : MostRecentRun</t>
  </si>
  <si>
    <t>Industrial Sector Energy Related Emissions before CCS[petroleum diesel if,chemicals 20,CO2] : MostRecentRun</t>
  </si>
  <si>
    <t>Industrial Sector Energy Related Emissions before CCS[petroleum diesel if,cement and other nonmetallic minerals 239,CO2] : MostRecentRun</t>
  </si>
  <si>
    <t>Industrial Sector Energy Related Emissions before CCS[petroleum diesel if,energy pipelines and gas processing 352T353,CO2] : MostRecentRun</t>
  </si>
  <si>
    <t>Industrial Sector Energy Related Emissions before CCS[heat if,refined petroleum and coke 19,CO2] : MostRecentRun</t>
  </si>
  <si>
    <t>Industrial Sector Energy Related Emissions before CCS[heat if,chemicals 20,CO2] : MostRecentRun</t>
  </si>
  <si>
    <t>Industrial Sector Energy Related Emissions before CCS[heat if,cement and other nonmetallic minerals 239,CO2] : MostRecentRun</t>
  </si>
  <si>
    <t>Industrial Sector Energy Related Emissions before CCS[heat if,energy pipelines and gas processing 352T353,CO2] : MostRecentRun</t>
  </si>
  <si>
    <t>Industrial Sector Energy Related Emissions before CCS[crude oil if,refined petroleum and coke 19,CO2] : MostRecentRun</t>
  </si>
  <si>
    <t>Industrial Sector Energy Related Emissions before CCS[crude oil if,chemicals 20,CO2] : MostRecentRun</t>
  </si>
  <si>
    <t>Industrial Sector Energy Related Emissions before CCS[crude oil if,cement and other nonmetallic minerals 239,CO2] : MostRecentRun</t>
  </si>
  <si>
    <t>Industrial Sector Energy Related Emissions before CCS[crude oil if,energy pipelines and gas processing 352T353,CO2] : MostRecentRun</t>
  </si>
  <si>
    <t>Industrial Sector Energy Related Emissions before CCS[heavy or residual fuel oil if,refined petroleum and coke 19,CO2] : MostRecentRun</t>
  </si>
  <si>
    <t>Industrial Sector Energy Related Emissions before CCS[heavy or residual fuel oil if,chemicals 20,CO2] : MostRecentRun</t>
  </si>
  <si>
    <t>Industrial Sector Energy Related Emissions before CCS[heavy or residual fuel oil if,cement and other nonmetallic minerals 239,CO2] : MostRecentRun</t>
  </si>
  <si>
    <t>Industrial Sector Energy Related Emissions before CCS[heavy or residual fuel oil if,energy pipelines and gas processing 352T353,CO2] : MostRecentRun</t>
  </si>
  <si>
    <t>Industrial Sector Energy Related Emissions before CCS[LPG propane or butane if,refined petroleum and coke 19,CO2] : MostRecentRun</t>
  </si>
  <si>
    <t>Industrial Sector Energy Related Emissions before CCS[LPG propane or butane if,chemicals 20,CO2] : MostRecentRun</t>
  </si>
  <si>
    <t>Industrial Sector Energy Related Emissions before CCS[LPG propane or butane if,cement and other nonmetallic minerals 239,CO2] : MostRecentRun</t>
  </si>
  <si>
    <t>Industrial Sector Energy Related Emissions before CCS[LPG propane or butane if,energy pipelines and gas processing 352T353,CO2] : MostRecentRun</t>
  </si>
  <si>
    <t>Industrial Sector Energy Related Emissions before CCS[hydrogen if,refined petroleum and coke 19,CO2] : MostRecentRun</t>
  </si>
  <si>
    <t>Industrial Sector Energy Related Emissions before CCS[hydrogen if,chemicals 20,CO2] : MostRecentRun</t>
  </si>
  <si>
    <t>Industrial Sector Energy Related Emissions before CCS[hydrogen if,cement and other nonmetallic minerals 239,CO2] : MostRecentRun</t>
  </si>
  <si>
    <t>Industrial Sector Energy Related Emissions before CCS[hydrogen if,energy pipelines and gas processing 352T353,CO2] : MostRecentRun</t>
  </si>
  <si>
    <t>=</t>
  </si>
  <si>
    <t>Current and Planned CCS Capacity</t>
  </si>
  <si>
    <t>Projected 2035 CCS Capacity</t>
  </si>
  <si>
    <t>2020 CO2 Use and Fraction of Use by User</t>
  </si>
  <si>
    <t>IEA</t>
  </si>
  <si>
    <t>Putting CO2 to Use: Creating Value from Emissions</t>
  </si>
  <si>
    <t>https://iea.blob.core.windows.net/assets/50652405-26db-4c41-82dc-c23657893059/Putting_CO2_to_Use.pdf</t>
  </si>
  <si>
    <t>Page 21</t>
  </si>
  <si>
    <t>2020 CCS Capacity for EOR and for Dedicated Storage</t>
  </si>
  <si>
    <t>Global Status of CCS 2020</t>
  </si>
  <si>
    <t>https://www.globalccsinstitute.com/wp-content/uploads/2020/12/Global-Status-of-CCS-Report-2020_FINAL_December11.pdf</t>
  </si>
  <si>
    <t>Appendix 6.1</t>
  </si>
  <si>
    <t>EOR CO2 Share from Underground Deposits</t>
  </si>
  <si>
    <t>CCUS in Clean Energy Transitions</t>
  </si>
  <si>
    <t>https://www.iea.org/reports/ccus-in-clean-energy-transitions</t>
  </si>
  <si>
    <t>Page 25</t>
  </si>
  <si>
    <t>Same data also available (with more description) from:</t>
  </si>
  <si>
    <t>World Energy Outlook 2018</t>
  </si>
  <si>
    <t>https://www.iea.org/weo2018/</t>
  </si>
  <si>
    <t>Page 502</t>
  </si>
  <si>
    <t xml:space="preserve">In order to report the amount of CO2 captured, we also calculate an average capacity factor for CCS plants and apply this value to the </t>
  </si>
  <si>
    <t>calculated CCS capture capacity.</t>
  </si>
  <si>
    <t>Power generation from coal</t>
  </si>
  <si>
    <t>Unspecified chemicals production</t>
  </si>
  <si>
    <t>Ethanol production</t>
  </si>
  <si>
    <t>Iron and steel production</t>
  </si>
  <si>
    <t>Oil refining</t>
  </si>
  <si>
    <t>Hydrogen production</t>
  </si>
  <si>
    <t>Synthetic natural gas</t>
  </si>
  <si>
    <t>Fertilizer production</t>
  </si>
  <si>
    <t>Natural gas processing</t>
  </si>
  <si>
    <t>Sources</t>
  </si>
  <si>
    <t>Dedicated geological storage Cap (excl. suspended)</t>
  </si>
  <si>
    <t>EOR Cap (excl. suspended)</t>
  </si>
  <si>
    <t>Totals</t>
  </si>
  <si>
    <t>https://www.fluor.com/projects/engineering-fabrication-construction-nwr-sturgeon-refinery</t>
  </si>
  <si>
    <t>physical absorption (Fluor)</t>
  </si>
  <si>
    <t>EOR</t>
  </si>
  <si>
    <t>Canada</t>
  </si>
  <si>
    <t>Operational</t>
  </si>
  <si>
    <t>Alberta Carbon Trunk Line with NW Redwater</t>
  </si>
  <si>
    <t>Alberta Carbon Trunk Line with Nutrien CO2 Stream</t>
  </si>
  <si>
    <t>chemical absorption (amines), assumed</t>
  </si>
  <si>
    <t>Dedicated geological storage</t>
  </si>
  <si>
    <t>Qatar</t>
  </si>
  <si>
    <t>Australia</t>
  </si>
  <si>
    <t>Gorgon</t>
  </si>
  <si>
    <t>China</t>
  </si>
  <si>
    <t>CNPC</t>
  </si>
  <si>
    <t>US</t>
  </si>
  <si>
    <t>Illinois</t>
  </si>
  <si>
    <t>Power generation</t>
  </si>
  <si>
    <t>Suspended</t>
  </si>
  <si>
    <t>Petra Nova</t>
  </si>
  <si>
    <t>https://www.cslforum.org/cslf/sites/default/files/documents/AbuDhabi2017/AbuDhabi17-TW-Sakaria-Session2.pdf</t>
  </si>
  <si>
    <t>chemical absorption (amines)</t>
  </si>
  <si>
    <t>UAE</t>
  </si>
  <si>
    <t>Abu Dhabi CCS</t>
  </si>
  <si>
    <t>Chemical production</t>
  </si>
  <si>
    <t>Karamay Dunhua</t>
  </si>
  <si>
    <t>https://www.fluor.com/projects/shell-quest-carbon-capture-epc</t>
  </si>
  <si>
    <t>Hydrogen production and oil sands upgrading</t>
  </si>
  <si>
    <t>Quest</t>
  </si>
  <si>
    <t>Saudi Arabia</t>
  </si>
  <si>
    <t>Uthmaniyah</t>
  </si>
  <si>
    <t>Boundary Dam</t>
  </si>
  <si>
    <t>https://ieaghg.org/publications/technical-reports/reports-list/9-technical-reports/956-2018-05-the-ccs-project-at-air-products-port-arthur-hydrogen-production-facility</t>
  </si>
  <si>
    <t>vacuum-swing adsorption</t>
  </si>
  <si>
    <t>Air Products</t>
  </si>
  <si>
    <t>https://archive.epa.gov/epa/sites/production/files/2015-11/documents/tsd-cps-literature-survey-carbon-capture-technology.pdf</t>
  </si>
  <si>
    <t>physical absorption (Selexol)</t>
  </si>
  <si>
    <t>Coffeyville</t>
  </si>
  <si>
    <t>Lost Cabin</t>
  </si>
  <si>
    <t>https://iea.blob.core.windows.net/assets/181b48b4-323f-454d-96fb-0bb1889d96a9/CCUS_in_clean_energy_transitions.pdf</t>
  </si>
  <si>
    <t>membrane separation</t>
  </si>
  <si>
    <t>Brazil</t>
  </si>
  <si>
    <t>Petrobras Santos Basin</t>
  </si>
  <si>
    <t>PCS Nitrogen</t>
  </si>
  <si>
    <t>Bonanza BioEnergy</t>
  </si>
  <si>
    <t>Various websites state this project is for EOR.  They don't mention dedicated dedicated geological storage.  Therefore, we assume this project is all for EOR.</t>
  </si>
  <si>
    <t>Both EOR and dedicated geological storage</t>
  </si>
  <si>
    <t>Century Plant</t>
  </si>
  <si>
    <t>Arkalon</t>
  </si>
  <si>
    <t>Norway</t>
  </si>
  <si>
    <t>Snohvit</t>
  </si>
  <si>
    <t>Sinopec</t>
  </si>
  <si>
    <t>Core Energy</t>
  </si>
  <si>
    <t>https://netl.doe.gov/research/Coal/energy-systems/gasification/gasifipedia/weyburn</t>
  </si>
  <si>
    <t>physical absorption (Rectisol)</t>
  </si>
  <si>
    <t>Great Plains Synfuels</t>
  </si>
  <si>
    <t>Sleipner</t>
  </si>
  <si>
    <t>Schute Creek</t>
  </si>
  <si>
    <t>Enid</t>
  </si>
  <si>
    <t>Terrell</t>
  </si>
  <si>
    <t>Capture Type Reference URL</t>
  </si>
  <si>
    <t>Capture Type</t>
  </si>
  <si>
    <t>Storage Type</t>
  </si>
  <si>
    <t>Capacity</t>
  </si>
  <si>
    <t>Industry</t>
  </si>
  <si>
    <t>Country</t>
  </si>
  <si>
    <t>Status</t>
  </si>
  <si>
    <t>Facility Title</t>
  </si>
  <si>
    <t>6.1 Commercial Facilities in Operation</t>
  </si>
  <si>
    <t>We apply the percentage above to estimate the fraction of capacity from CCS institute for dedicated geological storage that is actually being used.</t>
  </si>
  <si>
    <t>Estimated fraction of capacity (from CCS institute) actually being used</t>
  </si>
  <si>
    <t>EOR Capacity from CCS Institute</t>
  </si>
  <si>
    <t>Underground Deposits</t>
  </si>
  <si>
    <t>Carbon Capture</t>
  </si>
  <si>
    <t>Chemicals and Refining</t>
  </si>
  <si>
    <t>Total</t>
  </si>
  <si>
    <t>geological storage</t>
  </si>
  <si>
    <t>other uses</t>
  </si>
  <si>
    <t>metal fabrication</t>
  </si>
  <si>
    <t>food and beverage</t>
  </si>
  <si>
    <t>urea for fertilizers</t>
  </si>
  <si>
    <t>CO2 Sources vs. Uses in 2020 (MMT CO2)</t>
  </si>
  <si>
    <t>MMT (in 2020)</t>
  </si>
  <si>
    <t>We choose to use the following estimate calculated using the same source and methodology as we used for other end uses:</t>
  </si>
  <si>
    <t>MMT (in 2019)</t>
  </si>
  <si>
    <t>From IEA CCUS in Clean Energy Transitions report (p. 38)</t>
  </si>
  <si>
    <t>MMT (in 2018)</t>
  </si>
  <si>
    <t>From IEA World Energy Outlook 2018 (p. 502)</t>
  </si>
  <si>
    <t>Different sources give different values:</t>
  </si>
  <si>
    <t>Total CO2 Used for EOR</t>
  </si>
  <si>
    <t>The rest is from CCS.  None is from chemicals or refining plants (see WEO 2018 description).</t>
  </si>
  <si>
    <t>A more thorough description is found in IEA World Energy Outlook 2018 (p. 502)</t>
  </si>
  <si>
    <t>From IEA CCUS in Clean Energy Transitions report (p. 25)</t>
  </si>
  <si>
    <t>other (medical, cooling (dry ice), fire suppression, in greenhouses to stimulate plant growth)</t>
  </si>
  <si>
    <t>metal fabrication (welding, in particular)</t>
  </si>
  <si>
    <t>food</t>
  </si>
  <si>
    <t>beverages</t>
  </si>
  <si>
    <t>enhanced oil recovery</t>
  </si>
  <si>
    <t>Use</t>
  </si>
  <si>
    <t>Rescaled to 100%</t>
  </si>
  <si>
    <t>Raw</t>
  </si>
  <si>
    <t>From IEA Putting CO2 to Use report (p. 21)</t>
  </si>
  <si>
    <t>Percentage Breakdown by Use (2015)</t>
  </si>
  <si>
    <t>estimated by IEA</t>
  </si>
  <si>
    <t>Total Commercial CO2 Demand</t>
  </si>
  <si>
    <t>Colorado</t>
  </si>
  <si>
    <t>Summary</t>
  </si>
  <si>
    <t>13104 </t>
  </si>
  <si>
    <t>Extension and Modification of Credit for Carbon Oxide Sequestration </t>
  </si>
  <si>
    <t>Industry </t>
  </si>
  <si>
    <t xml:space="preserve">Use EI's Method: We use a Rhodium study that evaluated extended 45Q tax credits to model the potential in industry. We do not assume any electricity sector CCS under the 45Q tax credits.
We use either the incremental additions in the "High Cost," "Low Cost," or an average of the two in our Low, Moderate, and High scenarios. We assume credits will run at their full value through 2032. Because our BAU case accounts for currently planned projects through 2027 and new plants will need time for permitting and construction, we assume a 4-year delay before additional CCS capacity begins to come online. Therefore, we assume Rhodium's projected 2035 potential is phased in linearly between 2027 and 2035. The credit is applicable for any facility which begins construction before 2033, and we assume this covers any facility that comes online by 2035. 
Because Rhodium reports capture capacity rather than tons CO2 captured, we also apply a calculated capacity factor of 87% for CCS equipment. </t>
  </si>
  <si>
    <t>Changes made: tweaked EI's methods a bit. Since we are modeling RHG's analysis directly, I found the percentage growth of carbon capture relative to BAU from the RHG's low scenario. I linearly phased these growth rates in between 2023 and 2035, and applied it to the pre-IRA dataset. For DAC, I downscaled the national values EI has in the Senate Recon file to CO using industrial energy use</t>
  </si>
  <si>
    <t>Variable to Adjust:  ccs/BFoCPAbS, geoeng/DACD</t>
  </si>
  <si>
    <t>Direct Air Capture</t>
  </si>
  <si>
    <t>Low</t>
  </si>
  <si>
    <t>Direct Air Capture Implementation</t>
  </si>
  <si>
    <t>Moderate</t>
  </si>
  <si>
    <t>High</t>
  </si>
  <si>
    <t>Industry Sector Fraction of Potential Additional CCS Achieved (Process Emissions Only)</t>
  </si>
  <si>
    <t>Implementation Schedule, Low</t>
  </si>
  <si>
    <t>Rhodium Data, BAU in 2035</t>
  </si>
  <si>
    <t xml:space="preserve">2035 Values Adjusted to 2030 </t>
  </si>
  <si>
    <t>*total should equal 74 MMT</t>
  </si>
  <si>
    <t>Iron and steel</t>
  </si>
  <si>
    <t>Refineries</t>
  </si>
  <si>
    <t>Cement</t>
  </si>
  <si>
    <t>Hydrogen</t>
  </si>
  <si>
    <t>Natural Gas Processing</t>
  </si>
  <si>
    <t>Ethanol</t>
  </si>
  <si>
    <t>Ammonia</t>
  </si>
  <si>
    <t>Rhodium Data, 2030</t>
  </si>
  <si>
    <t>EPS Values, Less BAU CCS</t>
  </si>
  <si>
    <t>EPS industry</t>
  </si>
  <si>
    <t>Low emissions</t>
  </si>
  <si>
    <t>Central</t>
  </si>
  <si>
    <t>High Emissions</t>
  </si>
  <si>
    <t>DAC</t>
  </si>
  <si>
    <t>Rhodium Data, 2035</t>
  </si>
  <si>
    <t>Growth</t>
  </si>
  <si>
    <t>Pre IRA</t>
  </si>
  <si>
    <t>BFoCPAbS-industry-processEmis</t>
  </si>
  <si>
    <t>Post IRA</t>
  </si>
  <si>
    <t>geoeng/DACD</t>
  </si>
  <si>
    <t>Provision</t>
  </si>
  <si>
    <t>CBO United States Estimate ($)</t>
  </si>
  <si>
    <t>United States Industrial Energy Consumption 2022 (trillion BTU) [United States SEDS data from EIA]</t>
  </si>
  <si>
    <t>State Industrial Energy Consumption 2022 (trillion BTU) [SEDS data from EIA]</t>
  </si>
  <si>
    <t>Downscaling Metric (State Inds Energy Consumption/United States Inds Energy Consumption)</t>
  </si>
  <si>
    <t>Estimated Funding ($)</t>
  </si>
  <si>
    <t>Direct Air Capture Potential, NATIONAL, After IRA</t>
  </si>
  <si>
    <t>Section 13104 Credit for Carbon Sequestration (45Q)​</t>
  </si>
  <si>
    <t>metric tons/yr</t>
  </si>
  <si>
    <t>DAC Potential</t>
  </si>
  <si>
    <t>in MMT</t>
  </si>
  <si>
    <t>Colorado (in MMT)</t>
  </si>
  <si>
    <t>Pre IRA CO</t>
  </si>
  <si>
    <t>See IRA_CO-EPS for Source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</si>
</sst>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u/>
      <sz val="11"/>
      <color theme="10"/>
      <name val="Calibri"/>
      <family val="2"/>
      <scheme val="minor"/>
    </font>
    <font>
      <b/>
      <i/>
      <sz val="11"/>
      <color theme="1"/>
      <name val="Calibri"/>
      <family val="2"/>
      <scheme val="minor"/>
    </font>
    <font>
      <b/>
      <sz val="11"/>
      <color rgb="FF000000"/>
      <name val="Calibri"/>
      <family val="2"/>
      <scheme val="minor"/>
    </font>
    <font>
      <sz val="11"/>
      <color rgb="FF000000"/>
      <name val="Calibri"/>
      <family val="2"/>
      <scheme val="minor"/>
    </font>
    <font>
      <sz val="9"/>
      <name val="Calibri"/>
      <family val="2"/>
      <scheme val="minor"/>
    </font>
    <font>
      <sz val="10"/>
      <color rgb="FF000000"/>
      <name val="Arial"/>
      <family val="2"/>
    </font>
    <font>
      <i/>
      <sz val="11"/>
      <color rgb="FF000000"/>
      <name val="Calibri"/>
      <family val="2"/>
      <scheme val="minor"/>
    </font>
    <font>
      <b/>
      <sz val="10"/>
      <color rgb="FF000000"/>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rgb="FFE2EFDA"/>
        <bgColor rgb="FF000000"/>
      </patternFill>
    </fill>
    <fill>
      <patternFill patternType="solid">
        <fgColor rgb="FFFFFF00"/>
        <bgColor rgb="FF000000"/>
      </patternFill>
    </fill>
    <fill>
      <patternFill patternType="solid">
        <fgColor rgb="FFFFF2CC"/>
        <bgColor rgb="FF000000"/>
      </patternFill>
    </fill>
    <fill>
      <patternFill patternType="solid">
        <fgColor theme="6" tint="0.79998168889431442"/>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3" fillId="0" borderId="0" applyFont="0" applyFill="0" applyBorder="0" applyAlignment="0" applyProtection="0"/>
    <xf numFmtId="0" fontId="5" fillId="0" borderId="0" applyNumberFormat="0" applyFill="0" applyBorder="0" applyAlignment="0" applyProtection="0"/>
  </cellStyleXfs>
  <cellXfs count="74">
    <xf numFmtId="0" fontId="0" fillId="0" borderId="0" xfId="0"/>
    <xf numFmtId="0" fontId="1" fillId="0" borderId="0" xfId="0" applyFont="1"/>
    <xf numFmtId="1" fontId="0" fillId="0" borderId="0" xfId="0" applyNumberFormat="1"/>
    <xf numFmtId="164" fontId="0" fillId="0" borderId="0" xfId="0" applyNumberFormat="1"/>
    <xf numFmtId="0" fontId="2" fillId="0" borderId="0" xfId="0" applyFont="1"/>
    <xf numFmtId="0" fontId="0" fillId="2" borderId="0" xfId="0" applyFill="1"/>
    <xf numFmtId="0" fontId="1" fillId="2" borderId="0" xfId="0" applyFont="1" applyFill="1" applyAlignment="1">
      <alignment wrapText="1"/>
    </xf>
    <xf numFmtId="0" fontId="1" fillId="2" borderId="0" xfId="0" applyFont="1" applyFill="1"/>
    <xf numFmtId="0" fontId="0" fillId="0" borderId="0" xfId="0" applyAlignment="1">
      <alignment wrapText="1"/>
    </xf>
    <xf numFmtId="0" fontId="0" fillId="0" borderId="0" xfId="0" applyAlignment="1">
      <alignment horizontal="center"/>
    </xf>
    <xf numFmtId="11" fontId="0" fillId="0" borderId="0" xfId="0" applyNumberFormat="1"/>
    <xf numFmtId="0" fontId="0" fillId="4" borderId="0" xfId="0" applyFill="1" applyAlignment="1">
      <alignment wrapText="1"/>
    </xf>
    <xf numFmtId="10" fontId="0" fillId="0" borderId="0" xfId="1" applyNumberFormat="1" applyFont="1" applyFill="1"/>
    <xf numFmtId="0" fontId="0" fillId="0" borderId="0" xfId="0" applyAlignment="1">
      <alignment horizontal="left"/>
    </xf>
    <xf numFmtId="0" fontId="5" fillId="0" borderId="0" xfId="2"/>
    <xf numFmtId="0" fontId="0" fillId="3" borderId="0" xfId="0" applyFill="1" applyAlignment="1">
      <alignment wrapText="1"/>
    </xf>
    <xf numFmtId="0" fontId="1" fillId="0" borderId="0" xfId="0" applyFont="1" applyAlignment="1">
      <alignment wrapText="1"/>
    </xf>
    <xf numFmtId="49" fontId="4" fillId="0" borderId="0" xfId="0" applyNumberFormat="1" applyFont="1" applyAlignment="1">
      <alignment wrapText="1"/>
    </xf>
    <xf numFmtId="11" fontId="0" fillId="3" borderId="0" xfId="0" applyNumberFormat="1" applyFill="1"/>
    <xf numFmtId="0" fontId="1" fillId="0" borderId="0" xfId="0" applyFont="1" applyAlignment="1">
      <alignment horizontal="center" wrapText="1"/>
    </xf>
    <xf numFmtId="0" fontId="1" fillId="2" borderId="0" xfId="0" applyFont="1" applyFill="1" applyAlignment="1">
      <alignment horizontal="left"/>
    </xf>
    <xf numFmtId="0" fontId="5" fillId="0" borderId="0" xfId="2" applyAlignment="1">
      <alignment horizontal="left"/>
    </xf>
    <xf numFmtId="0" fontId="6" fillId="0" borderId="0" xfId="0" applyFont="1" applyAlignment="1">
      <alignment horizontal="left"/>
    </xf>
    <xf numFmtId="9" fontId="0" fillId="0" borderId="0" xfId="1" applyFont="1"/>
    <xf numFmtId="0" fontId="0" fillId="3" borderId="0" xfId="0" applyFill="1"/>
    <xf numFmtId="0" fontId="1" fillId="3" borderId="0" xfId="0" applyFont="1" applyFill="1"/>
    <xf numFmtId="0" fontId="0" fillId="5" borderId="0" xfId="0" applyFill="1"/>
    <xf numFmtId="0" fontId="1" fillId="5" borderId="0" xfId="0" applyFont="1" applyFill="1"/>
    <xf numFmtId="0" fontId="0" fillId="6" borderId="0" xfId="0" applyFill="1" applyAlignment="1">
      <alignment horizontal="left"/>
    </xf>
    <xf numFmtId="0" fontId="0" fillId="6" borderId="0" xfId="0" applyFill="1"/>
    <xf numFmtId="0" fontId="1" fillId="0" borderId="0" xfId="0" applyFont="1" applyAlignment="1">
      <alignment horizontal="left"/>
    </xf>
    <xf numFmtId="0" fontId="0" fillId="7" borderId="0" xfId="0" applyFill="1"/>
    <xf numFmtId="0" fontId="0" fillId="8" borderId="0" xfId="0" applyFill="1"/>
    <xf numFmtId="0" fontId="0" fillId="8" borderId="0" xfId="0" applyFill="1" applyAlignment="1">
      <alignment horizontal="left"/>
    </xf>
    <xf numFmtId="0" fontId="1" fillId="8" borderId="0" xfId="0" applyFont="1" applyFill="1"/>
    <xf numFmtId="1" fontId="0" fillId="0" borderId="1" xfId="0" applyNumberFormat="1" applyBorder="1"/>
    <xf numFmtId="1" fontId="0" fillId="0" borderId="2" xfId="0" applyNumberFormat="1" applyBorder="1"/>
    <xf numFmtId="0" fontId="0" fillId="0" borderId="3" xfId="0" applyBorder="1"/>
    <xf numFmtId="1" fontId="0" fillId="0" borderId="4" xfId="0" applyNumberFormat="1" applyBorder="1"/>
    <xf numFmtId="0" fontId="0" fillId="0" borderId="5" xfId="0" applyBorder="1"/>
    <xf numFmtId="0" fontId="0" fillId="0" borderId="0" xfId="0" applyAlignment="1">
      <alignment horizontal="right"/>
    </xf>
    <xf numFmtId="0" fontId="0" fillId="0" borderId="4" xfId="0" applyBorder="1" applyAlignment="1">
      <alignment horizontal="right"/>
    </xf>
    <xf numFmtId="0" fontId="0" fillId="5" borderId="6" xfId="0" applyFill="1" applyBorder="1"/>
    <xf numFmtId="0" fontId="0" fillId="5" borderId="7" xfId="0" applyFill="1" applyBorder="1"/>
    <xf numFmtId="0" fontId="1" fillId="5" borderId="8" xfId="0" applyFont="1" applyFill="1" applyBorder="1"/>
    <xf numFmtId="9" fontId="0" fillId="0" borderId="0" xfId="0" applyNumberFormat="1"/>
    <xf numFmtId="165" fontId="0" fillId="0" borderId="0" xfId="0" applyNumberFormat="1"/>
    <xf numFmtId="0" fontId="1" fillId="0" borderId="0" xfId="0" applyFont="1" applyAlignment="1">
      <alignment horizontal="right"/>
    </xf>
    <xf numFmtId="14" fontId="0" fillId="0" borderId="0" xfId="0" applyNumberFormat="1"/>
    <xf numFmtId="0" fontId="7" fillId="0" borderId="0" xfId="0" applyFont="1"/>
    <xf numFmtId="0" fontId="8" fillId="0" borderId="0" xfId="0" applyFont="1"/>
    <xf numFmtId="0" fontId="7" fillId="9" borderId="11" xfId="0" applyFont="1" applyFill="1" applyBorder="1" applyAlignment="1">
      <alignment vertical="top" wrapText="1"/>
    </xf>
    <xf numFmtId="0" fontId="8" fillId="10" borderId="0" xfId="0" applyFont="1" applyFill="1" applyAlignment="1">
      <alignment vertical="top" wrapText="1"/>
    </xf>
    <xf numFmtId="0" fontId="10" fillId="0" borderId="0" xfId="0" applyFont="1"/>
    <xf numFmtId="10" fontId="10" fillId="11" borderId="0" xfId="0" applyNumberFormat="1" applyFont="1" applyFill="1"/>
    <xf numFmtId="0" fontId="10" fillId="11" borderId="0" xfId="0" applyFont="1" applyFill="1"/>
    <xf numFmtId="0" fontId="11" fillId="0" borderId="0" xfId="0" applyFont="1"/>
    <xf numFmtId="10" fontId="10" fillId="0" borderId="0" xfId="0" applyNumberFormat="1" applyFont="1"/>
    <xf numFmtId="0" fontId="12" fillId="0" borderId="0" xfId="0" applyFont="1"/>
    <xf numFmtId="0" fontId="8" fillId="11" borderId="0" xfId="0" applyFont="1" applyFill="1"/>
    <xf numFmtId="0" fontId="10" fillId="0" borderId="0" xfId="0" applyFont="1" applyAlignment="1">
      <alignment wrapText="1"/>
    </xf>
    <xf numFmtId="9" fontId="8" fillId="11" borderId="0" xfId="0" applyNumberFormat="1" applyFont="1" applyFill="1"/>
    <xf numFmtId="9" fontId="8" fillId="0" borderId="0" xfId="0" applyNumberFormat="1" applyFont="1"/>
    <xf numFmtId="10" fontId="8" fillId="0" borderId="0" xfId="0" applyNumberFormat="1" applyFont="1"/>
    <xf numFmtId="0" fontId="8" fillId="0" borderId="0" xfId="0" applyFont="1" applyAlignment="1">
      <alignment horizontal="right"/>
    </xf>
    <xf numFmtId="11" fontId="8" fillId="0" borderId="0" xfId="0" applyNumberFormat="1" applyFont="1" applyAlignment="1">
      <alignment horizontal="right"/>
    </xf>
    <xf numFmtId="11" fontId="10" fillId="0" borderId="0" xfId="0" applyNumberFormat="1" applyFont="1"/>
    <xf numFmtId="11" fontId="8" fillId="0" borderId="0" xfId="0" applyNumberFormat="1" applyFont="1"/>
    <xf numFmtId="0" fontId="9" fillId="0" borderId="9" xfId="0" applyFont="1" applyBorder="1" applyAlignment="1">
      <alignment vertical="center" wrapText="1"/>
    </xf>
    <xf numFmtId="0" fontId="9" fillId="0" borderId="10" xfId="0" applyFont="1" applyBorder="1" applyAlignment="1">
      <alignment vertical="center"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0" xfId="0" applyFont="1" applyAlignment="1">
      <alignment horizontal="center"/>
    </xf>
    <xf numFmtId="0" fontId="0" fillId="1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93A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CO2 Capture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strRef>
              <c:f>'BAU Calculations'!$A$112</c:f>
              <c:strCache>
                <c:ptCount val="1"/>
                <c:pt idx="0">
                  <c:v>refined petroleum and coke 19</c:v>
                </c:pt>
              </c:strCache>
            </c:strRef>
          </c:tx>
          <c:spPr>
            <a:ln w="28575" cap="rnd">
              <a:solidFill>
                <a:schemeClr val="accent3"/>
              </a:solidFill>
              <a:round/>
            </a:ln>
            <a:effectLst/>
          </c:spPr>
          <c:marker>
            <c:symbol val="none"/>
          </c:marker>
          <c:cat>
            <c:numRef>
              <c:f>'BAU Calculations'!$B$111:$AF$111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'BAU Calculations'!$B$112:$AF$112</c:f>
              <c:numCache>
                <c:formatCode>0.00%</c:formatCode>
                <c:ptCount val="31"/>
                <c:pt idx="0">
                  <c:v>1.6607952950645762E-2</c:v>
                </c:pt>
                <c:pt idx="1">
                  <c:v>2.1897355963587318E-2</c:v>
                </c:pt>
                <c:pt idx="2">
                  <c:v>2.9730921566551691E-2</c:v>
                </c:pt>
                <c:pt idx="3">
                  <c:v>3.6395212793246264E-2</c:v>
                </c:pt>
                <c:pt idx="4">
                  <c:v>4.2742547627992115E-2</c:v>
                </c:pt>
                <c:pt idx="5">
                  <c:v>4.9202963448555584E-2</c:v>
                </c:pt>
                <c:pt idx="6">
                  <c:v>5.5160132399592068E-2</c:v>
                </c:pt>
                <c:pt idx="7">
                  <c:v>5.5847753331103325E-2</c:v>
                </c:pt>
                <c:pt idx="8">
                  <c:v>8.7064541926442349E-2</c:v>
                </c:pt>
                <c:pt idx="9">
                  <c:v>0.11705880094392404</c:v>
                </c:pt>
                <c:pt idx="10">
                  <c:v>0.14851127749752255</c:v>
                </c:pt>
                <c:pt idx="11">
                  <c:v>0.18050218542991664</c:v>
                </c:pt>
                <c:pt idx="12">
                  <c:v>0.2106884008874772</c:v>
                </c:pt>
                <c:pt idx="13">
                  <c:v>0.24109980506566731</c:v>
                </c:pt>
                <c:pt idx="14">
                  <c:v>0.26913734538202028</c:v>
                </c:pt>
                <c:pt idx="15">
                  <c:v>0.29881842604490821</c:v>
                </c:pt>
                <c:pt idx="16">
                  <c:v>0.29538683148750888</c:v>
                </c:pt>
                <c:pt idx="17">
                  <c:v>0.29254035972517095</c:v>
                </c:pt>
                <c:pt idx="18">
                  <c:v>0.29219352360114331</c:v>
                </c:pt>
                <c:pt idx="19">
                  <c:v>0.28970652573660183</c:v>
                </c:pt>
                <c:pt idx="20">
                  <c:v>0.29038874367831979</c:v>
                </c:pt>
                <c:pt idx="21">
                  <c:v>0.28934960157821427</c:v>
                </c:pt>
                <c:pt idx="22">
                  <c:v>0.28873657348513898</c:v>
                </c:pt>
                <c:pt idx="23">
                  <c:v>0.28853898110332477</c:v>
                </c:pt>
                <c:pt idx="24">
                  <c:v>0.28719995961738809</c:v>
                </c:pt>
                <c:pt idx="25">
                  <c:v>0.28613647086617949</c:v>
                </c:pt>
                <c:pt idx="26">
                  <c:v>0.28773654219764694</c:v>
                </c:pt>
                <c:pt idx="27">
                  <c:v>0.28678570256860642</c:v>
                </c:pt>
                <c:pt idx="28">
                  <c:v>0.28588371728590217</c:v>
                </c:pt>
                <c:pt idx="29">
                  <c:v>0.28600132001659379</c:v>
                </c:pt>
                <c:pt idx="30">
                  <c:v>0.28341347327314187</c:v>
                </c:pt>
              </c:numCache>
            </c:numRef>
          </c:val>
          <c:smooth val="0"/>
          <c:extLst>
            <c:ext xmlns:c16="http://schemas.microsoft.com/office/drawing/2014/chart" uri="{C3380CC4-5D6E-409C-BE32-E72D297353CC}">
              <c16:uniqueId val="{00000002-A374-48BB-867A-8FB6A3DBCF76}"/>
            </c:ext>
          </c:extLst>
        </c:ser>
        <c:ser>
          <c:idx val="3"/>
          <c:order val="1"/>
          <c:tx>
            <c:strRef>
              <c:f>'BAU Calculations'!$A$113</c:f>
              <c:strCache>
                <c:ptCount val="1"/>
                <c:pt idx="0">
                  <c:v>chemicals 20</c:v>
                </c:pt>
              </c:strCache>
            </c:strRef>
          </c:tx>
          <c:spPr>
            <a:ln w="28575" cap="rnd">
              <a:solidFill>
                <a:schemeClr val="accent4"/>
              </a:solidFill>
              <a:round/>
            </a:ln>
            <a:effectLst/>
          </c:spPr>
          <c:marker>
            <c:symbol val="none"/>
          </c:marker>
          <c:cat>
            <c:numRef>
              <c:f>'BAU Calculations'!$B$111:$AF$111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'BAU Calculations'!$B$113:$AF$113</c:f>
              <c:numCache>
                <c:formatCode>0.00%</c:formatCode>
                <c:ptCount val="31"/>
                <c:pt idx="0">
                  <c:v>6.0251244555652094E-3</c:v>
                </c:pt>
                <c:pt idx="1">
                  <c:v>1.1306961379213047E-2</c:v>
                </c:pt>
                <c:pt idx="2">
                  <c:v>1.5539178530126877E-2</c:v>
                </c:pt>
                <c:pt idx="3">
                  <c:v>1.9560720441159172E-2</c:v>
                </c:pt>
                <c:pt idx="4">
                  <c:v>2.2832604584674464E-2</c:v>
                </c:pt>
                <c:pt idx="5">
                  <c:v>2.6142061802850742E-2</c:v>
                </c:pt>
                <c:pt idx="6">
                  <c:v>2.9372461844434771E-2</c:v>
                </c:pt>
                <c:pt idx="7">
                  <c:v>5.1353109362300677E-2</c:v>
                </c:pt>
                <c:pt idx="8">
                  <c:v>5.413614667720483E-2</c:v>
                </c:pt>
                <c:pt idx="9">
                  <c:v>5.6871469261761405E-2</c:v>
                </c:pt>
                <c:pt idx="10">
                  <c:v>5.9288843556340676E-2</c:v>
                </c:pt>
                <c:pt idx="11">
                  <c:v>6.1542838545548761E-2</c:v>
                </c:pt>
                <c:pt idx="12">
                  <c:v>6.3612441513390683E-2</c:v>
                </c:pt>
                <c:pt idx="13">
                  <c:v>6.557582402523271E-2</c:v>
                </c:pt>
                <c:pt idx="14">
                  <c:v>6.6996582847732231E-2</c:v>
                </c:pt>
                <c:pt idx="15">
                  <c:v>6.8236801453802204E-2</c:v>
                </c:pt>
                <c:pt idx="16">
                  <c:v>6.6243710338386275E-2</c:v>
                </c:pt>
                <c:pt idx="17">
                  <c:v>6.5222034531132594E-2</c:v>
                </c:pt>
                <c:pt idx="18">
                  <c:v>6.4315520951216856E-2</c:v>
                </c:pt>
                <c:pt idx="19">
                  <c:v>6.3508620937637719E-2</c:v>
                </c:pt>
                <c:pt idx="20">
                  <c:v>6.2746710364179545E-2</c:v>
                </c:pt>
                <c:pt idx="21">
                  <c:v>6.2025489498959835E-2</c:v>
                </c:pt>
                <c:pt idx="22">
                  <c:v>6.1248064972152905E-2</c:v>
                </c:pt>
                <c:pt idx="23">
                  <c:v>6.0174026451551198E-2</c:v>
                </c:pt>
                <c:pt idx="24">
                  <c:v>5.9183371640548647E-2</c:v>
                </c:pt>
                <c:pt idx="25">
                  <c:v>5.8014081562601148E-2</c:v>
                </c:pt>
                <c:pt idx="26">
                  <c:v>5.7144415767537954E-2</c:v>
                </c:pt>
                <c:pt idx="27">
                  <c:v>5.6386658799005812E-2</c:v>
                </c:pt>
                <c:pt idx="28">
                  <c:v>5.5547681265685184E-2</c:v>
                </c:pt>
                <c:pt idx="29">
                  <c:v>5.4465035591352157E-2</c:v>
                </c:pt>
                <c:pt idx="30">
                  <c:v>5.3431788208629594E-2</c:v>
                </c:pt>
              </c:numCache>
            </c:numRef>
          </c:val>
          <c:smooth val="0"/>
          <c:extLst>
            <c:ext xmlns:c16="http://schemas.microsoft.com/office/drawing/2014/chart" uri="{C3380CC4-5D6E-409C-BE32-E72D297353CC}">
              <c16:uniqueId val="{00000003-A374-48BB-867A-8FB6A3DBCF76}"/>
            </c:ext>
          </c:extLst>
        </c:ser>
        <c:ser>
          <c:idx val="4"/>
          <c:order val="2"/>
          <c:tx>
            <c:strRef>
              <c:f>'BAU Calculations'!$A$114</c:f>
              <c:strCache>
                <c:ptCount val="1"/>
                <c:pt idx="0">
                  <c:v>cement and other nonmetallic minerals 239</c:v>
                </c:pt>
              </c:strCache>
            </c:strRef>
          </c:tx>
          <c:spPr>
            <a:ln w="28575" cap="rnd">
              <a:solidFill>
                <a:schemeClr val="accent5"/>
              </a:solidFill>
              <a:round/>
            </a:ln>
            <a:effectLst/>
          </c:spPr>
          <c:marker>
            <c:symbol val="none"/>
          </c:marker>
          <c:cat>
            <c:numRef>
              <c:f>'BAU Calculations'!$B$111:$AF$111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'BAU Calculations'!$B$114:$AF$114</c:f>
              <c:numCache>
                <c:formatCode>0.00%</c:formatCode>
                <c:ptCount val="31"/>
                <c:pt idx="0">
                  <c:v>0</c:v>
                </c:pt>
                <c:pt idx="1">
                  <c:v>2.0505948021545795E-3</c:v>
                </c:pt>
                <c:pt idx="2">
                  <c:v>4.1902649098006679E-3</c:v>
                </c:pt>
                <c:pt idx="3">
                  <c:v>6.297555949358883E-3</c:v>
                </c:pt>
                <c:pt idx="4">
                  <c:v>8.3487805321542825E-3</c:v>
                </c:pt>
                <c:pt idx="5">
                  <c:v>1.0343695884067968E-2</c:v>
                </c:pt>
                <c:pt idx="6">
                  <c:v>1.2383516885175775E-2</c:v>
                </c:pt>
                <c:pt idx="7">
                  <c:v>1.7886074562222763E-2</c:v>
                </c:pt>
                <c:pt idx="8">
                  <c:v>3.7817673215588633E-2</c:v>
                </c:pt>
                <c:pt idx="9">
                  <c:v>5.7439054144320545E-2</c:v>
                </c:pt>
                <c:pt idx="10">
                  <c:v>7.6772707255191058E-2</c:v>
                </c:pt>
                <c:pt idx="11">
                  <c:v>9.5798349977348332E-2</c:v>
                </c:pt>
                <c:pt idx="12">
                  <c:v>0.11449013918810755</c:v>
                </c:pt>
                <c:pt idx="13">
                  <c:v>0.13291245448900341</c:v>
                </c:pt>
                <c:pt idx="14">
                  <c:v>0.15115904446196166</c:v>
                </c:pt>
                <c:pt idx="15">
                  <c:v>0.16816065619767853</c:v>
                </c:pt>
                <c:pt idx="16">
                  <c:v>0.16605951507039143</c:v>
                </c:pt>
                <c:pt idx="17">
                  <c:v>0.16451657685699425</c:v>
                </c:pt>
                <c:pt idx="18">
                  <c:v>0.16300175831518043</c:v>
                </c:pt>
                <c:pt idx="19">
                  <c:v>0.16149512253346063</c:v>
                </c:pt>
                <c:pt idx="20">
                  <c:v>0.15994395018043661</c:v>
                </c:pt>
                <c:pt idx="21">
                  <c:v>0.15837994664576605</c:v>
                </c:pt>
                <c:pt idx="22">
                  <c:v>0.15686462025565923</c:v>
                </c:pt>
                <c:pt idx="23">
                  <c:v>0.15538812970311827</c:v>
                </c:pt>
                <c:pt idx="24">
                  <c:v>0.15391636907295844</c:v>
                </c:pt>
                <c:pt idx="25">
                  <c:v>0.15243507083796456</c:v>
                </c:pt>
                <c:pt idx="26">
                  <c:v>0.15099240634828368</c:v>
                </c:pt>
                <c:pt idx="27">
                  <c:v>0.14955418913188273</c:v>
                </c:pt>
                <c:pt idx="28">
                  <c:v>0.14813758729153001</c:v>
                </c:pt>
                <c:pt idx="29">
                  <c:v>0.1467304085081686</c:v>
                </c:pt>
                <c:pt idx="30">
                  <c:v>0.14533138913393187</c:v>
                </c:pt>
              </c:numCache>
            </c:numRef>
          </c:val>
          <c:smooth val="0"/>
          <c:extLst>
            <c:ext xmlns:c16="http://schemas.microsoft.com/office/drawing/2014/chart" uri="{C3380CC4-5D6E-409C-BE32-E72D297353CC}">
              <c16:uniqueId val="{00000004-A374-48BB-867A-8FB6A3DBCF76}"/>
            </c:ext>
          </c:extLst>
        </c:ser>
        <c:ser>
          <c:idx val="0"/>
          <c:order val="3"/>
          <c:tx>
            <c:strRef>
              <c:f>'BAU Calculations'!$A$115</c:f>
              <c:strCache>
                <c:ptCount val="1"/>
                <c:pt idx="0">
                  <c:v>energy pipelines and gas processing 352T353</c:v>
                </c:pt>
              </c:strCache>
            </c:strRef>
          </c:tx>
          <c:spPr>
            <a:ln w="28575" cap="rnd">
              <a:solidFill>
                <a:schemeClr val="accent1"/>
              </a:solidFill>
              <a:round/>
            </a:ln>
            <a:effectLst/>
          </c:spPr>
          <c:marker>
            <c:symbol val="none"/>
          </c:marker>
          <c:val>
            <c:numRef>
              <c:f>'BAU Calculations'!$B$115:$AF$115</c:f>
              <c:numCache>
                <c:formatCode>0.00%</c:formatCode>
                <c:ptCount val="31"/>
                <c:pt idx="0">
                  <c:v>9.3541600812401648E-2</c:v>
                </c:pt>
                <c:pt idx="1">
                  <c:v>9.8867666557611047E-2</c:v>
                </c:pt>
                <c:pt idx="2">
                  <c:v>0.10175448028799561</c:v>
                </c:pt>
                <c:pt idx="3">
                  <c:v>0.10129073311502906</c:v>
                </c:pt>
                <c:pt idx="4">
                  <c:v>9.9379181355551877E-2</c:v>
                </c:pt>
                <c:pt idx="5">
                  <c:v>9.7684617292653153E-2</c:v>
                </c:pt>
                <c:pt idx="6">
                  <c:v>0.10029041548565455</c:v>
                </c:pt>
                <c:pt idx="7">
                  <c:v>0.10211410944978749</c:v>
                </c:pt>
                <c:pt idx="8">
                  <c:v>0.1047452973549975</c:v>
                </c:pt>
                <c:pt idx="9">
                  <c:v>0.10497066617656173</c:v>
                </c:pt>
                <c:pt idx="10">
                  <c:v>0.10558638601237019</c:v>
                </c:pt>
                <c:pt idx="11">
                  <c:v>0.10772411625610311</c:v>
                </c:pt>
                <c:pt idx="12">
                  <c:v>0.10965393995789599</c:v>
                </c:pt>
                <c:pt idx="13">
                  <c:v>0.1121247660029908</c:v>
                </c:pt>
                <c:pt idx="14">
                  <c:v>0.11422648898702277</c:v>
                </c:pt>
                <c:pt idx="15">
                  <c:v>0.11634691775502909</c:v>
                </c:pt>
                <c:pt idx="16">
                  <c:v>0.11530406267623144</c:v>
                </c:pt>
                <c:pt idx="17">
                  <c:v>0.11317178449957704</c:v>
                </c:pt>
                <c:pt idx="18">
                  <c:v>0.11181533280501373</c:v>
                </c:pt>
                <c:pt idx="19">
                  <c:v>0.11029140435618591</c:v>
                </c:pt>
                <c:pt idx="20">
                  <c:v>0.10892421633712464</c:v>
                </c:pt>
                <c:pt idx="21">
                  <c:v>0.10851569312121145</c:v>
                </c:pt>
                <c:pt idx="22">
                  <c:v>0.10851338449049105</c:v>
                </c:pt>
                <c:pt idx="23">
                  <c:v>0.1079695717459391</c:v>
                </c:pt>
                <c:pt idx="24">
                  <c:v>0.107208902790975</c:v>
                </c:pt>
                <c:pt idx="25">
                  <c:v>0.10698462657401019</c:v>
                </c:pt>
                <c:pt idx="26">
                  <c:v>0.10735055636181939</c:v>
                </c:pt>
                <c:pt idx="27">
                  <c:v>0.10735449529662218</c:v>
                </c:pt>
                <c:pt idx="28">
                  <c:v>0.1076469500150212</c:v>
                </c:pt>
                <c:pt idx="29">
                  <c:v>0.10827780241309116</c:v>
                </c:pt>
                <c:pt idx="30">
                  <c:v>0.10842115102443392</c:v>
                </c:pt>
              </c:numCache>
            </c:numRef>
          </c:val>
          <c:smooth val="0"/>
          <c:extLst>
            <c:ext xmlns:c16="http://schemas.microsoft.com/office/drawing/2014/chart" uri="{C3380CC4-5D6E-409C-BE32-E72D297353CC}">
              <c16:uniqueId val="{00000001-5E1F-48B9-A5DB-4353800484D6}"/>
            </c:ext>
          </c:extLst>
        </c:ser>
        <c:dLbls>
          <c:showLegendKey val="0"/>
          <c:showVal val="0"/>
          <c:showCatName val="0"/>
          <c:showSerName val="0"/>
          <c:showPercent val="0"/>
          <c:showBubbleSize val="0"/>
        </c:dLbls>
        <c:smooth val="0"/>
        <c:axId val="2095671583"/>
        <c:axId val="2086371983"/>
      </c:lineChart>
      <c:catAx>
        <c:axId val="20956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86371983"/>
        <c:crosses val="autoZero"/>
        <c:auto val="1"/>
        <c:lblAlgn val="ctr"/>
        <c:lblOffset val="100"/>
        <c:noMultiLvlLbl val="0"/>
      </c:catAx>
      <c:valAx>
        <c:axId val="208637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9567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CO2 Capture (tons/yr) Through 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'BAU Calculations'!$A$4</c:f>
              <c:strCache>
                <c:ptCount val="1"/>
                <c:pt idx="0">
                  <c:v>chemicals 20</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'BAU Calculations'!$B$2:$AH$2</c15:sqref>
                  </c15:fullRef>
                </c:ext>
              </c:extLst>
              <c:f>'BAU Calculations'!$B$2:$K$2</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extLst>
                <c:ext xmlns:c15="http://schemas.microsoft.com/office/drawing/2012/chart" uri="{02D57815-91ED-43cb-92C2-25804820EDAC}">
                  <c15:fullRef>
                    <c15:sqref>'BAU Calculations'!$B$4:$AH$4</c15:sqref>
                  </c15:fullRef>
                </c:ext>
              </c:extLst>
              <c:f>'BAU Calculations'!$B$4:$K$4</c:f>
              <c:numCache>
                <c:formatCode>0.00E+00</c:formatCode>
                <c:ptCount val="10"/>
                <c:pt idx="0">
                  <c:v>1.3</c:v>
                </c:pt>
                <c:pt idx="1">
                  <c:v>1.3</c:v>
                </c:pt>
                <c:pt idx="2">
                  <c:v>1.3</c:v>
                </c:pt>
                <c:pt idx="3">
                  <c:v>1.3</c:v>
                </c:pt>
                <c:pt idx="4">
                  <c:v>1.3</c:v>
                </c:pt>
                <c:pt idx="5">
                  <c:v>1.3</c:v>
                </c:pt>
                <c:pt idx="6">
                  <c:v>1.3</c:v>
                </c:pt>
                <c:pt idx="7">
                  <c:v>5.75</c:v>
                </c:pt>
                <c:pt idx="8">
                  <c:v>11.85</c:v>
                </c:pt>
                <c:pt idx="9">
                  <c:v>11.85</c:v>
                </c:pt>
              </c:numCache>
            </c:numRef>
          </c:val>
          <c:smooth val="0"/>
          <c:extLst>
            <c:ext xmlns:c16="http://schemas.microsoft.com/office/drawing/2014/chart" uri="{C3380CC4-5D6E-409C-BE32-E72D297353CC}">
              <c16:uniqueId val="{00000002-250C-45FF-B411-1D9A68A3AE8B}"/>
            </c:ext>
          </c:extLst>
        </c:ser>
        <c:ser>
          <c:idx val="3"/>
          <c:order val="1"/>
          <c:tx>
            <c:strRef>
              <c:f>'BAU Calculations'!$A$6</c:f>
              <c:strCache>
                <c:ptCount val="1"/>
                <c:pt idx="0">
                  <c:v>energy pipelines and gas processing 352T353</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'BAU Calculations'!$B$2:$AH$2</c15:sqref>
                  </c15:fullRef>
                </c:ext>
              </c:extLst>
              <c:f>'BAU Calculations'!$B$2:$K$2</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extLst>
                <c:ext xmlns:c15="http://schemas.microsoft.com/office/drawing/2012/chart" uri="{02D57815-91ED-43cb-92C2-25804820EDAC}">
                  <c15:fullRef>
                    <c15:sqref>'BAU Calculations'!$B$6:$AH$6</c15:sqref>
                  </c15:fullRef>
                </c:ext>
              </c:extLst>
              <c:f>'BAU Calculations'!$B$6:$K$6</c:f>
              <c:numCache>
                <c:formatCode>0.00E+00</c:formatCode>
                <c:ptCount val="10"/>
                <c:pt idx="0">
                  <c:v>12.8</c:v>
                </c:pt>
                <c:pt idx="1">
                  <c:v>12.8</c:v>
                </c:pt>
                <c:pt idx="2">
                  <c:v>12.8</c:v>
                </c:pt>
                <c:pt idx="3">
                  <c:v>12.8</c:v>
                </c:pt>
                <c:pt idx="4">
                  <c:v>12.8</c:v>
                </c:pt>
                <c:pt idx="5">
                  <c:v>12.8</c:v>
                </c:pt>
                <c:pt idx="6">
                  <c:v>12.8</c:v>
                </c:pt>
                <c:pt idx="7">
                  <c:v>17.8</c:v>
                </c:pt>
                <c:pt idx="8">
                  <c:v>17.8</c:v>
                </c:pt>
                <c:pt idx="9">
                  <c:v>21.8</c:v>
                </c:pt>
              </c:numCache>
            </c:numRef>
          </c:val>
          <c:smooth val="0"/>
          <c:extLst>
            <c:ext xmlns:c16="http://schemas.microsoft.com/office/drawing/2014/chart" uri="{C3380CC4-5D6E-409C-BE32-E72D297353CC}">
              <c16:uniqueId val="{00000003-250C-45FF-B411-1D9A68A3AE8B}"/>
            </c:ext>
          </c:extLst>
        </c:ser>
        <c:ser>
          <c:idx val="4"/>
          <c:order val="2"/>
          <c:tx>
            <c:strRef>
              <c:f>'BAU Calculations'!$A$5</c:f>
              <c:strCache>
                <c:ptCount val="1"/>
                <c:pt idx="0">
                  <c:v>cement and other nonmetallic minerals 239</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'BAU Calculations'!$B$2:$AH$2</c15:sqref>
                  </c15:fullRef>
                </c:ext>
              </c:extLst>
              <c:f>'BAU Calculations'!$B$2:$K$2</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extLst>
                <c:ext xmlns:c15="http://schemas.microsoft.com/office/drawing/2012/chart" uri="{02D57815-91ED-43cb-92C2-25804820EDAC}">
                  <c15:fullRef>
                    <c15:sqref>'BAU Calculations'!$B$5:$AH$5</c15:sqref>
                  </c15:fullRef>
                </c:ext>
              </c:extLst>
              <c:f>'BAU Calculations'!$B$5:$K$5</c:f>
              <c:numCache>
                <c:formatCode>0.00E+00</c:formatCode>
                <c:ptCount val="10"/>
                <c:pt idx="0">
                  <c:v>0</c:v>
                </c:pt>
                <c:pt idx="1">
                  <c:v>0</c:v>
                </c:pt>
                <c:pt idx="2">
                  <c:v>0</c:v>
                </c:pt>
                <c:pt idx="3">
                  <c:v>0</c:v>
                </c:pt>
                <c:pt idx="4">
                  <c:v>0</c:v>
                </c:pt>
                <c:pt idx="5">
                  <c:v>0</c:v>
                </c:pt>
                <c:pt idx="6">
                  <c:v>0</c:v>
                </c:pt>
                <c:pt idx="7">
                  <c:v>1.5</c:v>
                </c:pt>
                <c:pt idx="8">
                  <c:v>1.5</c:v>
                </c:pt>
                <c:pt idx="9">
                  <c:v>1.5</c:v>
                </c:pt>
              </c:numCache>
            </c:numRef>
          </c:val>
          <c:smooth val="0"/>
          <c:extLst>
            <c:ext xmlns:c16="http://schemas.microsoft.com/office/drawing/2014/chart" uri="{C3380CC4-5D6E-409C-BE32-E72D297353CC}">
              <c16:uniqueId val="{00000004-250C-45FF-B411-1D9A68A3AE8B}"/>
            </c:ext>
          </c:extLst>
        </c:ser>
        <c:ser>
          <c:idx val="0"/>
          <c:order val="3"/>
          <c:tx>
            <c:strRef>
              <c:f>'BAU Calculations'!$A$3</c:f>
              <c:strCache>
                <c:ptCount val="1"/>
                <c:pt idx="0">
                  <c:v>refined petroleum and coke 19</c:v>
                </c:pt>
              </c:strCache>
            </c:strRef>
          </c:tx>
          <c:spPr>
            <a:ln w="28575" cap="rnd">
              <a:solidFill>
                <a:schemeClr val="accent1"/>
              </a:solidFill>
              <a:round/>
            </a:ln>
            <a:effectLst/>
          </c:spPr>
          <c:marker>
            <c:symbol val="none"/>
          </c:marker>
          <c:cat>
            <c:strLit>
              <c:ptCount val="10"/>
              <c:pt idx="0">
                <c:v>2018</c:v>
              </c:pt>
              <c:pt idx="1">
                <c:v>2019</c:v>
              </c:pt>
              <c:pt idx="2">
                <c:v>2020</c:v>
              </c:pt>
              <c:pt idx="3">
                <c:v>2021</c:v>
              </c:pt>
              <c:pt idx="4">
                <c:v>2022</c:v>
              </c:pt>
              <c:pt idx="5">
                <c:v>2023</c:v>
              </c:pt>
              <c:pt idx="6">
                <c:v>2024</c:v>
              </c:pt>
              <c:pt idx="7">
                <c:v>2025</c:v>
              </c:pt>
              <c:pt idx="8">
                <c:v>2026</c:v>
              </c:pt>
              <c:pt idx="9">
                <c:v>2027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'BAU Calculations'!$B$3:$AH$3</c15:sqref>
                  </c15:fullRef>
                </c:ext>
              </c:extLst>
              <c:f>'BAU Calculations'!$B$3:$K$3</c:f>
              <c:numCache>
                <c:formatCode>0.00E+00</c:formatCode>
                <c:ptCount val="10"/>
                <c:pt idx="0">
                  <c:v>3.1349999999999998</c:v>
                </c:pt>
                <c:pt idx="1">
                  <c:v>3.1349999999999998</c:v>
                </c:pt>
                <c:pt idx="2">
                  <c:v>3.1349999999999998</c:v>
                </c:pt>
                <c:pt idx="3">
                  <c:v>3.1349999999999998</c:v>
                </c:pt>
                <c:pt idx="4">
                  <c:v>5.6049999999999995</c:v>
                </c:pt>
                <c:pt idx="5">
                  <c:v>5.6049999999999995</c:v>
                </c:pt>
                <c:pt idx="6">
                  <c:v>12.955000000000002</c:v>
                </c:pt>
                <c:pt idx="7">
                  <c:v>13.635000000000002</c:v>
                </c:pt>
                <c:pt idx="8">
                  <c:v>13.635000000000002</c:v>
                </c:pt>
                <c:pt idx="9">
                  <c:v>13.635000000000002</c:v>
                </c:pt>
              </c:numCache>
            </c:numRef>
          </c:val>
          <c:smooth val="0"/>
          <c:extLst>
            <c:ext xmlns:c16="http://schemas.microsoft.com/office/drawing/2014/chart" uri="{C3380CC4-5D6E-409C-BE32-E72D297353CC}">
              <c16:uniqueId val="{00000001-4168-4E84-9837-75D04E7CAC82}"/>
            </c:ext>
          </c:extLst>
        </c:ser>
        <c:dLbls>
          <c:showLegendKey val="0"/>
          <c:showVal val="0"/>
          <c:showCatName val="0"/>
          <c:showSerName val="0"/>
          <c:showPercent val="0"/>
          <c:showBubbleSize val="0"/>
        </c:dLbls>
        <c:smooth val="0"/>
        <c:axId val="2086375631"/>
        <c:axId val="1719908479"/>
      </c:lineChart>
      <c:catAx>
        <c:axId val="20863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8479"/>
        <c:crosses val="autoZero"/>
        <c:auto val="1"/>
        <c:lblAlgn val="ctr"/>
        <c:lblOffset val="100"/>
        <c:noMultiLvlLbl val="0"/>
      </c:catAx>
      <c:valAx>
        <c:axId val="1719908479"/>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7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CO2 Capture (tons/yr) Linear Trend Through 2050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'BAU Calculations'!$A$41</c:f>
              <c:strCache>
                <c:ptCount val="1"/>
                <c:pt idx="0">
                  <c:v>chemicals 20</c:v>
                </c:pt>
              </c:strCache>
            </c:strRef>
          </c:tx>
          <c:spPr>
            <a:ln w="28575" cap="rnd">
              <a:solidFill>
                <a:schemeClr val="accent3"/>
              </a:solidFill>
              <a:round/>
            </a:ln>
            <a:effectLst/>
          </c:spPr>
          <c:marker>
            <c:symbol val="none"/>
          </c:marker>
          <c:cat>
            <c:numRef>
              <c:f>'BAU Calculations'!$B$39:$AH$39</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'BAU Calculations'!$B$41:$AH$41</c:f>
              <c:numCache>
                <c:formatCode>0.00E+00</c:formatCode>
                <c:ptCount val="33"/>
                <c:pt idx="0">
                  <c:v>0</c:v>
                </c:pt>
                <c:pt idx="1">
                  <c:v>0.18916666666677884</c:v>
                </c:pt>
                <c:pt idx="2">
                  <c:v>1.1150000000000091</c:v>
                </c:pt>
                <c:pt idx="3">
                  <c:v>2.0408333333334667</c:v>
                </c:pt>
                <c:pt idx="4">
                  <c:v>2.966666666666697</c:v>
                </c:pt>
                <c:pt idx="5">
                  <c:v>3.8925000000001546</c:v>
                </c:pt>
                <c:pt idx="6">
                  <c:v>4.8183333333333849</c:v>
                </c:pt>
                <c:pt idx="7">
                  <c:v>5.7441666666668425</c:v>
                </c:pt>
                <c:pt idx="8">
                  <c:v>6.6700000000000728</c:v>
                </c:pt>
                <c:pt idx="9">
                  <c:v>11.849999999999909</c:v>
                </c:pt>
                <c:pt idx="10">
                  <c:v>12.743749999999864</c:v>
                </c:pt>
                <c:pt idx="11">
                  <c:v>13.637499999999818</c:v>
                </c:pt>
                <c:pt idx="12">
                  <c:v>14.531249999999773</c:v>
                </c:pt>
                <c:pt idx="13">
                  <c:v>15.424999999999955</c:v>
                </c:pt>
                <c:pt idx="14">
                  <c:v>16.318749999999909</c:v>
                </c:pt>
                <c:pt idx="15">
                  <c:v>17.212499999999864</c:v>
                </c:pt>
                <c:pt idx="16">
                  <c:v>18.106249999999818</c:v>
                </c:pt>
                <c:pt idx="17">
                  <c:v>18.999999999999773</c:v>
                </c:pt>
                <c:pt idx="18">
                  <c:v>18.999999999999773</c:v>
                </c:pt>
                <c:pt idx="19">
                  <c:v>18.999999999999773</c:v>
                </c:pt>
                <c:pt idx="20">
                  <c:v>18.999999999999773</c:v>
                </c:pt>
                <c:pt idx="21">
                  <c:v>18.999999999999773</c:v>
                </c:pt>
                <c:pt idx="22">
                  <c:v>18.999999999999773</c:v>
                </c:pt>
                <c:pt idx="23">
                  <c:v>18.999999999999773</c:v>
                </c:pt>
                <c:pt idx="24">
                  <c:v>18.999999999999773</c:v>
                </c:pt>
                <c:pt idx="25">
                  <c:v>18.999999999999773</c:v>
                </c:pt>
                <c:pt idx="26">
                  <c:v>18.999999999999773</c:v>
                </c:pt>
                <c:pt idx="27">
                  <c:v>18.999999999999773</c:v>
                </c:pt>
                <c:pt idx="28">
                  <c:v>18.999999999999773</c:v>
                </c:pt>
                <c:pt idx="29">
                  <c:v>18.999999999999773</c:v>
                </c:pt>
                <c:pt idx="30">
                  <c:v>18.999999999999773</c:v>
                </c:pt>
                <c:pt idx="31">
                  <c:v>18.999999999999773</c:v>
                </c:pt>
                <c:pt idx="32">
                  <c:v>18.999999999999773</c:v>
                </c:pt>
              </c:numCache>
            </c:numRef>
          </c:val>
          <c:smooth val="0"/>
          <c:extLst>
            <c:ext xmlns:c16="http://schemas.microsoft.com/office/drawing/2014/chart" uri="{C3380CC4-5D6E-409C-BE32-E72D297353CC}">
              <c16:uniqueId val="{00000002-48E6-4790-B9FA-18BC0F7261C8}"/>
            </c:ext>
          </c:extLst>
        </c:ser>
        <c:ser>
          <c:idx val="3"/>
          <c:order val="1"/>
          <c:tx>
            <c:strRef>
              <c:f>'BAU Calculations'!$A$43</c:f>
              <c:strCache>
                <c:ptCount val="1"/>
                <c:pt idx="0">
                  <c:v>energy pipelines and gas processing 352T353</c:v>
                </c:pt>
              </c:strCache>
            </c:strRef>
          </c:tx>
          <c:spPr>
            <a:ln w="28575" cap="rnd">
              <a:solidFill>
                <a:schemeClr val="accent4"/>
              </a:solidFill>
              <a:round/>
            </a:ln>
            <a:effectLst/>
          </c:spPr>
          <c:marker>
            <c:symbol val="none"/>
          </c:marker>
          <c:cat>
            <c:numRef>
              <c:f>'BAU Calculations'!$B$39:$AH$39</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'BAU Calculations'!$B$43:$AH$43</c:f>
              <c:numCache>
                <c:formatCode>0.00E+00</c:formatCode>
                <c:ptCount val="33"/>
                <c:pt idx="0">
                  <c:v>11.577777777777783</c:v>
                </c:pt>
                <c:pt idx="1">
                  <c:v>12.16111111111104</c:v>
                </c:pt>
                <c:pt idx="2">
                  <c:v>12.744444444444525</c:v>
                </c:pt>
                <c:pt idx="3">
                  <c:v>13.327777777777783</c:v>
                </c:pt>
                <c:pt idx="4">
                  <c:v>13.91111111111104</c:v>
                </c:pt>
                <c:pt idx="5">
                  <c:v>14.494444444444525</c:v>
                </c:pt>
                <c:pt idx="6">
                  <c:v>15.077777777777783</c:v>
                </c:pt>
                <c:pt idx="7">
                  <c:v>15.66111111111104</c:v>
                </c:pt>
                <c:pt idx="8">
                  <c:v>16.244444444444525</c:v>
                </c:pt>
                <c:pt idx="9">
                  <c:v>16.827777777777783</c:v>
                </c:pt>
                <c:pt idx="10">
                  <c:v>17.41111111111104</c:v>
                </c:pt>
                <c:pt idx="11">
                  <c:v>17.994444444444525</c:v>
                </c:pt>
                <c:pt idx="12">
                  <c:v>18.577777777777783</c:v>
                </c:pt>
                <c:pt idx="13">
                  <c:v>19.16111111111104</c:v>
                </c:pt>
                <c:pt idx="14">
                  <c:v>19.744444444444525</c:v>
                </c:pt>
                <c:pt idx="15">
                  <c:v>20.327777777777783</c:v>
                </c:pt>
                <c:pt idx="16">
                  <c:v>20.91111111111104</c:v>
                </c:pt>
                <c:pt idx="17">
                  <c:v>21.494444444444525</c:v>
                </c:pt>
                <c:pt idx="18">
                  <c:v>21.494444444444525</c:v>
                </c:pt>
                <c:pt idx="19">
                  <c:v>21.494444444444525</c:v>
                </c:pt>
                <c:pt idx="20">
                  <c:v>21.494444444444525</c:v>
                </c:pt>
                <c:pt idx="21">
                  <c:v>21.494444444444525</c:v>
                </c:pt>
                <c:pt idx="22">
                  <c:v>21.494444444444525</c:v>
                </c:pt>
                <c:pt idx="23">
                  <c:v>21.494444444444525</c:v>
                </c:pt>
                <c:pt idx="24">
                  <c:v>21.494444444444525</c:v>
                </c:pt>
                <c:pt idx="25">
                  <c:v>21.494444444444525</c:v>
                </c:pt>
                <c:pt idx="26">
                  <c:v>21.494444444444525</c:v>
                </c:pt>
                <c:pt idx="27">
                  <c:v>21.494444444444525</c:v>
                </c:pt>
                <c:pt idx="28">
                  <c:v>21.494444444444525</c:v>
                </c:pt>
                <c:pt idx="29">
                  <c:v>21.494444444444525</c:v>
                </c:pt>
                <c:pt idx="30">
                  <c:v>21.494444444444525</c:v>
                </c:pt>
                <c:pt idx="31">
                  <c:v>21.494444444444525</c:v>
                </c:pt>
                <c:pt idx="32">
                  <c:v>21.494444444444525</c:v>
                </c:pt>
              </c:numCache>
            </c:numRef>
          </c:val>
          <c:smooth val="0"/>
          <c:extLst>
            <c:ext xmlns:c16="http://schemas.microsoft.com/office/drawing/2014/chart" uri="{C3380CC4-5D6E-409C-BE32-E72D297353CC}">
              <c16:uniqueId val="{00000003-48E6-4790-B9FA-18BC0F7261C8}"/>
            </c:ext>
          </c:extLst>
        </c:ser>
        <c:ser>
          <c:idx val="4"/>
          <c:order val="2"/>
          <c:tx>
            <c:strRef>
              <c:f>'BAU Calculations'!$A$42</c:f>
              <c:strCache>
                <c:ptCount val="1"/>
                <c:pt idx="0">
                  <c:v>cement and other nonmetallic minerals 239</c:v>
                </c:pt>
              </c:strCache>
            </c:strRef>
          </c:tx>
          <c:spPr>
            <a:ln w="28575" cap="rnd">
              <a:solidFill>
                <a:schemeClr val="accent5"/>
              </a:solidFill>
              <a:round/>
            </a:ln>
            <a:effectLst/>
          </c:spPr>
          <c:marker>
            <c:symbol val="none"/>
          </c:marker>
          <c:cat>
            <c:numRef>
              <c:f>'BAU Calculations'!$B$39:$AH$39</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'BAU Calculations'!$B$42:$AH$42</c:f>
              <c:numCache>
                <c:formatCode>0.00E+00</c:formatCode>
                <c:ptCount val="33"/>
                <c:pt idx="0">
                  <c:v>0</c:v>
                </c:pt>
                <c:pt idx="1">
                  <c:v>0</c:v>
                </c:pt>
                <c:pt idx="2">
                  <c:v>0</c:v>
                </c:pt>
                <c:pt idx="3">
                  <c:v>0.15833333333330302</c:v>
                </c:pt>
                <c:pt idx="4">
                  <c:v>0.33333333333331439</c:v>
                </c:pt>
                <c:pt idx="5">
                  <c:v>0.50833333333332575</c:v>
                </c:pt>
                <c:pt idx="6">
                  <c:v>0.68333333333333712</c:v>
                </c:pt>
                <c:pt idx="7">
                  <c:v>0.85833333333334849</c:v>
                </c:pt>
                <c:pt idx="8">
                  <c:v>1.033333333333303</c:v>
                </c:pt>
                <c:pt idx="9">
                  <c:v>1.5</c:v>
                </c:pt>
                <c:pt idx="10">
                  <c:v>3.1875</c:v>
                </c:pt>
                <c:pt idx="11">
                  <c:v>4.875</c:v>
                </c:pt>
                <c:pt idx="12">
                  <c:v>6.5625</c:v>
                </c:pt>
                <c:pt idx="13">
                  <c:v>8.25</c:v>
                </c:pt>
                <c:pt idx="14">
                  <c:v>9.9375</c:v>
                </c:pt>
                <c:pt idx="15">
                  <c:v>11.625</c:v>
                </c:pt>
                <c:pt idx="16">
                  <c:v>13.3125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numCache>
            </c:numRef>
          </c:val>
          <c:smooth val="0"/>
          <c:extLst>
            <c:ext xmlns:c16="http://schemas.microsoft.com/office/drawing/2014/chart" uri="{C3380CC4-5D6E-409C-BE32-E72D297353CC}">
              <c16:uniqueId val="{00000004-48E6-4790-B9FA-18BC0F7261C8}"/>
            </c:ext>
          </c:extLst>
        </c:ser>
        <c:ser>
          <c:idx val="0"/>
          <c:order val="3"/>
          <c:tx>
            <c:strRef>
              <c:f>'BAU Calculations'!$A$40</c:f>
              <c:strCache>
                <c:ptCount val="1"/>
                <c:pt idx="0">
                  <c:v>refined petroleum and coke 19</c:v>
                </c:pt>
              </c:strCache>
            </c:strRef>
          </c:tx>
          <c:spPr>
            <a:ln w="28575" cap="rnd">
              <a:solidFill>
                <a:schemeClr val="accent1"/>
              </a:solidFill>
              <a:round/>
            </a:ln>
            <a:effectLst/>
          </c:spPr>
          <c:marker>
            <c:symbol val="none"/>
          </c:marker>
          <c:val>
            <c:numRef>
              <c:f>'BAU Calculations'!$B$40:$AH$40</c:f>
              <c:numCache>
                <c:formatCode>0.00E+00</c:formatCode>
                <c:ptCount val="33"/>
                <c:pt idx="0">
                  <c:v>0.73433333333332484</c:v>
                </c:pt>
                <c:pt idx="1">
                  <c:v>2.3278333333332739</c:v>
                </c:pt>
                <c:pt idx="2">
                  <c:v>3.921333333333223</c:v>
                </c:pt>
                <c:pt idx="3">
                  <c:v>5.514833333333172</c:v>
                </c:pt>
                <c:pt idx="4">
                  <c:v>7.1083333333331211</c:v>
                </c:pt>
                <c:pt idx="5">
                  <c:v>8.7018333333330702</c:v>
                </c:pt>
                <c:pt idx="6">
                  <c:v>10.295333333333019</c:v>
                </c:pt>
                <c:pt idx="7">
                  <c:v>11.888833333332968</c:v>
                </c:pt>
                <c:pt idx="8">
                  <c:v>13.482333333333372</c:v>
                </c:pt>
                <c:pt idx="9">
                  <c:v>13.635000000000218</c:v>
                </c:pt>
                <c:pt idx="10">
                  <c:v>21.305624999999054</c:v>
                </c:pt>
                <c:pt idx="11">
                  <c:v>28.976249999999709</c:v>
                </c:pt>
                <c:pt idx="12">
                  <c:v>36.646874999998545</c:v>
                </c:pt>
                <c:pt idx="13">
                  <c:v>44.3174999999992</c:v>
                </c:pt>
                <c:pt idx="14">
                  <c:v>51.988124999999854</c:v>
                </c:pt>
                <c:pt idx="15">
                  <c:v>59.65874999999869</c:v>
                </c:pt>
                <c:pt idx="16">
                  <c:v>67.329374999999345</c:v>
                </c:pt>
                <c:pt idx="17">
                  <c:v>75</c:v>
                </c:pt>
                <c:pt idx="18">
                  <c:v>75</c:v>
                </c:pt>
                <c:pt idx="19">
                  <c:v>75</c:v>
                </c:pt>
                <c:pt idx="20">
                  <c:v>75</c:v>
                </c:pt>
                <c:pt idx="21">
                  <c:v>75</c:v>
                </c:pt>
                <c:pt idx="22">
                  <c:v>75</c:v>
                </c:pt>
                <c:pt idx="23">
                  <c:v>75</c:v>
                </c:pt>
                <c:pt idx="24">
                  <c:v>75</c:v>
                </c:pt>
                <c:pt idx="25">
                  <c:v>75</c:v>
                </c:pt>
                <c:pt idx="26">
                  <c:v>75</c:v>
                </c:pt>
                <c:pt idx="27">
                  <c:v>75</c:v>
                </c:pt>
                <c:pt idx="28">
                  <c:v>75</c:v>
                </c:pt>
                <c:pt idx="29">
                  <c:v>75</c:v>
                </c:pt>
                <c:pt idx="30">
                  <c:v>75</c:v>
                </c:pt>
                <c:pt idx="31">
                  <c:v>75</c:v>
                </c:pt>
                <c:pt idx="32">
                  <c:v>75</c:v>
                </c:pt>
              </c:numCache>
            </c:numRef>
          </c:val>
          <c:smooth val="0"/>
          <c:extLst>
            <c:ext xmlns:c16="http://schemas.microsoft.com/office/drawing/2014/chart" uri="{C3380CC4-5D6E-409C-BE32-E72D297353CC}">
              <c16:uniqueId val="{00000001-7BFC-41A4-8ABD-3791B5D67A27}"/>
            </c:ext>
          </c:extLst>
        </c:ser>
        <c:dLbls>
          <c:showLegendKey val="0"/>
          <c:showVal val="0"/>
          <c:showCatName val="0"/>
          <c:showSerName val="0"/>
          <c:showPercent val="0"/>
          <c:showBubbleSize val="0"/>
        </c:dLbls>
        <c:smooth val="0"/>
        <c:axId val="1947137231"/>
        <c:axId val="1791667823"/>
      </c:lineChart>
      <c:catAx>
        <c:axId val="194713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67823"/>
        <c:crosses val="autoZero"/>
        <c:auto val="1"/>
        <c:lblAlgn val="ctr"/>
        <c:lblOffset val="100"/>
        <c:noMultiLvlLbl val="0"/>
      </c:catAx>
      <c:valAx>
        <c:axId val="179166782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3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581025</xdr:colOff>
      <xdr:row>1</xdr:row>
      <xdr:rowOff>142875</xdr:rowOff>
    </xdr:from>
    <xdr:to>
      <xdr:col>30</xdr:col>
      <xdr:colOff>36263</xdr:colOff>
      <xdr:row>30</xdr:row>
      <xdr:rowOff>379851</xdr:rowOff>
    </xdr:to>
    <xdr:pic>
      <xdr:nvPicPr>
        <xdr:cNvPr id="2" name="Picture 1">
          <a:extLst>
            <a:ext uri="{FF2B5EF4-FFF2-40B4-BE49-F238E27FC236}">
              <a16:creationId xmlns:a16="http://schemas.microsoft.com/office/drawing/2014/main" id="{3FDA6999-F0F8-4132-A4E9-458EEB4D1814}"/>
            </a:ext>
          </a:extLst>
        </xdr:cNvPr>
        <xdr:cNvPicPr>
          <a:picLocks noChangeAspect="1"/>
        </xdr:cNvPicPr>
      </xdr:nvPicPr>
      <xdr:blipFill>
        <a:blip xmlns:r="http://schemas.openxmlformats.org/officeDocument/2006/relationships" r:embed="rId1"/>
        <a:stretch>
          <a:fillRect/>
        </a:stretch>
      </xdr:blipFill>
      <xdr:spPr>
        <a:xfrm>
          <a:off x="7105650" y="333375"/>
          <a:ext cx="14695238" cy="9190476"/>
        </a:xfrm>
        <a:prstGeom prst="rect">
          <a:avLst/>
        </a:prstGeom>
      </xdr:spPr>
    </xdr:pic>
    <xdr:clientData/>
  </xdr:twoCellAnchor>
  <xdr:twoCellAnchor editAs="oneCell">
    <xdr:from>
      <xdr:col>5</xdr:col>
      <xdr:colOff>390525</xdr:colOff>
      <xdr:row>45</xdr:row>
      <xdr:rowOff>180975</xdr:rowOff>
    </xdr:from>
    <xdr:to>
      <xdr:col>29</xdr:col>
      <xdr:colOff>493458</xdr:colOff>
      <xdr:row>101</xdr:row>
      <xdr:rowOff>160761</xdr:rowOff>
    </xdr:to>
    <xdr:pic>
      <xdr:nvPicPr>
        <xdr:cNvPr id="3" name="Picture 2">
          <a:extLst>
            <a:ext uri="{FF2B5EF4-FFF2-40B4-BE49-F238E27FC236}">
              <a16:creationId xmlns:a16="http://schemas.microsoft.com/office/drawing/2014/main" id="{4440AACC-8E46-4193-A724-6533399B9579}"/>
            </a:ext>
          </a:extLst>
        </xdr:cNvPr>
        <xdr:cNvPicPr>
          <a:picLocks noChangeAspect="1"/>
        </xdr:cNvPicPr>
      </xdr:nvPicPr>
      <xdr:blipFill>
        <a:blip xmlns:r="http://schemas.openxmlformats.org/officeDocument/2006/relationships" r:embed="rId2"/>
        <a:stretch>
          <a:fillRect/>
        </a:stretch>
      </xdr:blipFill>
      <xdr:spPr>
        <a:xfrm>
          <a:off x="6915150" y="9515475"/>
          <a:ext cx="14733333" cy="9695286"/>
        </a:xfrm>
        <a:prstGeom prst="rect">
          <a:avLst/>
        </a:prstGeom>
      </xdr:spPr>
    </xdr:pic>
    <xdr:clientData/>
  </xdr:twoCellAnchor>
  <xdr:twoCellAnchor editAs="oneCell">
    <xdr:from>
      <xdr:col>5</xdr:col>
      <xdr:colOff>371475</xdr:colOff>
      <xdr:row>102</xdr:row>
      <xdr:rowOff>161925</xdr:rowOff>
    </xdr:from>
    <xdr:to>
      <xdr:col>17</xdr:col>
      <xdr:colOff>361037</xdr:colOff>
      <xdr:row>145</xdr:row>
      <xdr:rowOff>75187</xdr:rowOff>
    </xdr:to>
    <xdr:pic>
      <xdr:nvPicPr>
        <xdr:cNvPr id="4" name="Picture 3">
          <a:extLst>
            <a:ext uri="{FF2B5EF4-FFF2-40B4-BE49-F238E27FC236}">
              <a16:creationId xmlns:a16="http://schemas.microsoft.com/office/drawing/2014/main" id="{15603B17-116F-43C8-8490-DEA8E9156748}"/>
            </a:ext>
          </a:extLst>
        </xdr:cNvPr>
        <xdr:cNvPicPr>
          <a:picLocks noChangeAspect="1"/>
        </xdr:cNvPicPr>
      </xdr:nvPicPr>
      <xdr:blipFill>
        <a:blip xmlns:r="http://schemas.openxmlformats.org/officeDocument/2006/relationships" r:embed="rId3"/>
        <a:stretch>
          <a:fillRect/>
        </a:stretch>
      </xdr:blipFill>
      <xdr:spPr>
        <a:xfrm>
          <a:off x="6896100" y="24926925"/>
          <a:ext cx="7304762" cy="8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0</xdr:row>
      <xdr:rowOff>114300</xdr:rowOff>
    </xdr:from>
    <xdr:to>
      <xdr:col>5</xdr:col>
      <xdr:colOff>227886</xdr:colOff>
      <xdr:row>22</xdr:row>
      <xdr:rowOff>123300</xdr:rowOff>
    </xdr:to>
    <xdr:pic>
      <xdr:nvPicPr>
        <xdr:cNvPr id="2" name="Picture 1">
          <a:extLst>
            <a:ext uri="{FF2B5EF4-FFF2-40B4-BE49-F238E27FC236}">
              <a16:creationId xmlns:a16="http://schemas.microsoft.com/office/drawing/2014/main" id="{7DE36599-7C54-4D1A-85C4-A8EB0343F0AE}"/>
            </a:ext>
          </a:extLst>
        </xdr:cNvPr>
        <xdr:cNvPicPr>
          <a:picLocks noChangeAspect="1"/>
        </xdr:cNvPicPr>
      </xdr:nvPicPr>
      <xdr:blipFill>
        <a:blip xmlns:r="http://schemas.openxmlformats.org/officeDocument/2006/relationships" r:embed="rId1"/>
        <a:stretch>
          <a:fillRect/>
        </a:stretch>
      </xdr:blipFill>
      <xdr:spPr>
        <a:xfrm>
          <a:off x="171450" y="114300"/>
          <a:ext cx="5714286" cy="4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3571874</xdr:colOff>
      <xdr:row>116</xdr:row>
      <xdr:rowOff>4762</xdr:rowOff>
    </xdr:from>
    <xdr:to>
      <xdr:col>12</xdr:col>
      <xdr:colOff>361950</xdr:colOff>
      <xdr:row>135</xdr:row>
      <xdr:rowOff>57150</xdr:rowOff>
    </xdr:to>
    <xdr:graphicFrame macro="">
      <xdr:nvGraphicFramePr>
        <xdr:cNvPr id="5" name="Chart 4">
          <a:extLst>
            <a:ext uri="{FF2B5EF4-FFF2-40B4-BE49-F238E27FC236}">
              <a16:creationId xmlns:a16="http://schemas.microsoft.com/office/drawing/2014/main" id="{24F8F8F5-DD24-4327-810A-5CBCC4BAB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80961</xdr:colOff>
      <xdr:row>6</xdr:row>
      <xdr:rowOff>133350</xdr:rowOff>
    </xdr:from>
    <xdr:to>
      <xdr:col>6</xdr:col>
      <xdr:colOff>447674</xdr:colOff>
      <xdr:row>21</xdr:row>
      <xdr:rowOff>142875</xdr:rowOff>
    </xdr:to>
    <xdr:graphicFrame macro="">
      <xdr:nvGraphicFramePr>
        <xdr:cNvPr id="6" name="Chart 5">
          <a:extLst>
            <a:ext uri="{FF2B5EF4-FFF2-40B4-BE49-F238E27FC236}">
              <a16:creationId xmlns:a16="http://schemas.microsoft.com/office/drawing/2014/main" id="{E997B105-9827-461E-B3BA-123819301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4761</xdr:colOff>
      <xdr:row>43</xdr:row>
      <xdr:rowOff>90487</xdr:rowOff>
    </xdr:from>
    <xdr:to>
      <xdr:col>12</xdr:col>
      <xdr:colOff>285749</xdr:colOff>
      <xdr:row>57</xdr:row>
      <xdr:rowOff>166687</xdr:rowOff>
    </xdr:to>
    <xdr:graphicFrame macro="">
      <xdr:nvGraphicFramePr>
        <xdr:cNvPr id="7" name="Chart 6">
          <a:extLst>
            <a:ext uri="{FF2B5EF4-FFF2-40B4-BE49-F238E27FC236}">
              <a16:creationId xmlns:a16="http://schemas.microsoft.com/office/drawing/2014/main" id="{19D49EBD-6543-46B4-B06B-D5CE0A9BF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lobalccsinstitute.com/wp-content/uploads/2020/12/Global-Status-of-CCS-Report-2020_FINAL_December11.pdf" TargetMode="External"/><Relationship Id="rId1" Type="http://schemas.openxmlformats.org/officeDocument/2006/relationships/hyperlink" Target="https://iea.blob.core.windows.net/assets/50652405-26db-4c41-82dc-c23657893059/Putting_CO2_to_Use.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luor.com/projects/shell-quest-carbon-capture-epc" TargetMode="External"/><Relationship Id="rId7" Type="http://schemas.openxmlformats.org/officeDocument/2006/relationships/printerSettings" Target="../printerSettings/printerSettings2.bin"/><Relationship Id="rId2" Type="http://schemas.openxmlformats.org/officeDocument/2006/relationships/hyperlink" Target="https://ieaghg.org/publications/technical-reports/reports-list/9-technical-reports/956-2018-05-the-ccs-project-at-air-products-port-arthur-hydrogen-production-facility" TargetMode="External"/><Relationship Id="rId1" Type="http://schemas.openxmlformats.org/officeDocument/2006/relationships/hyperlink" Target="https://netl.doe.gov/research/Coal/energy-systems/gasification/gasifipedia/weyburn" TargetMode="External"/><Relationship Id="rId6" Type="http://schemas.openxmlformats.org/officeDocument/2006/relationships/hyperlink" Target="https://iea.blob.core.windows.net/assets/181b48b4-323f-454d-96fb-0bb1889d96a9/CCUS_in_clean_energy_transitions.pdf" TargetMode="External"/><Relationship Id="rId5" Type="http://schemas.openxmlformats.org/officeDocument/2006/relationships/hyperlink" Target="https://www.cslforum.org/cslf/sites/default/files/documents/AbuDhabi2017/AbuDhabi17-TW-Sakaria-Session2.pdf" TargetMode="External"/><Relationship Id="rId4" Type="http://schemas.openxmlformats.org/officeDocument/2006/relationships/hyperlink" Target="https://www.fluor.com/projects/engineering-fabrication-construction-nwr-sturgeon-refinery"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26" workbookViewId="0">
      <selection activeCell="D20" sqref="D20"/>
    </sheetView>
  </sheetViews>
  <sheetFormatPr baseColWidth="10" defaultColWidth="8.83203125" defaultRowHeight="15" x14ac:dyDescent="0.2"/>
  <cols>
    <col min="2" max="2" width="103.5" customWidth="1"/>
    <col min="3" max="3" width="17.1640625" customWidth="1"/>
    <col min="4" max="4" width="22.1640625" customWidth="1"/>
    <col min="5" max="5" width="18.5" customWidth="1"/>
  </cols>
  <sheetData>
    <row r="1" spans="1:3" x14ac:dyDescent="0.2">
      <c r="A1" s="1" t="s">
        <v>1</v>
      </c>
      <c r="B1" t="s">
        <v>260</v>
      </c>
      <c r="C1" s="48">
        <v>44634</v>
      </c>
    </row>
    <row r="3" spans="1:3" x14ac:dyDescent="0.2">
      <c r="A3" s="1" t="s">
        <v>79</v>
      </c>
      <c r="B3" s="20" t="s">
        <v>122</v>
      </c>
    </row>
    <row r="4" spans="1:3" x14ac:dyDescent="0.2">
      <c r="B4" t="s">
        <v>28</v>
      </c>
    </row>
    <row r="5" spans="1:3" x14ac:dyDescent="0.2">
      <c r="B5" s="13">
        <v>2021</v>
      </c>
    </row>
    <row r="6" spans="1:3" x14ac:dyDescent="0.2">
      <c r="B6" t="s">
        <v>71</v>
      </c>
    </row>
    <row r="7" spans="1:3" x14ac:dyDescent="0.2">
      <c r="B7" s="14" t="s">
        <v>70</v>
      </c>
    </row>
    <row r="8" spans="1:3" x14ac:dyDescent="0.2">
      <c r="B8" s="14" t="s">
        <v>69</v>
      </c>
    </row>
    <row r="9" spans="1:3" x14ac:dyDescent="0.2">
      <c r="B9" s="14"/>
    </row>
    <row r="10" spans="1:3" x14ac:dyDescent="0.2">
      <c r="B10" s="20" t="s">
        <v>123</v>
      </c>
    </row>
    <row r="11" spans="1:3" x14ac:dyDescent="0.2">
      <c r="B11" t="s">
        <v>65</v>
      </c>
    </row>
    <row r="12" spans="1:3" x14ac:dyDescent="0.2">
      <c r="B12" s="13">
        <v>2021</v>
      </c>
    </row>
    <row r="13" spans="1:3" x14ac:dyDescent="0.2">
      <c r="B13" t="s">
        <v>66</v>
      </c>
    </row>
    <row r="14" spans="1:3" x14ac:dyDescent="0.2">
      <c r="B14" t="s">
        <v>67</v>
      </c>
    </row>
    <row r="15" spans="1:3" x14ac:dyDescent="0.2">
      <c r="B15" t="s">
        <v>68</v>
      </c>
    </row>
    <row r="17" spans="2:5" x14ac:dyDescent="0.2">
      <c r="B17" s="20" t="s">
        <v>124</v>
      </c>
    </row>
    <row r="18" spans="2:5" x14ac:dyDescent="0.2">
      <c r="B18" s="13" t="s">
        <v>125</v>
      </c>
    </row>
    <row r="19" spans="2:5" x14ac:dyDescent="0.2">
      <c r="B19" s="13">
        <v>2019</v>
      </c>
      <c r="C19" s="2"/>
      <c r="D19" s="3"/>
      <c r="E19" s="2"/>
    </row>
    <row r="20" spans="2:5" x14ac:dyDescent="0.2">
      <c r="B20" s="13" t="s">
        <v>126</v>
      </c>
    </row>
    <row r="21" spans="2:5" x14ac:dyDescent="0.2">
      <c r="B21" s="21" t="s">
        <v>127</v>
      </c>
      <c r="C21" s="2"/>
    </row>
    <row r="22" spans="2:5" x14ac:dyDescent="0.2">
      <c r="B22" s="13" t="s">
        <v>128</v>
      </c>
      <c r="C22" s="2"/>
    </row>
    <row r="23" spans="2:5" x14ac:dyDescent="0.2">
      <c r="B23" s="13"/>
      <c r="C23" s="2"/>
    </row>
    <row r="24" spans="2:5" x14ac:dyDescent="0.2">
      <c r="B24" s="20" t="s">
        <v>129</v>
      </c>
    </row>
    <row r="25" spans="2:5" x14ac:dyDescent="0.2">
      <c r="B25" s="13" t="s">
        <v>28</v>
      </c>
    </row>
    <row r="26" spans="2:5" x14ac:dyDescent="0.2">
      <c r="B26" s="13">
        <v>2020</v>
      </c>
    </row>
    <row r="27" spans="2:5" x14ac:dyDescent="0.2">
      <c r="B27" s="13" t="s">
        <v>130</v>
      </c>
    </row>
    <row r="28" spans="2:5" x14ac:dyDescent="0.2">
      <c r="B28" s="21" t="s">
        <v>131</v>
      </c>
    </row>
    <row r="29" spans="2:5" x14ac:dyDescent="0.2">
      <c r="B29" s="13" t="s">
        <v>132</v>
      </c>
    </row>
    <row r="30" spans="2:5" x14ac:dyDescent="0.2">
      <c r="B30" s="13"/>
    </row>
    <row r="31" spans="2:5" x14ac:dyDescent="0.2">
      <c r="B31" s="20" t="s">
        <v>133</v>
      </c>
    </row>
    <row r="32" spans="2:5" x14ac:dyDescent="0.2">
      <c r="B32" s="13" t="s">
        <v>125</v>
      </c>
    </row>
    <row r="33" spans="1:2" x14ac:dyDescent="0.2">
      <c r="B33" s="13">
        <v>2020</v>
      </c>
    </row>
    <row r="34" spans="1:2" x14ac:dyDescent="0.2">
      <c r="B34" s="13" t="s">
        <v>134</v>
      </c>
    </row>
    <row r="35" spans="1:2" x14ac:dyDescent="0.2">
      <c r="B35" s="13" t="s">
        <v>135</v>
      </c>
    </row>
    <row r="36" spans="1:2" x14ac:dyDescent="0.2">
      <c r="B36" s="13" t="s">
        <v>136</v>
      </c>
    </row>
    <row r="37" spans="1:2" x14ac:dyDescent="0.2">
      <c r="B37" s="13"/>
    </row>
    <row r="38" spans="1:2" x14ac:dyDescent="0.2">
      <c r="B38" s="22" t="s">
        <v>137</v>
      </c>
    </row>
    <row r="39" spans="1:2" x14ac:dyDescent="0.2">
      <c r="B39" s="13"/>
    </row>
    <row r="40" spans="1:2" x14ac:dyDescent="0.2">
      <c r="B40" s="13" t="s">
        <v>125</v>
      </c>
    </row>
    <row r="41" spans="1:2" x14ac:dyDescent="0.2">
      <c r="B41" s="13">
        <v>2018</v>
      </c>
    </row>
    <row r="42" spans="1:2" x14ac:dyDescent="0.2">
      <c r="B42" s="13" t="s">
        <v>138</v>
      </c>
    </row>
    <row r="43" spans="1:2" x14ac:dyDescent="0.2">
      <c r="B43" s="13" t="s">
        <v>139</v>
      </c>
    </row>
    <row r="44" spans="1:2" x14ac:dyDescent="0.2">
      <c r="B44" s="13" t="s">
        <v>140</v>
      </c>
    </row>
    <row r="46" spans="1:2" x14ac:dyDescent="0.2">
      <c r="A46" s="1" t="s">
        <v>0</v>
      </c>
    </row>
    <row r="47" spans="1:2" x14ac:dyDescent="0.2">
      <c r="A47" t="s">
        <v>2</v>
      </c>
    </row>
    <row r="49" spans="1:2" x14ac:dyDescent="0.2">
      <c r="A49" t="s">
        <v>72</v>
      </c>
    </row>
    <row r="50" spans="1:2" x14ac:dyDescent="0.2">
      <c r="A50" t="s">
        <v>73</v>
      </c>
    </row>
    <row r="51" spans="1:2" x14ac:dyDescent="0.2">
      <c r="B51" s="1"/>
    </row>
    <row r="52" spans="1:2" x14ac:dyDescent="0.2">
      <c r="A52" t="s">
        <v>141</v>
      </c>
    </row>
    <row r="53" spans="1:2" x14ac:dyDescent="0.2">
      <c r="A53" t="s">
        <v>142</v>
      </c>
      <c r="B53" s="1"/>
    </row>
  </sheetData>
  <hyperlinks>
    <hyperlink ref="B21" r:id="rId1" xr:uid="{6CF91889-54B2-448C-B64F-1D0F1EDA1F30}"/>
    <hyperlink ref="B28" r:id="rId2" xr:uid="{D204861A-7920-47EB-BF92-31111FEE2650}"/>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F1EA-2988-4BBD-90EC-E6E6E625E19B}">
  <sheetPr>
    <tabColor theme="3"/>
  </sheetPr>
  <dimension ref="A1:AF26"/>
  <sheetViews>
    <sheetView workbookViewId="0">
      <selection activeCell="B24" sqref="B24:AF24"/>
    </sheetView>
  </sheetViews>
  <sheetFormatPr baseColWidth="10" defaultColWidth="8.83203125" defaultRowHeight="15" x14ac:dyDescent="0.2"/>
  <cols>
    <col min="1" max="1" width="44.83203125" customWidth="1"/>
  </cols>
  <sheetData>
    <row r="1" spans="1:32" x14ac:dyDescent="0.2">
      <c r="A1" s="4" t="s">
        <v>9</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x14ac:dyDescent="0.2">
      <c r="A2" t="s">
        <v>29</v>
      </c>
      <c r="B2">
        <f>IFERROR(INDEX('BAU Calculations'!B$112:B$115,MATCH($A2,'BAU Calculations'!$A$112:$A$115,0)),0)*'Capacity Factor Data'!$A$45</f>
        <v>0</v>
      </c>
      <c r="C2">
        <f>IFERROR(INDEX('BAU Calculations'!C$112:C$115,MATCH($A2,'BAU Calculations'!$A$112:$A$115,0)),0)*'Capacity Factor Data'!$A$45</f>
        <v>0</v>
      </c>
      <c r="D2">
        <f>IFERROR(INDEX('BAU Calculations'!D$112:D$115,MATCH($A2,'BAU Calculations'!$A$112:$A$115,0)),0)*'Capacity Factor Data'!$A$45</f>
        <v>0</v>
      </c>
      <c r="E2">
        <f>IFERROR(INDEX('BAU Calculations'!E$112:E$115,MATCH($A2,'BAU Calculations'!$A$112:$A$115,0)),0)*'Capacity Factor Data'!$A$45</f>
        <v>0</v>
      </c>
      <c r="F2">
        <f>IFERROR(INDEX('BAU Calculations'!F$112:F$115,MATCH($A2,'BAU Calculations'!$A$112:$A$115,0)),0)*'Capacity Factor Data'!$A$45</f>
        <v>0</v>
      </c>
      <c r="G2">
        <f>IFERROR(INDEX('BAU Calculations'!G$112:G$115,MATCH($A2,'BAU Calculations'!$A$112:$A$115,0)),0)*'Capacity Factor Data'!$A$45</f>
        <v>0</v>
      </c>
      <c r="H2">
        <f>IFERROR(INDEX('BAU Calculations'!H$112:H$115,MATCH($A2,'BAU Calculations'!$A$112:$A$115,0)),0)*'Capacity Factor Data'!$A$45</f>
        <v>0</v>
      </c>
      <c r="I2">
        <f>IFERROR(INDEX('BAU Calculations'!I$112:I$115,MATCH($A2,'BAU Calculations'!$A$112:$A$115,0)),0)*'Capacity Factor Data'!$A$45</f>
        <v>0</v>
      </c>
      <c r="J2">
        <f>IFERROR(INDEX('BAU Calculations'!J$112:J$115,MATCH($A2,'BAU Calculations'!$A$112:$A$115,0)),0)*'Capacity Factor Data'!$A$45</f>
        <v>0</v>
      </c>
      <c r="K2">
        <f>IFERROR(INDEX('BAU Calculations'!K$112:K$115,MATCH($A2,'BAU Calculations'!$A$112:$A$115,0)),0)*'Capacity Factor Data'!$A$45</f>
        <v>0</v>
      </c>
      <c r="L2">
        <f>IFERROR(INDEX('BAU Calculations'!L$112:L$115,MATCH($A2,'BAU Calculations'!$A$112:$A$115,0)),0)*'Capacity Factor Data'!$A$45</f>
        <v>0</v>
      </c>
      <c r="M2">
        <f>IFERROR(INDEX('BAU Calculations'!M$112:M$115,MATCH($A2,'BAU Calculations'!$A$112:$A$115,0)),0)*'Capacity Factor Data'!$A$45</f>
        <v>0</v>
      </c>
      <c r="N2">
        <f>IFERROR(INDEX('BAU Calculations'!N$112:N$115,MATCH($A2,'BAU Calculations'!$A$112:$A$115,0)),0)*'Capacity Factor Data'!$A$45</f>
        <v>0</v>
      </c>
      <c r="O2">
        <f>IFERROR(INDEX('BAU Calculations'!O$112:O$115,MATCH($A2,'BAU Calculations'!$A$112:$A$115,0)),0)*'Capacity Factor Data'!$A$45</f>
        <v>0</v>
      </c>
      <c r="P2">
        <f>IFERROR(INDEX('BAU Calculations'!P$112:P$115,MATCH($A2,'BAU Calculations'!$A$112:$A$115,0)),0)*'Capacity Factor Data'!$A$45</f>
        <v>0</v>
      </c>
      <c r="Q2">
        <f>IFERROR(INDEX('BAU Calculations'!Q$112:Q$115,MATCH($A2,'BAU Calculations'!$A$112:$A$115,0)),0)*'Capacity Factor Data'!$A$45</f>
        <v>0</v>
      </c>
      <c r="R2">
        <f>IFERROR(INDEX('BAU Calculations'!R$112:R$115,MATCH($A2,'BAU Calculations'!$A$112:$A$115,0)),0)*'Capacity Factor Data'!$A$45</f>
        <v>0</v>
      </c>
      <c r="S2">
        <f>IFERROR(INDEX('BAU Calculations'!S$112:S$115,MATCH($A2,'BAU Calculations'!$A$112:$A$115,0)),0)*'Capacity Factor Data'!$A$45</f>
        <v>0</v>
      </c>
      <c r="T2">
        <f>IFERROR(INDEX('BAU Calculations'!T$112:T$115,MATCH($A2,'BAU Calculations'!$A$112:$A$115,0)),0)*'Capacity Factor Data'!$A$45</f>
        <v>0</v>
      </c>
      <c r="U2">
        <f>IFERROR(INDEX('BAU Calculations'!U$112:U$115,MATCH($A2,'BAU Calculations'!$A$112:$A$115,0)),0)*'Capacity Factor Data'!$A$45</f>
        <v>0</v>
      </c>
      <c r="V2">
        <f>IFERROR(INDEX('BAU Calculations'!V$112:V$115,MATCH($A2,'BAU Calculations'!$A$112:$A$115,0)),0)*'Capacity Factor Data'!$A$45</f>
        <v>0</v>
      </c>
      <c r="W2">
        <f>IFERROR(INDEX('BAU Calculations'!W$112:W$115,MATCH($A2,'BAU Calculations'!$A$112:$A$115,0)),0)*'Capacity Factor Data'!$A$45</f>
        <v>0</v>
      </c>
      <c r="X2">
        <f>IFERROR(INDEX('BAU Calculations'!X$112:X$115,MATCH($A2,'BAU Calculations'!$A$112:$A$115,0)),0)*'Capacity Factor Data'!$A$45</f>
        <v>0</v>
      </c>
      <c r="Y2">
        <f>IFERROR(INDEX('BAU Calculations'!Y$112:Y$115,MATCH($A2,'BAU Calculations'!$A$112:$A$115,0)),0)*'Capacity Factor Data'!$A$45</f>
        <v>0</v>
      </c>
      <c r="Z2">
        <f>IFERROR(INDEX('BAU Calculations'!Z$112:Z$115,MATCH($A2,'BAU Calculations'!$A$112:$A$115,0)),0)*'Capacity Factor Data'!$A$45</f>
        <v>0</v>
      </c>
      <c r="AA2">
        <f>IFERROR(INDEX('BAU Calculations'!AA$112:AA$115,MATCH($A2,'BAU Calculations'!$A$112:$A$115,0)),0)*'Capacity Factor Data'!$A$45</f>
        <v>0</v>
      </c>
      <c r="AB2">
        <f>IFERROR(INDEX('BAU Calculations'!AB$112:AB$115,MATCH($A2,'BAU Calculations'!$A$112:$A$115,0)),0)*'Capacity Factor Data'!$A$45</f>
        <v>0</v>
      </c>
      <c r="AC2">
        <f>IFERROR(INDEX('BAU Calculations'!AC$112:AC$115,MATCH($A2,'BAU Calculations'!$A$112:$A$115,0)),0)*'Capacity Factor Data'!$A$45</f>
        <v>0</v>
      </c>
      <c r="AD2">
        <f>IFERROR(INDEX('BAU Calculations'!AD$112:AD$115,MATCH($A2,'BAU Calculations'!$A$112:$A$115,0)),0)*'Capacity Factor Data'!$A$45</f>
        <v>0</v>
      </c>
      <c r="AE2">
        <f>IFERROR(INDEX('BAU Calculations'!AE$112:AE$115,MATCH($A2,'BAU Calculations'!$A$112:$A$115,0)),0)*'Capacity Factor Data'!$A$45</f>
        <v>0</v>
      </c>
      <c r="AF2">
        <f>IFERROR(INDEX('BAU Calculations'!AF$112:AF$115,MATCH($A2,'BAU Calculations'!$A$112:$A$115,0)),0)*'Capacity Factor Data'!$A$45</f>
        <v>0</v>
      </c>
    </row>
    <row r="3" spans="1:32" x14ac:dyDescent="0.2">
      <c r="A3" t="s">
        <v>30</v>
      </c>
      <c r="B3">
        <f>IFERROR(INDEX('BAU Calculations'!B$112:B$115,MATCH($A3,'BAU Calculations'!$A$112:$A$115,0)),0)*'Capacity Factor Data'!$A$45</f>
        <v>0</v>
      </c>
      <c r="C3">
        <f>IFERROR(INDEX('BAU Calculations'!C$112:C$115,MATCH($A3,'BAU Calculations'!$A$112:$A$115,0)),0)*'Capacity Factor Data'!$A$45</f>
        <v>0</v>
      </c>
      <c r="D3">
        <f>IFERROR(INDEX('BAU Calculations'!D$112:D$115,MATCH($A3,'BAU Calculations'!$A$112:$A$115,0)),0)*'Capacity Factor Data'!$A$45</f>
        <v>0</v>
      </c>
      <c r="E3">
        <f>IFERROR(INDEX('BAU Calculations'!E$112:E$115,MATCH($A3,'BAU Calculations'!$A$112:$A$115,0)),0)*'Capacity Factor Data'!$A$45</f>
        <v>0</v>
      </c>
      <c r="F3">
        <f>IFERROR(INDEX('BAU Calculations'!F$112:F$115,MATCH($A3,'BAU Calculations'!$A$112:$A$115,0)),0)*'Capacity Factor Data'!$A$45</f>
        <v>0</v>
      </c>
      <c r="G3">
        <f>IFERROR(INDEX('BAU Calculations'!G$112:G$115,MATCH($A3,'BAU Calculations'!$A$112:$A$115,0)),0)*'Capacity Factor Data'!$A$45</f>
        <v>0</v>
      </c>
      <c r="H3">
        <f>IFERROR(INDEX('BAU Calculations'!H$112:H$115,MATCH($A3,'BAU Calculations'!$A$112:$A$115,0)),0)*'Capacity Factor Data'!$A$45</f>
        <v>0</v>
      </c>
      <c r="I3">
        <f>IFERROR(INDEX('BAU Calculations'!I$112:I$115,MATCH($A3,'BAU Calculations'!$A$112:$A$115,0)),0)*'Capacity Factor Data'!$A$45</f>
        <v>0</v>
      </c>
      <c r="J3">
        <f>IFERROR(INDEX('BAU Calculations'!J$112:J$115,MATCH($A3,'BAU Calculations'!$A$112:$A$115,0)),0)*'Capacity Factor Data'!$A$45</f>
        <v>0</v>
      </c>
      <c r="K3">
        <f>IFERROR(INDEX('BAU Calculations'!K$112:K$115,MATCH($A3,'BAU Calculations'!$A$112:$A$115,0)),0)*'Capacity Factor Data'!$A$45</f>
        <v>0</v>
      </c>
      <c r="L3">
        <f>IFERROR(INDEX('BAU Calculations'!L$112:L$115,MATCH($A3,'BAU Calculations'!$A$112:$A$115,0)),0)*'Capacity Factor Data'!$A$45</f>
        <v>0</v>
      </c>
      <c r="M3">
        <f>IFERROR(INDEX('BAU Calculations'!M$112:M$115,MATCH($A3,'BAU Calculations'!$A$112:$A$115,0)),0)*'Capacity Factor Data'!$A$45</f>
        <v>0</v>
      </c>
      <c r="N3">
        <f>IFERROR(INDEX('BAU Calculations'!N$112:N$115,MATCH($A3,'BAU Calculations'!$A$112:$A$115,0)),0)*'Capacity Factor Data'!$A$45</f>
        <v>0</v>
      </c>
      <c r="O3">
        <f>IFERROR(INDEX('BAU Calculations'!O$112:O$115,MATCH($A3,'BAU Calculations'!$A$112:$A$115,0)),0)*'Capacity Factor Data'!$A$45</f>
        <v>0</v>
      </c>
      <c r="P3">
        <f>IFERROR(INDEX('BAU Calculations'!P$112:P$115,MATCH($A3,'BAU Calculations'!$A$112:$A$115,0)),0)*'Capacity Factor Data'!$A$45</f>
        <v>0</v>
      </c>
      <c r="Q3">
        <f>IFERROR(INDEX('BAU Calculations'!Q$112:Q$115,MATCH($A3,'BAU Calculations'!$A$112:$A$115,0)),0)*'Capacity Factor Data'!$A$45</f>
        <v>0</v>
      </c>
      <c r="R3">
        <f>IFERROR(INDEX('BAU Calculations'!R$112:R$115,MATCH($A3,'BAU Calculations'!$A$112:$A$115,0)),0)*'Capacity Factor Data'!$A$45</f>
        <v>0</v>
      </c>
      <c r="S3">
        <f>IFERROR(INDEX('BAU Calculations'!S$112:S$115,MATCH($A3,'BAU Calculations'!$A$112:$A$115,0)),0)*'Capacity Factor Data'!$A$45</f>
        <v>0</v>
      </c>
      <c r="T3">
        <f>IFERROR(INDEX('BAU Calculations'!T$112:T$115,MATCH($A3,'BAU Calculations'!$A$112:$A$115,0)),0)*'Capacity Factor Data'!$A$45</f>
        <v>0</v>
      </c>
      <c r="U3">
        <f>IFERROR(INDEX('BAU Calculations'!U$112:U$115,MATCH($A3,'BAU Calculations'!$A$112:$A$115,0)),0)*'Capacity Factor Data'!$A$45</f>
        <v>0</v>
      </c>
      <c r="V3">
        <f>IFERROR(INDEX('BAU Calculations'!V$112:V$115,MATCH($A3,'BAU Calculations'!$A$112:$A$115,0)),0)*'Capacity Factor Data'!$A$45</f>
        <v>0</v>
      </c>
      <c r="W3">
        <f>IFERROR(INDEX('BAU Calculations'!W$112:W$115,MATCH($A3,'BAU Calculations'!$A$112:$A$115,0)),0)*'Capacity Factor Data'!$A$45</f>
        <v>0</v>
      </c>
      <c r="X3">
        <f>IFERROR(INDEX('BAU Calculations'!X$112:X$115,MATCH($A3,'BAU Calculations'!$A$112:$A$115,0)),0)*'Capacity Factor Data'!$A$45</f>
        <v>0</v>
      </c>
      <c r="Y3">
        <f>IFERROR(INDEX('BAU Calculations'!Y$112:Y$115,MATCH($A3,'BAU Calculations'!$A$112:$A$115,0)),0)*'Capacity Factor Data'!$A$45</f>
        <v>0</v>
      </c>
      <c r="Z3">
        <f>IFERROR(INDEX('BAU Calculations'!Z$112:Z$115,MATCH($A3,'BAU Calculations'!$A$112:$A$115,0)),0)*'Capacity Factor Data'!$A$45</f>
        <v>0</v>
      </c>
      <c r="AA3">
        <f>IFERROR(INDEX('BAU Calculations'!AA$112:AA$115,MATCH($A3,'BAU Calculations'!$A$112:$A$115,0)),0)*'Capacity Factor Data'!$A$45</f>
        <v>0</v>
      </c>
      <c r="AB3">
        <f>IFERROR(INDEX('BAU Calculations'!AB$112:AB$115,MATCH($A3,'BAU Calculations'!$A$112:$A$115,0)),0)*'Capacity Factor Data'!$A$45</f>
        <v>0</v>
      </c>
      <c r="AC3">
        <f>IFERROR(INDEX('BAU Calculations'!AC$112:AC$115,MATCH($A3,'BAU Calculations'!$A$112:$A$115,0)),0)*'Capacity Factor Data'!$A$45</f>
        <v>0</v>
      </c>
      <c r="AD3">
        <f>IFERROR(INDEX('BAU Calculations'!AD$112:AD$115,MATCH($A3,'BAU Calculations'!$A$112:$A$115,0)),0)*'Capacity Factor Data'!$A$45</f>
        <v>0</v>
      </c>
      <c r="AE3">
        <f>IFERROR(INDEX('BAU Calculations'!AE$112:AE$115,MATCH($A3,'BAU Calculations'!$A$112:$A$115,0)),0)*'Capacity Factor Data'!$A$45</f>
        <v>0</v>
      </c>
      <c r="AF3">
        <f>IFERROR(INDEX('BAU Calculations'!AF$112:AF$115,MATCH($A3,'BAU Calculations'!$A$112:$A$115,0)),0)*'Capacity Factor Data'!$A$45</f>
        <v>0</v>
      </c>
    </row>
    <row r="4" spans="1:32" x14ac:dyDescent="0.2">
      <c r="A4" t="s">
        <v>31</v>
      </c>
      <c r="B4">
        <f>IFERROR(INDEX('BAU Calculations'!B$112:B$115,MATCH($A4,'BAU Calculations'!$A$112:$A$115,0)),0)*'Capacity Factor Data'!$A$45</f>
        <v>0</v>
      </c>
      <c r="C4">
        <f>IFERROR(INDEX('BAU Calculations'!C$112:C$115,MATCH($A4,'BAU Calculations'!$A$112:$A$115,0)),0)*'Capacity Factor Data'!$A$45</f>
        <v>0</v>
      </c>
      <c r="D4">
        <f>IFERROR(INDEX('BAU Calculations'!D$112:D$115,MATCH($A4,'BAU Calculations'!$A$112:$A$115,0)),0)*'Capacity Factor Data'!$A$45</f>
        <v>0</v>
      </c>
      <c r="E4">
        <f>IFERROR(INDEX('BAU Calculations'!E$112:E$115,MATCH($A4,'BAU Calculations'!$A$112:$A$115,0)),0)*'Capacity Factor Data'!$A$45</f>
        <v>0</v>
      </c>
      <c r="F4">
        <f>IFERROR(INDEX('BAU Calculations'!F$112:F$115,MATCH($A4,'BAU Calculations'!$A$112:$A$115,0)),0)*'Capacity Factor Data'!$A$45</f>
        <v>0</v>
      </c>
      <c r="G4">
        <f>IFERROR(INDEX('BAU Calculations'!G$112:G$115,MATCH($A4,'BAU Calculations'!$A$112:$A$115,0)),0)*'Capacity Factor Data'!$A$45</f>
        <v>0</v>
      </c>
      <c r="H4">
        <f>IFERROR(INDEX('BAU Calculations'!H$112:H$115,MATCH($A4,'BAU Calculations'!$A$112:$A$115,0)),0)*'Capacity Factor Data'!$A$45</f>
        <v>0</v>
      </c>
      <c r="I4">
        <f>IFERROR(INDEX('BAU Calculations'!I$112:I$115,MATCH($A4,'BAU Calculations'!$A$112:$A$115,0)),0)*'Capacity Factor Data'!$A$45</f>
        <v>0</v>
      </c>
      <c r="J4">
        <f>IFERROR(INDEX('BAU Calculations'!J$112:J$115,MATCH($A4,'BAU Calculations'!$A$112:$A$115,0)),0)*'Capacity Factor Data'!$A$45</f>
        <v>0</v>
      </c>
      <c r="K4">
        <f>IFERROR(INDEX('BAU Calculations'!K$112:K$115,MATCH($A4,'BAU Calculations'!$A$112:$A$115,0)),0)*'Capacity Factor Data'!$A$45</f>
        <v>0</v>
      </c>
      <c r="L4">
        <f>IFERROR(INDEX('BAU Calculations'!L$112:L$115,MATCH($A4,'BAU Calculations'!$A$112:$A$115,0)),0)*'Capacity Factor Data'!$A$45</f>
        <v>0</v>
      </c>
      <c r="M4">
        <f>IFERROR(INDEX('BAU Calculations'!M$112:M$115,MATCH($A4,'BAU Calculations'!$A$112:$A$115,0)),0)*'Capacity Factor Data'!$A$45</f>
        <v>0</v>
      </c>
      <c r="N4">
        <f>IFERROR(INDEX('BAU Calculations'!N$112:N$115,MATCH($A4,'BAU Calculations'!$A$112:$A$115,0)),0)*'Capacity Factor Data'!$A$45</f>
        <v>0</v>
      </c>
      <c r="O4">
        <f>IFERROR(INDEX('BAU Calculations'!O$112:O$115,MATCH($A4,'BAU Calculations'!$A$112:$A$115,0)),0)*'Capacity Factor Data'!$A$45</f>
        <v>0</v>
      </c>
      <c r="P4">
        <f>IFERROR(INDEX('BAU Calculations'!P$112:P$115,MATCH($A4,'BAU Calculations'!$A$112:$A$115,0)),0)*'Capacity Factor Data'!$A$45</f>
        <v>0</v>
      </c>
      <c r="Q4">
        <f>IFERROR(INDEX('BAU Calculations'!Q$112:Q$115,MATCH($A4,'BAU Calculations'!$A$112:$A$115,0)),0)*'Capacity Factor Data'!$A$45</f>
        <v>0</v>
      </c>
      <c r="R4">
        <f>IFERROR(INDEX('BAU Calculations'!R$112:R$115,MATCH($A4,'BAU Calculations'!$A$112:$A$115,0)),0)*'Capacity Factor Data'!$A$45</f>
        <v>0</v>
      </c>
      <c r="S4">
        <f>IFERROR(INDEX('BAU Calculations'!S$112:S$115,MATCH($A4,'BAU Calculations'!$A$112:$A$115,0)),0)*'Capacity Factor Data'!$A$45</f>
        <v>0</v>
      </c>
      <c r="T4">
        <f>IFERROR(INDEX('BAU Calculations'!T$112:T$115,MATCH($A4,'BAU Calculations'!$A$112:$A$115,0)),0)*'Capacity Factor Data'!$A$45</f>
        <v>0</v>
      </c>
      <c r="U4">
        <f>IFERROR(INDEX('BAU Calculations'!U$112:U$115,MATCH($A4,'BAU Calculations'!$A$112:$A$115,0)),0)*'Capacity Factor Data'!$A$45</f>
        <v>0</v>
      </c>
      <c r="V4">
        <f>IFERROR(INDEX('BAU Calculations'!V$112:V$115,MATCH($A4,'BAU Calculations'!$A$112:$A$115,0)),0)*'Capacity Factor Data'!$A$45</f>
        <v>0</v>
      </c>
      <c r="W4">
        <f>IFERROR(INDEX('BAU Calculations'!W$112:W$115,MATCH($A4,'BAU Calculations'!$A$112:$A$115,0)),0)*'Capacity Factor Data'!$A$45</f>
        <v>0</v>
      </c>
      <c r="X4">
        <f>IFERROR(INDEX('BAU Calculations'!X$112:X$115,MATCH($A4,'BAU Calculations'!$A$112:$A$115,0)),0)*'Capacity Factor Data'!$A$45</f>
        <v>0</v>
      </c>
      <c r="Y4">
        <f>IFERROR(INDEX('BAU Calculations'!Y$112:Y$115,MATCH($A4,'BAU Calculations'!$A$112:$A$115,0)),0)*'Capacity Factor Data'!$A$45</f>
        <v>0</v>
      </c>
      <c r="Z4">
        <f>IFERROR(INDEX('BAU Calculations'!Z$112:Z$115,MATCH($A4,'BAU Calculations'!$A$112:$A$115,0)),0)*'Capacity Factor Data'!$A$45</f>
        <v>0</v>
      </c>
      <c r="AA4">
        <f>IFERROR(INDEX('BAU Calculations'!AA$112:AA$115,MATCH($A4,'BAU Calculations'!$A$112:$A$115,0)),0)*'Capacity Factor Data'!$A$45</f>
        <v>0</v>
      </c>
      <c r="AB4">
        <f>IFERROR(INDEX('BAU Calculations'!AB$112:AB$115,MATCH($A4,'BAU Calculations'!$A$112:$A$115,0)),0)*'Capacity Factor Data'!$A$45</f>
        <v>0</v>
      </c>
      <c r="AC4">
        <f>IFERROR(INDEX('BAU Calculations'!AC$112:AC$115,MATCH($A4,'BAU Calculations'!$A$112:$A$115,0)),0)*'Capacity Factor Data'!$A$45</f>
        <v>0</v>
      </c>
      <c r="AD4">
        <f>IFERROR(INDEX('BAU Calculations'!AD$112:AD$115,MATCH($A4,'BAU Calculations'!$A$112:$A$115,0)),0)*'Capacity Factor Data'!$A$45</f>
        <v>0</v>
      </c>
      <c r="AE4">
        <f>IFERROR(INDEX('BAU Calculations'!AE$112:AE$115,MATCH($A4,'BAU Calculations'!$A$112:$A$115,0)),0)*'Capacity Factor Data'!$A$45</f>
        <v>0</v>
      </c>
      <c r="AF4">
        <f>IFERROR(INDEX('BAU Calculations'!AF$112:AF$115,MATCH($A4,'BAU Calculations'!$A$112:$A$115,0)),0)*'Capacity Factor Data'!$A$45</f>
        <v>0</v>
      </c>
    </row>
    <row r="5" spans="1:32" x14ac:dyDescent="0.2">
      <c r="A5" t="s">
        <v>32</v>
      </c>
      <c r="B5">
        <f>IFERROR(INDEX('BAU Calculations'!B$112:B$115,MATCH($A5,'BAU Calculations'!$A$112:$A$115,0)),0)*'Capacity Factor Data'!$A$45</f>
        <v>0</v>
      </c>
      <c r="C5">
        <f>IFERROR(INDEX('BAU Calculations'!C$112:C$115,MATCH($A5,'BAU Calculations'!$A$112:$A$115,0)),0)*'Capacity Factor Data'!$A$45</f>
        <v>0</v>
      </c>
      <c r="D5">
        <f>IFERROR(INDEX('BAU Calculations'!D$112:D$115,MATCH($A5,'BAU Calculations'!$A$112:$A$115,0)),0)*'Capacity Factor Data'!$A$45</f>
        <v>0</v>
      </c>
      <c r="E5">
        <f>IFERROR(INDEX('BAU Calculations'!E$112:E$115,MATCH($A5,'BAU Calculations'!$A$112:$A$115,0)),0)*'Capacity Factor Data'!$A$45</f>
        <v>0</v>
      </c>
      <c r="F5">
        <f>IFERROR(INDEX('BAU Calculations'!F$112:F$115,MATCH($A5,'BAU Calculations'!$A$112:$A$115,0)),0)*'Capacity Factor Data'!$A$45</f>
        <v>0</v>
      </c>
      <c r="G5">
        <f>IFERROR(INDEX('BAU Calculations'!G$112:G$115,MATCH($A5,'BAU Calculations'!$A$112:$A$115,0)),0)*'Capacity Factor Data'!$A$45</f>
        <v>0</v>
      </c>
      <c r="H5">
        <f>IFERROR(INDEX('BAU Calculations'!H$112:H$115,MATCH($A5,'BAU Calculations'!$A$112:$A$115,0)),0)*'Capacity Factor Data'!$A$45</f>
        <v>0</v>
      </c>
      <c r="I5">
        <f>IFERROR(INDEX('BAU Calculations'!I$112:I$115,MATCH($A5,'BAU Calculations'!$A$112:$A$115,0)),0)*'Capacity Factor Data'!$A$45</f>
        <v>0</v>
      </c>
      <c r="J5">
        <f>IFERROR(INDEX('BAU Calculations'!J$112:J$115,MATCH($A5,'BAU Calculations'!$A$112:$A$115,0)),0)*'Capacity Factor Data'!$A$45</f>
        <v>0</v>
      </c>
      <c r="K5">
        <f>IFERROR(INDEX('BAU Calculations'!K$112:K$115,MATCH($A5,'BAU Calculations'!$A$112:$A$115,0)),0)*'Capacity Factor Data'!$A$45</f>
        <v>0</v>
      </c>
      <c r="L5">
        <f>IFERROR(INDEX('BAU Calculations'!L$112:L$115,MATCH($A5,'BAU Calculations'!$A$112:$A$115,0)),0)*'Capacity Factor Data'!$A$45</f>
        <v>0</v>
      </c>
      <c r="M5">
        <f>IFERROR(INDEX('BAU Calculations'!M$112:M$115,MATCH($A5,'BAU Calculations'!$A$112:$A$115,0)),0)*'Capacity Factor Data'!$A$45</f>
        <v>0</v>
      </c>
      <c r="N5">
        <f>IFERROR(INDEX('BAU Calculations'!N$112:N$115,MATCH($A5,'BAU Calculations'!$A$112:$A$115,0)),0)*'Capacity Factor Data'!$A$45</f>
        <v>0</v>
      </c>
      <c r="O5">
        <f>IFERROR(INDEX('BAU Calculations'!O$112:O$115,MATCH($A5,'BAU Calculations'!$A$112:$A$115,0)),0)*'Capacity Factor Data'!$A$45</f>
        <v>0</v>
      </c>
      <c r="P5">
        <f>IFERROR(INDEX('BAU Calculations'!P$112:P$115,MATCH($A5,'BAU Calculations'!$A$112:$A$115,0)),0)*'Capacity Factor Data'!$A$45</f>
        <v>0</v>
      </c>
      <c r="Q5">
        <f>IFERROR(INDEX('BAU Calculations'!Q$112:Q$115,MATCH($A5,'BAU Calculations'!$A$112:$A$115,0)),0)*'Capacity Factor Data'!$A$45</f>
        <v>0</v>
      </c>
      <c r="R5">
        <f>IFERROR(INDEX('BAU Calculations'!R$112:R$115,MATCH($A5,'BAU Calculations'!$A$112:$A$115,0)),0)*'Capacity Factor Data'!$A$45</f>
        <v>0</v>
      </c>
      <c r="S5">
        <f>IFERROR(INDEX('BAU Calculations'!S$112:S$115,MATCH($A5,'BAU Calculations'!$A$112:$A$115,0)),0)*'Capacity Factor Data'!$A$45</f>
        <v>0</v>
      </c>
      <c r="T5">
        <f>IFERROR(INDEX('BAU Calculations'!T$112:T$115,MATCH($A5,'BAU Calculations'!$A$112:$A$115,0)),0)*'Capacity Factor Data'!$A$45</f>
        <v>0</v>
      </c>
      <c r="U5">
        <f>IFERROR(INDEX('BAU Calculations'!U$112:U$115,MATCH($A5,'BAU Calculations'!$A$112:$A$115,0)),0)*'Capacity Factor Data'!$A$45</f>
        <v>0</v>
      </c>
      <c r="V5">
        <f>IFERROR(INDEX('BAU Calculations'!V$112:V$115,MATCH($A5,'BAU Calculations'!$A$112:$A$115,0)),0)*'Capacity Factor Data'!$A$45</f>
        <v>0</v>
      </c>
      <c r="W5">
        <f>IFERROR(INDEX('BAU Calculations'!W$112:W$115,MATCH($A5,'BAU Calculations'!$A$112:$A$115,0)),0)*'Capacity Factor Data'!$A$45</f>
        <v>0</v>
      </c>
      <c r="X5">
        <f>IFERROR(INDEX('BAU Calculations'!X$112:X$115,MATCH($A5,'BAU Calculations'!$A$112:$A$115,0)),0)*'Capacity Factor Data'!$A$45</f>
        <v>0</v>
      </c>
      <c r="Y5">
        <f>IFERROR(INDEX('BAU Calculations'!Y$112:Y$115,MATCH($A5,'BAU Calculations'!$A$112:$A$115,0)),0)*'Capacity Factor Data'!$A$45</f>
        <v>0</v>
      </c>
      <c r="Z5">
        <f>IFERROR(INDEX('BAU Calculations'!Z$112:Z$115,MATCH($A5,'BAU Calculations'!$A$112:$A$115,0)),0)*'Capacity Factor Data'!$A$45</f>
        <v>0</v>
      </c>
      <c r="AA5">
        <f>IFERROR(INDEX('BAU Calculations'!AA$112:AA$115,MATCH($A5,'BAU Calculations'!$A$112:$A$115,0)),0)*'Capacity Factor Data'!$A$45</f>
        <v>0</v>
      </c>
      <c r="AB5">
        <f>IFERROR(INDEX('BAU Calculations'!AB$112:AB$115,MATCH($A5,'BAU Calculations'!$A$112:$A$115,0)),0)*'Capacity Factor Data'!$A$45</f>
        <v>0</v>
      </c>
      <c r="AC5">
        <f>IFERROR(INDEX('BAU Calculations'!AC$112:AC$115,MATCH($A5,'BAU Calculations'!$A$112:$A$115,0)),0)*'Capacity Factor Data'!$A$45</f>
        <v>0</v>
      </c>
      <c r="AD5">
        <f>IFERROR(INDEX('BAU Calculations'!AD$112:AD$115,MATCH($A5,'BAU Calculations'!$A$112:$A$115,0)),0)*'Capacity Factor Data'!$A$45</f>
        <v>0</v>
      </c>
      <c r="AE5">
        <f>IFERROR(INDEX('BAU Calculations'!AE$112:AE$115,MATCH($A5,'BAU Calculations'!$A$112:$A$115,0)),0)*'Capacity Factor Data'!$A$45</f>
        <v>0</v>
      </c>
      <c r="AF5">
        <f>IFERROR(INDEX('BAU Calculations'!AF$112:AF$115,MATCH($A5,'BAU Calculations'!$A$112:$A$115,0)),0)*'Capacity Factor Data'!$A$45</f>
        <v>0</v>
      </c>
    </row>
    <row r="6" spans="1:32" x14ac:dyDescent="0.2">
      <c r="A6" t="s">
        <v>33</v>
      </c>
      <c r="B6">
        <f>IFERROR(INDEX('BAU Calculations'!B$112:B$115,MATCH($A6,'BAU Calculations'!$A$112:$A$115,0)),0)*'Capacity Factor Data'!$A$45</f>
        <v>0</v>
      </c>
      <c r="C6">
        <f>IFERROR(INDEX('BAU Calculations'!C$112:C$115,MATCH($A6,'BAU Calculations'!$A$112:$A$115,0)),0)*'Capacity Factor Data'!$A$45</f>
        <v>0</v>
      </c>
      <c r="D6">
        <f>IFERROR(INDEX('BAU Calculations'!D$112:D$115,MATCH($A6,'BAU Calculations'!$A$112:$A$115,0)),0)*'Capacity Factor Data'!$A$45</f>
        <v>0</v>
      </c>
      <c r="E6">
        <f>IFERROR(INDEX('BAU Calculations'!E$112:E$115,MATCH($A6,'BAU Calculations'!$A$112:$A$115,0)),0)*'Capacity Factor Data'!$A$45</f>
        <v>0</v>
      </c>
      <c r="F6">
        <f>IFERROR(INDEX('BAU Calculations'!F$112:F$115,MATCH($A6,'BAU Calculations'!$A$112:$A$115,0)),0)*'Capacity Factor Data'!$A$45</f>
        <v>0</v>
      </c>
      <c r="G6">
        <f>IFERROR(INDEX('BAU Calculations'!G$112:G$115,MATCH($A6,'BAU Calculations'!$A$112:$A$115,0)),0)*'Capacity Factor Data'!$A$45</f>
        <v>0</v>
      </c>
      <c r="H6">
        <f>IFERROR(INDEX('BAU Calculations'!H$112:H$115,MATCH($A6,'BAU Calculations'!$A$112:$A$115,0)),0)*'Capacity Factor Data'!$A$45</f>
        <v>0</v>
      </c>
      <c r="I6">
        <f>IFERROR(INDEX('BAU Calculations'!I$112:I$115,MATCH($A6,'BAU Calculations'!$A$112:$A$115,0)),0)*'Capacity Factor Data'!$A$45</f>
        <v>0</v>
      </c>
      <c r="J6">
        <f>IFERROR(INDEX('BAU Calculations'!J$112:J$115,MATCH($A6,'BAU Calculations'!$A$112:$A$115,0)),0)*'Capacity Factor Data'!$A$45</f>
        <v>0</v>
      </c>
      <c r="K6">
        <f>IFERROR(INDEX('BAU Calculations'!K$112:K$115,MATCH($A6,'BAU Calculations'!$A$112:$A$115,0)),0)*'Capacity Factor Data'!$A$45</f>
        <v>0</v>
      </c>
      <c r="L6">
        <f>IFERROR(INDEX('BAU Calculations'!L$112:L$115,MATCH($A6,'BAU Calculations'!$A$112:$A$115,0)),0)*'Capacity Factor Data'!$A$45</f>
        <v>0</v>
      </c>
      <c r="M6">
        <f>IFERROR(INDEX('BAU Calculations'!M$112:M$115,MATCH($A6,'BAU Calculations'!$A$112:$A$115,0)),0)*'Capacity Factor Data'!$A$45</f>
        <v>0</v>
      </c>
      <c r="N6">
        <f>IFERROR(INDEX('BAU Calculations'!N$112:N$115,MATCH($A6,'BAU Calculations'!$A$112:$A$115,0)),0)*'Capacity Factor Data'!$A$45</f>
        <v>0</v>
      </c>
      <c r="O6">
        <f>IFERROR(INDEX('BAU Calculations'!O$112:O$115,MATCH($A6,'BAU Calculations'!$A$112:$A$115,0)),0)*'Capacity Factor Data'!$A$45</f>
        <v>0</v>
      </c>
      <c r="P6">
        <f>IFERROR(INDEX('BAU Calculations'!P$112:P$115,MATCH($A6,'BAU Calculations'!$A$112:$A$115,0)),0)*'Capacity Factor Data'!$A$45</f>
        <v>0</v>
      </c>
      <c r="Q6">
        <f>IFERROR(INDEX('BAU Calculations'!Q$112:Q$115,MATCH($A6,'BAU Calculations'!$A$112:$A$115,0)),0)*'Capacity Factor Data'!$A$45</f>
        <v>0</v>
      </c>
      <c r="R6">
        <f>IFERROR(INDEX('BAU Calculations'!R$112:R$115,MATCH($A6,'BAU Calculations'!$A$112:$A$115,0)),0)*'Capacity Factor Data'!$A$45</f>
        <v>0</v>
      </c>
      <c r="S6">
        <f>IFERROR(INDEX('BAU Calculations'!S$112:S$115,MATCH($A6,'BAU Calculations'!$A$112:$A$115,0)),0)*'Capacity Factor Data'!$A$45</f>
        <v>0</v>
      </c>
      <c r="T6">
        <f>IFERROR(INDEX('BAU Calculations'!T$112:T$115,MATCH($A6,'BAU Calculations'!$A$112:$A$115,0)),0)*'Capacity Factor Data'!$A$45</f>
        <v>0</v>
      </c>
      <c r="U6">
        <f>IFERROR(INDEX('BAU Calculations'!U$112:U$115,MATCH($A6,'BAU Calculations'!$A$112:$A$115,0)),0)*'Capacity Factor Data'!$A$45</f>
        <v>0</v>
      </c>
      <c r="V6">
        <f>IFERROR(INDEX('BAU Calculations'!V$112:V$115,MATCH($A6,'BAU Calculations'!$A$112:$A$115,0)),0)*'Capacity Factor Data'!$A$45</f>
        <v>0</v>
      </c>
      <c r="W6">
        <f>IFERROR(INDEX('BAU Calculations'!W$112:W$115,MATCH($A6,'BAU Calculations'!$A$112:$A$115,0)),0)*'Capacity Factor Data'!$A$45</f>
        <v>0</v>
      </c>
      <c r="X6">
        <f>IFERROR(INDEX('BAU Calculations'!X$112:X$115,MATCH($A6,'BAU Calculations'!$A$112:$A$115,0)),0)*'Capacity Factor Data'!$A$45</f>
        <v>0</v>
      </c>
      <c r="Y6">
        <f>IFERROR(INDEX('BAU Calculations'!Y$112:Y$115,MATCH($A6,'BAU Calculations'!$A$112:$A$115,0)),0)*'Capacity Factor Data'!$A$45</f>
        <v>0</v>
      </c>
      <c r="Z6">
        <f>IFERROR(INDEX('BAU Calculations'!Z$112:Z$115,MATCH($A6,'BAU Calculations'!$A$112:$A$115,0)),0)*'Capacity Factor Data'!$A$45</f>
        <v>0</v>
      </c>
      <c r="AA6">
        <f>IFERROR(INDEX('BAU Calculations'!AA$112:AA$115,MATCH($A6,'BAU Calculations'!$A$112:$A$115,0)),0)*'Capacity Factor Data'!$A$45</f>
        <v>0</v>
      </c>
      <c r="AB6">
        <f>IFERROR(INDEX('BAU Calculations'!AB$112:AB$115,MATCH($A6,'BAU Calculations'!$A$112:$A$115,0)),0)*'Capacity Factor Data'!$A$45</f>
        <v>0</v>
      </c>
      <c r="AC6">
        <f>IFERROR(INDEX('BAU Calculations'!AC$112:AC$115,MATCH($A6,'BAU Calculations'!$A$112:$A$115,0)),0)*'Capacity Factor Data'!$A$45</f>
        <v>0</v>
      </c>
      <c r="AD6">
        <f>IFERROR(INDEX('BAU Calculations'!AD$112:AD$115,MATCH($A6,'BAU Calculations'!$A$112:$A$115,0)),0)*'Capacity Factor Data'!$A$45</f>
        <v>0</v>
      </c>
      <c r="AE6">
        <f>IFERROR(INDEX('BAU Calculations'!AE$112:AE$115,MATCH($A6,'BAU Calculations'!$A$112:$A$115,0)),0)*'Capacity Factor Data'!$A$45</f>
        <v>0</v>
      </c>
      <c r="AF6">
        <f>IFERROR(INDEX('BAU Calculations'!AF$112:AF$115,MATCH($A6,'BAU Calculations'!$A$112:$A$115,0)),0)*'Capacity Factor Data'!$A$45</f>
        <v>0</v>
      </c>
    </row>
    <row r="7" spans="1:32" x14ac:dyDescent="0.2">
      <c r="A7" t="s">
        <v>34</v>
      </c>
      <c r="B7">
        <f>IFERROR(INDEX('BAU Calculations'!B$112:B$115,MATCH($A7,'BAU Calculations'!$A$112:$A$115,0)),0)*'Capacity Factor Data'!$A$45</f>
        <v>0</v>
      </c>
      <c r="C7">
        <f>IFERROR(INDEX('BAU Calculations'!C$112:C$115,MATCH($A7,'BAU Calculations'!$A$112:$A$115,0)),0)*'Capacity Factor Data'!$A$45</f>
        <v>0</v>
      </c>
      <c r="D7">
        <f>IFERROR(INDEX('BAU Calculations'!D$112:D$115,MATCH($A7,'BAU Calculations'!$A$112:$A$115,0)),0)*'Capacity Factor Data'!$A$45</f>
        <v>0</v>
      </c>
      <c r="E7">
        <f>IFERROR(INDEX('BAU Calculations'!E$112:E$115,MATCH($A7,'BAU Calculations'!$A$112:$A$115,0)),0)*'Capacity Factor Data'!$A$45</f>
        <v>0</v>
      </c>
      <c r="F7">
        <f>IFERROR(INDEX('BAU Calculations'!F$112:F$115,MATCH($A7,'BAU Calculations'!$A$112:$A$115,0)),0)*'Capacity Factor Data'!$A$45</f>
        <v>0</v>
      </c>
      <c r="G7">
        <f>IFERROR(INDEX('BAU Calculations'!G$112:G$115,MATCH($A7,'BAU Calculations'!$A$112:$A$115,0)),0)*'Capacity Factor Data'!$A$45</f>
        <v>0</v>
      </c>
      <c r="H7">
        <f>IFERROR(INDEX('BAU Calculations'!H$112:H$115,MATCH($A7,'BAU Calculations'!$A$112:$A$115,0)),0)*'Capacity Factor Data'!$A$45</f>
        <v>0</v>
      </c>
      <c r="I7">
        <f>IFERROR(INDEX('BAU Calculations'!I$112:I$115,MATCH($A7,'BAU Calculations'!$A$112:$A$115,0)),0)*'Capacity Factor Data'!$A$45</f>
        <v>0</v>
      </c>
      <c r="J7">
        <f>IFERROR(INDEX('BAU Calculations'!J$112:J$115,MATCH($A7,'BAU Calculations'!$A$112:$A$115,0)),0)*'Capacity Factor Data'!$A$45</f>
        <v>0</v>
      </c>
      <c r="K7">
        <f>IFERROR(INDEX('BAU Calculations'!K$112:K$115,MATCH($A7,'BAU Calculations'!$A$112:$A$115,0)),0)*'Capacity Factor Data'!$A$45</f>
        <v>0</v>
      </c>
      <c r="L7">
        <f>IFERROR(INDEX('BAU Calculations'!L$112:L$115,MATCH($A7,'BAU Calculations'!$A$112:$A$115,0)),0)*'Capacity Factor Data'!$A$45</f>
        <v>0</v>
      </c>
      <c r="M7">
        <f>IFERROR(INDEX('BAU Calculations'!M$112:M$115,MATCH($A7,'BAU Calculations'!$A$112:$A$115,0)),0)*'Capacity Factor Data'!$A$45</f>
        <v>0</v>
      </c>
      <c r="N7">
        <f>IFERROR(INDEX('BAU Calculations'!N$112:N$115,MATCH($A7,'BAU Calculations'!$A$112:$A$115,0)),0)*'Capacity Factor Data'!$A$45</f>
        <v>0</v>
      </c>
      <c r="O7">
        <f>IFERROR(INDEX('BAU Calculations'!O$112:O$115,MATCH($A7,'BAU Calculations'!$A$112:$A$115,0)),0)*'Capacity Factor Data'!$A$45</f>
        <v>0</v>
      </c>
      <c r="P7">
        <f>IFERROR(INDEX('BAU Calculations'!P$112:P$115,MATCH($A7,'BAU Calculations'!$A$112:$A$115,0)),0)*'Capacity Factor Data'!$A$45</f>
        <v>0</v>
      </c>
      <c r="Q7">
        <f>IFERROR(INDEX('BAU Calculations'!Q$112:Q$115,MATCH($A7,'BAU Calculations'!$A$112:$A$115,0)),0)*'Capacity Factor Data'!$A$45</f>
        <v>0</v>
      </c>
      <c r="R7">
        <f>IFERROR(INDEX('BAU Calculations'!R$112:R$115,MATCH($A7,'BAU Calculations'!$A$112:$A$115,0)),0)*'Capacity Factor Data'!$A$45</f>
        <v>0</v>
      </c>
      <c r="S7">
        <f>IFERROR(INDEX('BAU Calculations'!S$112:S$115,MATCH($A7,'BAU Calculations'!$A$112:$A$115,0)),0)*'Capacity Factor Data'!$A$45</f>
        <v>0</v>
      </c>
      <c r="T7">
        <f>IFERROR(INDEX('BAU Calculations'!T$112:T$115,MATCH($A7,'BAU Calculations'!$A$112:$A$115,0)),0)*'Capacity Factor Data'!$A$45</f>
        <v>0</v>
      </c>
      <c r="U7">
        <f>IFERROR(INDEX('BAU Calculations'!U$112:U$115,MATCH($A7,'BAU Calculations'!$A$112:$A$115,0)),0)*'Capacity Factor Data'!$A$45</f>
        <v>0</v>
      </c>
      <c r="V7">
        <f>IFERROR(INDEX('BAU Calculations'!V$112:V$115,MATCH($A7,'BAU Calculations'!$A$112:$A$115,0)),0)*'Capacity Factor Data'!$A$45</f>
        <v>0</v>
      </c>
      <c r="W7">
        <f>IFERROR(INDEX('BAU Calculations'!W$112:W$115,MATCH($A7,'BAU Calculations'!$A$112:$A$115,0)),0)*'Capacity Factor Data'!$A$45</f>
        <v>0</v>
      </c>
      <c r="X7">
        <f>IFERROR(INDEX('BAU Calculations'!X$112:X$115,MATCH($A7,'BAU Calculations'!$A$112:$A$115,0)),0)*'Capacity Factor Data'!$A$45</f>
        <v>0</v>
      </c>
      <c r="Y7">
        <f>IFERROR(INDEX('BAU Calculations'!Y$112:Y$115,MATCH($A7,'BAU Calculations'!$A$112:$A$115,0)),0)*'Capacity Factor Data'!$A$45</f>
        <v>0</v>
      </c>
      <c r="Z7">
        <f>IFERROR(INDEX('BAU Calculations'!Z$112:Z$115,MATCH($A7,'BAU Calculations'!$A$112:$A$115,0)),0)*'Capacity Factor Data'!$A$45</f>
        <v>0</v>
      </c>
      <c r="AA7">
        <f>IFERROR(INDEX('BAU Calculations'!AA$112:AA$115,MATCH($A7,'BAU Calculations'!$A$112:$A$115,0)),0)*'Capacity Factor Data'!$A$45</f>
        <v>0</v>
      </c>
      <c r="AB7">
        <f>IFERROR(INDEX('BAU Calculations'!AB$112:AB$115,MATCH($A7,'BAU Calculations'!$A$112:$A$115,0)),0)*'Capacity Factor Data'!$A$45</f>
        <v>0</v>
      </c>
      <c r="AC7">
        <f>IFERROR(INDEX('BAU Calculations'!AC$112:AC$115,MATCH($A7,'BAU Calculations'!$A$112:$A$115,0)),0)*'Capacity Factor Data'!$A$45</f>
        <v>0</v>
      </c>
      <c r="AD7">
        <f>IFERROR(INDEX('BAU Calculations'!AD$112:AD$115,MATCH($A7,'BAU Calculations'!$A$112:$A$115,0)),0)*'Capacity Factor Data'!$A$45</f>
        <v>0</v>
      </c>
      <c r="AE7">
        <f>IFERROR(INDEX('BAU Calculations'!AE$112:AE$115,MATCH($A7,'BAU Calculations'!$A$112:$A$115,0)),0)*'Capacity Factor Data'!$A$45</f>
        <v>0</v>
      </c>
      <c r="AF7">
        <f>IFERROR(INDEX('BAU Calculations'!AF$112:AF$115,MATCH($A7,'BAU Calculations'!$A$112:$A$115,0)),0)*'Capacity Factor Data'!$A$45</f>
        <v>0</v>
      </c>
    </row>
    <row r="8" spans="1:32" x14ac:dyDescent="0.2">
      <c r="A8" t="s">
        <v>35</v>
      </c>
      <c r="B8">
        <f>IFERROR(INDEX('BAU Calculations'!B$112:B$115,MATCH($A8,'BAU Calculations'!$A$112:$A$115,0)),0)*'Capacity Factor Data'!$A$45</f>
        <v>0</v>
      </c>
      <c r="C8">
        <f>IFERROR(INDEX('BAU Calculations'!C$112:C$115,MATCH($A8,'BAU Calculations'!$A$112:$A$115,0)),0)*'Capacity Factor Data'!$A$45</f>
        <v>0</v>
      </c>
      <c r="D8">
        <f>IFERROR(INDEX('BAU Calculations'!D$112:D$115,MATCH($A8,'BAU Calculations'!$A$112:$A$115,0)),0)*'Capacity Factor Data'!$A$45</f>
        <v>0</v>
      </c>
      <c r="E8">
        <f>IFERROR(INDEX('BAU Calculations'!E$112:E$115,MATCH($A8,'BAU Calculations'!$A$112:$A$115,0)),0)*'Capacity Factor Data'!$A$45</f>
        <v>0</v>
      </c>
      <c r="F8">
        <f>IFERROR(INDEX('BAU Calculations'!F$112:F$115,MATCH($A8,'BAU Calculations'!$A$112:$A$115,0)),0)*'Capacity Factor Data'!$A$45</f>
        <v>0</v>
      </c>
      <c r="G8">
        <f>IFERROR(INDEX('BAU Calculations'!G$112:G$115,MATCH($A8,'BAU Calculations'!$A$112:$A$115,0)),0)*'Capacity Factor Data'!$A$45</f>
        <v>0</v>
      </c>
      <c r="H8">
        <f>IFERROR(INDEX('BAU Calculations'!H$112:H$115,MATCH($A8,'BAU Calculations'!$A$112:$A$115,0)),0)*'Capacity Factor Data'!$A$45</f>
        <v>0</v>
      </c>
      <c r="I8">
        <f>IFERROR(INDEX('BAU Calculations'!I$112:I$115,MATCH($A8,'BAU Calculations'!$A$112:$A$115,0)),0)*'Capacity Factor Data'!$A$45</f>
        <v>0</v>
      </c>
      <c r="J8">
        <f>IFERROR(INDEX('BAU Calculations'!J$112:J$115,MATCH($A8,'BAU Calculations'!$A$112:$A$115,0)),0)*'Capacity Factor Data'!$A$45</f>
        <v>0</v>
      </c>
      <c r="K8">
        <f>IFERROR(INDEX('BAU Calculations'!K$112:K$115,MATCH($A8,'BAU Calculations'!$A$112:$A$115,0)),0)*'Capacity Factor Data'!$A$45</f>
        <v>0</v>
      </c>
      <c r="L8">
        <f>IFERROR(INDEX('BAU Calculations'!L$112:L$115,MATCH($A8,'BAU Calculations'!$A$112:$A$115,0)),0)*'Capacity Factor Data'!$A$45</f>
        <v>0</v>
      </c>
      <c r="M8">
        <f>IFERROR(INDEX('BAU Calculations'!M$112:M$115,MATCH($A8,'BAU Calculations'!$A$112:$A$115,0)),0)*'Capacity Factor Data'!$A$45</f>
        <v>0</v>
      </c>
      <c r="N8">
        <f>IFERROR(INDEX('BAU Calculations'!N$112:N$115,MATCH($A8,'BAU Calculations'!$A$112:$A$115,0)),0)*'Capacity Factor Data'!$A$45</f>
        <v>0</v>
      </c>
      <c r="O8">
        <f>IFERROR(INDEX('BAU Calculations'!O$112:O$115,MATCH($A8,'BAU Calculations'!$A$112:$A$115,0)),0)*'Capacity Factor Data'!$A$45</f>
        <v>0</v>
      </c>
      <c r="P8">
        <f>IFERROR(INDEX('BAU Calculations'!P$112:P$115,MATCH($A8,'BAU Calculations'!$A$112:$A$115,0)),0)*'Capacity Factor Data'!$A$45</f>
        <v>0</v>
      </c>
      <c r="Q8">
        <f>IFERROR(INDEX('BAU Calculations'!Q$112:Q$115,MATCH($A8,'BAU Calculations'!$A$112:$A$115,0)),0)*'Capacity Factor Data'!$A$45</f>
        <v>0</v>
      </c>
      <c r="R8">
        <f>IFERROR(INDEX('BAU Calculations'!R$112:R$115,MATCH($A8,'BAU Calculations'!$A$112:$A$115,0)),0)*'Capacity Factor Data'!$A$45</f>
        <v>0</v>
      </c>
      <c r="S8">
        <f>IFERROR(INDEX('BAU Calculations'!S$112:S$115,MATCH($A8,'BAU Calculations'!$A$112:$A$115,0)),0)*'Capacity Factor Data'!$A$45</f>
        <v>0</v>
      </c>
      <c r="T8">
        <f>IFERROR(INDEX('BAU Calculations'!T$112:T$115,MATCH($A8,'BAU Calculations'!$A$112:$A$115,0)),0)*'Capacity Factor Data'!$A$45</f>
        <v>0</v>
      </c>
      <c r="U8">
        <f>IFERROR(INDEX('BAU Calculations'!U$112:U$115,MATCH($A8,'BAU Calculations'!$A$112:$A$115,0)),0)*'Capacity Factor Data'!$A$45</f>
        <v>0</v>
      </c>
      <c r="V8">
        <f>IFERROR(INDEX('BAU Calculations'!V$112:V$115,MATCH($A8,'BAU Calculations'!$A$112:$A$115,0)),0)*'Capacity Factor Data'!$A$45</f>
        <v>0</v>
      </c>
      <c r="W8">
        <f>IFERROR(INDEX('BAU Calculations'!W$112:W$115,MATCH($A8,'BAU Calculations'!$A$112:$A$115,0)),0)*'Capacity Factor Data'!$A$45</f>
        <v>0</v>
      </c>
      <c r="X8">
        <f>IFERROR(INDEX('BAU Calculations'!X$112:X$115,MATCH($A8,'BAU Calculations'!$A$112:$A$115,0)),0)*'Capacity Factor Data'!$A$45</f>
        <v>0</v>
      </c>
      <c r="Y8">
        <f>IFERROR(INDEX('BAU Calculations'!Y$112:Y$115,MATCH($A8,'BAU Calculations'!$A$112:$A$115,0)),0)*'Capacity Factor Data'!$A$45</f>
        <v>0</v>
      </c>
      <c r="Z8">
        <f>IFERROR(INDEX('BAU Calculations'!Z$112:Z$115,MATCH($A8,'BAU Calculations'!$A$112:$A$115,0)),0)*'Capacity Factor Data'!$A$45</f>
        <v>0</v>
      </c>
      <c r="AA8">
        <f>IFERROR(INDEX('BAU Calculations'!AA$112:AA$115,MATCH($A8,'BAU Calculations'!$A$112:$A$115,0)),0)*'Capacity Factor Data'!$A$45</f>
        <v>0</v>
      </c>
      <c r="AB8">
        <f>IFERROR(INDEX('BAU Calculations'!AB$112:AB$115,MATCH($A8,'BAU Calculations'!$A$112:$A$115,0)),0)*'Capacity Factor Data'!$A$45</f>
        <v>0</v>
      </c>
      <c r="AC8">
        <f>IFERROR(INDEX('BAU Calculations'!AC$112:AC$115,MATCH($A8,'BAU Calculations'!$A$112:$A$115,0)),0)*'Capacity Factor Data'!$A$45</f>
        <v>0</v>
      </c>
      <c r="AD8">
        <f>IFERROR(INDEX('BAU Calculations'!AD$112:AD$115,MATCH($A8,'BAU Calculations'!$A$112:$A$115,0)),0)*'Capacity Factor Data'!$A$45</f>
        <v>0</v>
      </c>
      <c r="AE8">
        <f>IFERROR(INDEX('BAU Calculations'!AE$112:AE$115,MATCH($A8,'BAU Calculations'!$A$112:$A$115,0)),0)*'Capacity Factor Data'!$A$45</f>
        <v>0</v>
      </c>
      <c r="AF8">
        <f>IFERROR(INDEX('BAU Calculations'!AF$112:AF$115,MATCH($A8,'BAU Calculations'!$A$112:$A$115,0)),0)*'Capacity Factor Data'!$A$45</f>
        <v>0</v>
      </c>
    </row>
    <row r="9" spans="1:32" x14ac:dyDescent="0.2">
      <c r="A9" t="s">
        <v>36</v>
      </c>
      <c r="B9">
        <f>IFERROR(INDEX('BAU Calculations'!B$112:B$115,MATCH($A9,'BAU Calculations'!$A$112:$A$115,0)),0)*'Capacity Factor Data'!$A$45</f>
        <v>0</v>
      </c>
      <c r="C9">
        <f>IFERROR(INDEX('BAU Calculations'!C$112:C$115,MATCH($A9,'BAU Calculations'!$A$112:$A$115,0)),0)*'Capacity Factor Data'!$A$45</f>
        <v>0</v>
      </c>
      <c r="D9">
        <f>IFERROR(INDEX('BAU Calculations'!D$112:D$115,MATCH($A9,'BAU Calculations'!$A$112:$A$115,0)),0)*'Capacity Factor Data'!$A$45</f>
        <v>0</v>
      </c>
      <c r="E9">
        <f>IFERROR(INDEX('BAU Calculations'!E$112:E$115,MATCH($A9,'BAU Calculations'!$A$112:$A$115,0)),0)*'Capacity Factor Data'!$A$45</f>
        <v>0</v>
      </c>
      <c r="F9">
        <f>IFERROR(INDEX('BAU Calculations'!F$112:F$115,MATCH($A9,'BAU Calculations'!$A$112:$A$115,0)),0)*'Capacity Factor Data'!$A$45</f>
        <v>0</v>
      </c>
      <c r="G9">
        <f>IFERROR(INDEX('BAU Calculations'!G$112:G$115,MATCH($A9,'BAU Calculations'!$A$112:$A$115,0)),0)*'Capacity Factor Data'!$A$45</f>
        <v>0</v>
      </c>
      <c r="H9">
        <f>IFERROR(INDEX('BAU Calculations'!H$112:H$115,MATCH($A9,'BAU Calculations'!$A$112:$A$115,0)),0)*'Capacity Factor Data'!$A$45</f>
        <v>0</v>
      </c>
      <c r="I9">
        <f>IFERROR(INDEX('BAU Calculations'!I$112:I$115,MATCH($A9,'BAU Calculations'!$A$112:$A$115,0)),0)*'Capacity Factor Data'!$A$45</f>
        <v>0</v>
      </c>
      <c r="J9">
        <f>IFERROR(INDEX('BAU Calculations'!J$112:J$115,MATCH($A9,'BAU Calculations'!$A$112:$A$115,0)),0)*'Capacity Factor Data'!$A$45</f>
        <v>0</v>
      </c>
      <c r="K9">
        <f>IFERROR(INDEX('BAU Calculations'!K$112:K$115,MATCH($A9,'BAU Calculations'!$A$112:$A$115,0)),0)*'Capacity Factor Data'!$A$45</f>
        <v>0</v>
      </c>
      <c r="L9">
        <f>IFERROR(INDEX('BAU Calculations'!L$112:L$115,MATCH($A9,'BAU Calculations'!$A$112:$A$115,0)),0)*'Capacity Factor Data'!$A$45</f>
        <v>0</v>
      </c>
      <c r="M9">
        <f>IFERROR(INDEX('BAU Calculations'!M$112:M$115,MATCH($A9,'BAU Calculations'!$A$112:$A$115,0)),0)*'Capacity Factor Data'!$A$45</f>
        <v>0</v>
      </c>
      <c r="N9">
        <f>IFERROR(INDEX('BAU Calculations'!N$112:N$115,MATCH($A9,'BAU Calculations'!$A$112:$A$115,0)),0)*'Capacity Factor Data'!$A$45</f>
        <v>0</v>
      </c>
      <c r="O9">
        <f>IFERROR(INDEX('BAU Calculations'!O$112:O$115,MATCH($A9,'BAU Calculations'!$A$112:$A$115,0)),0)*'Capacity Factor Data'!$A$45</f>
        <v>0</v>
      </c>
      <c r="P9">
        <f>IFERROR(INDEX('BAU Calculations'!P$112:P$115,MATCH($A9,'BAU Calculations'!$A$112:$A$115,0)),0)*'Capacity Factor Data'!$A$45</f>
        <v>0</v>
      </c>
      <c r="Q9">
        <f>IFERROR(INDEX('BAU Calculations'!Q$112:Q$115,MATCH($A9,'BAU Calculations'!$A$112:$A$115,0)),0)*'Capacity Factor Data'!$A$45</f>
        <v>0</v>
      </c>
      <c r="R9">
        <f>IFERROR(INDEX('BAU Calculations'!R$112:R$115,MATCH($A9,'BAU Calculations'!$A$112:$A$115,0)),0)*'Capacity Factor Data'!$A$45</f>
        <v>0</v>
      </c>
      <c r="S9">
        <f>IFERROR(INDEX('BAU Calculations'!S$112:S$115,MATCH($A9,'BAU Calculations'!$A$112:$A$115,0)),0)*'Capacity Factor Data'!$A$45</f>
        <v>0</v>
      </c>
      <c r="T9">
        <f>IFERROR(INDEX('BAU Calculations'!T$112:T$115,MATCH($A9,'BAU Calculations'!$A$112:$A$115,0)),0)*'Capacity Factor Data'!$A$45</f>
        <v>0</v>
      </c>
      <c r="U9">
        <f>IFERROR(INDEX('BAU Calculations'!U$112:U$115,MATCH($A9,'BAU Calculations'!$A$112:$A$115,0)),0)*'Capacity Factor Data'!$A$45</f>
        <v>0</v>
      </c>
      <c r="V9">
        <f>IFERROR(INDEX('BAU Calculations'!V$112:V$115,MATCH($A9,'BAU Calculations'!$A$112:$A$115,0)),0)*'Capacity Factor Data'!$A$45</f>
        <v>0</v>
      </c>
      <c r="W9">
        <f>IFERROR(INDEX('BAU Calculations'!W$112:W$115,MATCH($A9,'BAU Calculations'!$A$112:$A$115,0)),0)*'Capacity Factor Data'!$A$45</f>
        <v>0</v>
      </c>
      <c r="X9">
        <f>IFERROR(INDEX('BAU Calculations'!X$112:X$115,MATCH($A9,'BAU Calculations'!$A$112:$A$115,0)),0)*'Capacity Factor Data'!$A$45</f>
        <v>0</v>
      </c>
      <c r="Y9">
        <f>IFERROR(INDEX('BAU Calculations'!Y$112:Y$115,MATCH($A9,'BAU Calculations'!$A$112:$A$115,0)),0)*'Capacity Factor Data'!$A$45</f>
        <v>0</v>
      </c>
      <c r="Z9">
        <f>IFERROR(INDEX('BAU Calculations'!Z$112:Z$115,MATCH($A9,'BAU Calculations'!$A$112:$A$115,0)),0)*'Capacity Factor Data'!$A$45</f>
        <v>0</v>
      </c>
      <c r="AA9">
        <f>IFERROR(INDEX('BAU Calculations'!AA$112:AA$115,MATCH($A9,'BAU Calculations'!$A$112:$A$115,0)),0)*'Capacity Factor Data'!$A$45</f>
        <v>0</v>
      </c>
      <c r="AB9">
        <f>IFERROR(INDEX('BAU Calculations'!AB$112:AB$115,MATCH($A9,'BAU Calculations'!$A$112:$A$115,0)),0)*'Capacity Factor Data'!$A$45</f>
        <v>0</v>
      </c>
      <c r="AC9">
        <f>IFERROR(INDEX('BAU Calculations'!AC$112:AC$115,MATCH($A9,'BAU Calculations'!$A$112:$A$115,0)),0)*'Capacity Factor Data'!$A$45</f>
        <v>0</v>
      </c>
      <c r="AD9">
        <f>IFERROR(INDEX('BAU Calculations'!AD$112:AD$115,MATCH($A9,'BAU Calculations'!$A$112:$A$115,0)),0)*'Capacity Factor Data'!$A$45</f>
        <v>0</v>
      </c>
      <c r="AE9">
        <f>IFERROR(INDEX('BAU Calculations'!AE$112:AE$115,MATCH($A9,'BAU Calculations'!$A$112:$A$115,0)),0)*'Capacity Factor Data'!$A$45</f>
        <v>0</v>
      </c>
      <c r="AF9">
        <f>IFERROR(INDEX('BAU Calculations'!AF$112:AF$115,MATCH($A9,'BAU Calculations'!$A$112:$A$115,0)),0)*'Capacity Factor Data'!$A$45</f>
        <v>0</v>
      </c>
    </row>
    <row r="10" spans="1:32" x14ac:dyDescent="0.2">
      <c r="A10" s="73" t="s">
        <v>37</v>
      </c>
      <c r="B10">
        <f>'IRA Modeling'!C127</f>
        <v>1.449816E-2</v>
      </c>
      <c r="C10">
        <f>'IRA Modeling'!D127</f>
        <v>1.9115620999999999E-2</v>
      </c>
      <c r="D10">
        <f>'IRA Modeling'!E127</f>
        <v>2.5954049999999999E-2</v>
      </c>
      <c r="E10">
        <f>'IRA Modeling'!F127</f>
        <v>3.4041001000000001E-2</v>
      </c>
      <c r="F10">
        <f>'IRA Modeling'!G127</f>
        <v>4.2642781999999997E-2</v>
      </c>
      <c r="G10">
        <f>'IRA Modeling'!H127</f>
        <v>5.215595E-2</v>
      </c>
      <c r="H10">
        <f>'IRA Modeling'!I127</f>
        <v>6.1909909999999999E-2</v>
      </c>
      <c r="I10">
        <f>'IRA Modeling'!J127</f>
        <v>6.6163810000000003E-2</v>
      </c>
      <c r="J10">
        <f>'IRA Modeling'!K127</f>
        <v>0.10857541</v>
      </c>
      <c r="K10">
        <f>'IRA Modeling'!L127</f>
        <v>0.15327896999999999</v>
      </c>
      <c r="L10">
        <f>'IRA Modeling'!M127</f>
        <v>0.203723191</v>
      </c>
      <c r="M10">
        <f>'IRA Modeling'!N127</f>
        <v>0.25886174099999998</v>
      </c>
      <c r="N10">
        <f>'IRA Modeling'!O127</f>
        <v>0.31528891999999997</v>
      </c>
      <c r="O10">
        <f>'IRA Modeling'!P127</f>
        <v>0.37583138999999999</v>
      </c>
      <c r="P10">
        <f>'IRA Modeling'!Q127</f>
        <v>0.43631775</v>
      </c>
      <c r="Q10">
        <f>'IRA Modeling'!R127</f>
        <v>0.50306735999999996</v>
      </c>
      <c r="R10">
        <f>'IRA Modeling'!S127</f>
        <v>0.49729020000000002</v>
      </c>
      <c r="S10">
        <f>'IRA Modeling'!T127</f>
        <v>0.49249809999999999</v>
      </c>
      <c r="T10">
        <f>'IRA Modeling'!U127</f>
        <v>0.49191418999999997</v>
      </c>
      <c r="U10">
        <f>'IRA Modeling'!V127</f>
        <v>0.48772727999999999</v>
      </c>
      <c r="V10">
        <f>'IRA Modeling'!W127</f>
        <v>0.48887581000000002</v>
      </c>
      <c r="W10">
        <f>'IRA Modeling'!X127</f>
        <v>0.48712639000000002</v>
      </c>
      <c r="X10">
        <f>'IRA Modeling'!Y127</f>
        <v>0.48609434000000001</v>
      </c>
      <c r="Y10">
        <f>'IRA Modeling'!Z127</f>
        <v>0.48576169000000002</v>
      </c>
      <c r="Z10">
        <f>'IRA Modeling'!AA127</f>
        <v>0.48350742000000002</v>
      </c>
      <c r="AA10">
        <f>'IRA Modeling'!AB127</f>
        <v>0.48171701</v>
      </c>
      <c r="AB10">
        <f>'IRA Modeling'!AC127</f>
        <v>0.48441076999999999</v>
      </c>
      <c r="AC10">
        <f>'IRA Modeling'!AD127</f>
        <v>0.48281001000000001</v>
      </c>
      <c r="AD10">
        <f>'IRA Modeling'!AE127</f>
        <v>0.48129149999999998</v>
      </c>
      <c r="AE10">
        <f>'IRA Modeling'!AF127</f>
        <v>0.48148948000000003</v>
      </c>
      <c r="AF10">
        <f>'IRA Modeling'!AG127</f>
        <v>0.47713278999999997</v>
      </c>
    </row>
    <row r="11" spans="1:32" x14ac:dyDescent="0.2">
      <c r="A11" s="73" t="s">
        <v>38</v>
      </c>
      <c r="B11">
        <f>'IRA Modeling'!C128</f>
        <v>5.2597199999999998E-3</v>
      </c>
      <c r="C11">
        <f>'IRA Modeling'!D128</f>
        <v>9.8705790000000009E-3</v>
      </c>
      <c r="D11">
        <f>'IRA Modeling'!E128</f>
        <v>1.356516E-2</v>
      </c>
      <c r="E11">
        <f>'IRA Modeling'!F128</f>
        <v>1.7252640999999999E-2</v>
      </c>
      <c r="F11">
        <f>'IRA Modeling'!G128</f>
        <v>2.0344853999999999E-2</v>
      </c>
      <c r="G11">
        <f>'IRA Modeling'!H128</f>
        <v>2.3530039999999999E-2</v>
      </c>
      <c r="H11">
        <f>'IRA Modeling'!I128</f>
        <v>2.670318E-2</v>
      </c>
      <c r="I11">
        <f>'IRA Modeling'!J128</f>
        <v>4.715051E-2</v>
      </c>
      <c r="J11">
        <f>'IRA Modeling'!K128</f>
        <v>5.0195160000000003E-2</v>
      </c>
      <c r="K11">
        <f>'IRA Modeling'!L128</f>
        <v>5.324545E-2</v>
      </c>
      <c r="L11">
        <f>'IRA Modeling'!M128</f>
        <v>5.6044640999999999E-2</v>
      </c>
      <c r="M11">
        <f>'IRA Modeling'!N128</f>
        <v>5.8731621999999997E-2</v>
      </c>
      <c r="N11">
        <f>'IRA Modeling'!O128</f>
        <v>6.1281719999999998E-2</v>
      </c>
      <c r="O11">
        <f>'IRA Modeling'!P128</f>
        <v>6.3765939999999993E-2</v>
      </c>
      <c r="P11">
        <f>'IRA Modeling'!Q128</f>
        <v>6.5753110000000003E-2</v>
      </c>
      <c r="Q11">
        <f>'IRA Modeling'!R128</f>
        <v>6.7587140000000004E-2</v>
      </c>
      <c r="R11">
        <f>'IRA Modeling'!S128</f>
        <v>6.5613019999999994E-2</v>
      </c>
      <c r="S11">
        <f>'IRA Modeling'!T128</f>
        <v>6.4601069999999997E-2</v>
      </c>
      <c r="T11">
        <f>'IRA Modeling'!U128</f>
        <v>6.3703190000000007E-2</v>
      </c>
      <c r="U11">
        <f>'IRA Modeling'!V128</f>
        <v>6.2903970000000003E-2</v>
      </c>
      <c r="V11">
        <f>'IRA Modeling'!W128</f>
        <v>6.2149320000000001E-2</v>
      </c>
      <c r="W11">
        <f>'IRA Modeling'!X128</f>
        <v>6.1434959999999997E-2</v>
      </c>
      <c r="X11">
        <f>'IRA Modeling'!Y128</f>
        <v>6.0664940000000001E-2</v>
      </c>
      <c r="Y11">
        <f>'IRA Modeling'!Z128</f>
        <v>5.9601130000000002E-2</v>
      </c>
      <c r="Z11">
        <f>'IRA Modeling'!AA128</f>
        <v>5.8619900000000003E-2</v>
      </c>
      <c r="AA11">
        <f>'IRA Modeling'!AB128</f>
        <v>5.7461749999999999E-2</v>
      </c>
      <c r="AB11">
        <f>'IRA Modeling'!AC128</f>
        <v>5.6600360000000002E-2</v>
      </c>
      <c r="AC11">
        <f>'IRA Modeling'!AD128</f>
        <v>5.5849820000000001E-2</v>
      </c>
      <c r="AD11">
        <f>'IRA Modeling'!AE128</f>
        <v>5.5018829999999998E-2</v>
      </c>
      <c r="AE11">
        <f>'IRA Modeling'!AF128</f>
        <v>5.394649E-2</v>
      </c>
      <c r="AF11">
        <f>'IRA Modeling'!AG128</f>
        <v>5.2923079999999997E-2</v>
      </c>
    </row>
    <row r="12" spans="1:32" x14ac:dyDescent="0.2">
      <c r="A12" t="s">
        <v>39</v>
      </c>
      <c r="B12">
        <f>IFERROR(INDEX('BAU Calculations'!B$112:B$115,MATCH($A12,'BAU Calculations'!$A$112:$A$115,0)),0)*'Capacity Factor Data'!$A$45</f>
        <v>0</v>
      </c>
      <c r="C12">
        <f>IFERROR(INDEX('BAU Calculations'!C$112:C$115,MATCH($A12,'BAU Calculations'!$A$112:$A$115,0)),0)*'Capacity Factor Data'!$A$45</f>
        <v>0</v>
      </c>
      <c r="D12">
        <f>IFERROR(INDEX('BAU Calculations'!D$112:D$115,MATCH($A12,'BAU Calculations'!$A$112:$A$115,0)),0)*'Capacity Factor Data'!$A$45</f>
        <v>0</v>
      </c>
      <c r="E12">
        <f>IFERROR(INDEX('BAU Calculations'!E$112:E$115,MATCH($A12,'BAU Calculations'!$A$112:$A$115,0)),0)*'Capacity Factor Data'!$A$45</f>
        <v>0</v>
      </c>
      <c r="F12">
        <f>IFERROR(INDEX('BAU Calculations'!F$112:F$115,MATCH($A12,'BAU Calculations'!$A$112:$A$115,0)),0)*'Capacity Factor Data'!$A$45</f>
        <v>0</v>
      </c>
      <c r="G12">
        <f>IFERROR(INDEX('BAU Calculations'!G$112:G$115,MATCH($A12,'BAU Calculations'!$A$112:$A$115,0)),0)*'Capacity Factor Data'!$A$45</f>
        <v>0</v>
      </c>
      <c r="H12">
        <f>IFERROR(INDEX('BAU Calculations'!H$112:H$115,MATCH($A12,'BAU Calculations'!$A$112:$A$115,0)),0)*'Capacity Factor Data'!$A$45</f>
        <v>0</v>
      </c>
      <c r="I12">
        <f>IFERROR(INDEX('BAU Calculations'!I$112:I$115,MATCH($A12,'BAU Calculations'!$A$112:$A$115,0)),0)*'Capacity Factor Data'!$A$45</f>
        <v>0</v>
      </c>
      <c r="J12">
        <f>IFERROR(INDEX('BAU Calculations'!J$112:J$115,MATCH($A12,'BAU Calculations'!$A$112:$A$115,0)),0)*'Capacity Factor Data'!$A$45</f>
        <v>0</v>
      </c>
      <c r="K12">
        <f>IFERROR(INDEX('BAU Calculations'!K$112:K$115,MATCH($A12,'BAU Calculations'!$A$112:$A$115,0)),0)*'Capacity Factor Data'!$A$45</f>
        <v>0</v>
      </c>
      <c r="L12">
        <f>IFERROR(INDEX('BAU Calculations'!L$112:L$115,MATCH($A12,'BAU Calculations'!$A$112:$A$115,0)),0)*'Capacity Factor Data'!$A$45</f>
        <v>0</v>
      </c>
      <c r="M12">
        <f>IFERROR(INDEX('BAU Calculations'!M$112:M$115,MATCH($A12,'BAU Calculations'!$A$112:$A$115,0)),0)*'Capacity Factor Data'!$A$45</f>
        <v>0</v>
      </c>
      <c r="N12">
        <f>IFERROR(INDEX('BAU Calculations'!N$112:N$115,MATCH($A12,'BAU Calculations'!$A$112:$A$115,0)),0)*'Capacity Factor Data'!$A$45</f>
        <v>0</v>
      </c>
      <c r="O12">
        <f>IFERROR(INDEX('BAU Calculations'!O$112:O$115,MATCH($A12,'BAU Calculations'!$A$112:$A$115,0)),0)*'Capacity Factor Data'!$A$45</f>
        <v>0</v>
      </c>
      <c r="P12">
        <f>IFERROR(INDEX('BAU Calculations'!P$112:P$115,MATCH($A12,'BAU Calculations'!$A$112:$A$115,0)),0)*'Capacity Factor Data'!$A$45</f>
        <v>0</v>
      </c>
      <c r="Q12">
        <f>IFERROR(INDEX('BAU Calculations'!Q$112:Q$115,MATCH($A12,'BAU Calculations'!$A$112:$A$115,0)),0)*'Capacity Factor Data'!$A$45</f>
        <v>0</v>
      </c>
      <c r="R12">
        <f>IFERROR(INDEX('BAU Calculations'!R$112:R$115,MATCH($A12,'BAU Calculations'!$A$112:$A$115,0)),0)*'Capacity Factor Data'!$A$45</f>
        <v>0</v>
      </c>
      <c r="S12">
        <f>IFERROR(INDEX('BAU Calculations'!S$112:S$115,MATCH($A12,'BAU Calculations'!$A$112:$A$115,0)),0)*'Capacity Factor Data'!$A$45</f>
        <v>0</v>
      </c>
      <c r="T12">
        <f>IFERROR(INDEX('BAU Calculations'!T$112:T$115,MATCH($A12,'BAU Calculations'!$A$112:$A$115,0)),0)*'Capacity Factor Data'!$A$45</f>
        <v>0</v>
      </c>
      <c r="U12">
        <f>IFERROR(INDEX('BAU Calculations'!U$112:U$115,MATCH($A12,'BAU Calculations'!$A$112:$A$115,0)),0)*'Capacity Factor Data'!$A$45</f>
        <v>0</v>
      </c>
      <c r="V12">
        <f>IFERROR(INDEX('BAU Calculations'!V$112:V$115,MATCH($A12,'BAU Calculations'!$A$112:$A$115,0)),0)*'Capacity Factor Data'!$A$45</f>
        <v>0</v>
      </c>
      <c r="W12">
        <f>IFERROR(INDEX('BAU Calculations'!W$112:W$115,MATCH($A12,'BAU Calculations'!$A$112:$A$115,0)),0)*'Capacity Factor Data'!$A$45</f>
        <v>0</v>
      </c>
      <c r="X12">
        <f>IFERROR(INDEX('BAU Calculations'!X$112:X$115,MATCH($A12,'BAU Calculations'!$A$112:$A$115,0)),0)*'Capacity Factor Data'!$A$45</f>
        <v>0</v>
      </c>
      <c r="Y12">
        <f>IFERROR(INDEX('BAU Calculations'!Y$112:Y$115,MATCH($A12,'BAU Calculations'!$A$112:$A$115,0)),0)*'Capacity Factor Data'!$A$45</f>
        <v>0</v>
      </c>
      <c r="Z12">
        <f>IFERROR(INDEX('BAU Calculations'!Z$112:Z$115,MATCH($A12,'BAU Calculations'!$A$112:$A$115,0)),0)*'Capacity Factor Data'!$A$45</f>
        <v>0</v>
      </c>
      <c r="AA12">
        <f>IFERROR(INDEX('BAU Calculations'!AA$112:AA$115,MATCH($A12,'BAU Calculations'!$A$112:$A$115,0)),0)*'Capacity Factor Data'!$A$45</f>
        <v>0</v>
      </c>
      <c r="AB12">
        <f>IFERROR(INDEX('BAU Calculations'!AB$112:AB$115,MATCH($A12,'BAU Calculations'!$A$112:$A$115,0)),0)*'Capacity Factor Data'!$A$45</f>
        <v>0</v>
      </c>
      <c r="AC12">
        <f>IFERROR(INDEX('BAU Calculations'!AC$112:AC$115,MATCH($A12,'BAU Calculations'!$A$112:$A$115,0)),0)*'Capacity Factor Data'!$A$45</f>
        <v>0</v>
      </c>
      <c r="AD12">
        <f>IFERROR(INDEX('BAU Calculations'!AD$112:AD$115,MATCH($A12,'BAU Calculations'!$A$112:$A$115,0)),0)*'Capacity Factor Data'!$A$45</f>
        <v>0</v>
      </c>
      <c r="AE12">
        <f>IFERROR(INDEX('BAU Calculations'!AE$112:AE$115,MATCH($A12,'BAU Calculations'!$A$112:$A$115,0)),0)*'Capacity Factor Data'!$A$45</f>
        <v>0</v>
      </c>
      <c r="AF12">
        <f>IFERROR(INDEX('BAU Calculations'!AF$112:AF$115,MATCH($A12,'BAU Calculations'!$A$112:$A$115,0)),0)*'Capacity Factor Data'!$A$45</f>
        <v>0</v>
      </c>
    </row>
    <row r="13" spans="1:32" x14ac:dyDescent="0.2">
      <c r="A13" t="s">
        <v>40</v>
      </c>
      <c r="B13">
        <f>IFERROR(INDEX('BAU Calculations'!B$112:B$115,MATCH($A13,'BAU Calculations'!$A$112:$A$115,0)),0)*'Capacity Factor Data'!$A$45</f>
        <v>0</v>
      </c>
      <c r="C13">
        <f>IFERROR(INDEX('BAU Calculations'!C$112:C$115,MATCH($A13,'BAU Calculations'!$A$112:$A$115,0)),0)*'Capacity Factor Data'!$A$45</f>
        <v>0</v>
      </c>
      <c r="D13">
        <f>IFERROR(INDEX('BAU Calculations'!D$112:D$115,MATCH($A13,'BAU Calculations'!$A$112:$A$115,0)),0)*'Capacity Factor Data'!$A$45</f>
        <v>0</v>
      </c>
      <c r="E13">
        <f>IFERROR(INDEX('BAU Calculations'!E$112:E$115,MATCH($A13,'BAU Calculations'!$A$112:$A$115,0)),0)*'Capacity Factor Data'!$A$45</f>
        <v>0</v>
      </c>
      <c r="F13">
        <f>IFERROR(INDEX('BAU Calculations'!F$112:F$115,MATCH($A13,'BAU Calculations'!$A$112:$A$115,0)),0)*'Capacity Factor Data'!$A$45</f>
        <v>0</v>
      </c>
      <c r="G13">
        <f>IFERROR(INDEX('BAU Calculations'!G$112:G$115,MATCH($A13,'BAU Calculations'!$A$112:$A$115,0)),0)*'Capacity Factor Data'!$A$45</f>
        <v>0</v>
      </c>
      <c r="H13">
        <f>IFERROR(INDEX('BAU Calculations'!H$112:H$115,MATCH($A13,'BAU Calculations'!$A$112:$A$115,0)),0)*'Capacity Factor Data'!$A$45</f>
        <v>0</v>
      </c>
      <c r="I13">
        <f>IFERROR(INDEX('BAU Calculations'!I$112:I$115,MATCH($A13,'BAU Calculations'!$A$112:$A$115,0)),0)*'Capacity Factor Data'!$A$45</f>
        <v>0</v>
      </c>
      <c r="J13">
        <f>IFERROR(INDEX('BAU Calculations'!J$112:J$115,MATCH($A13,'BAU Calculations'!$A$112:$A$115,0)),0)*'Capacity Factor Data'!$A$45</f>
        <v>0</v>
      </c>
      <c r="K13">
        <f>IFERROR(INDEX('BAU Calculations'!K$112:K$115,MATCH($A13,'BAU Calculations'!$A$112:$A$115,0)),0)*'Capacity Factor Data'!$A$45</f>
        <v>0</v>
      </c>
      <c r="L13">
        <f>IFERROR(INDEX('BAU Calculations'!L$112:L$115,MATCH($A13,'BAU Calculations'!$A$112:$A$115,0)),0)*'Capacity Factor Data'!$A$45</f>
        <v>0</v>
      </c>
      <c r="M13">
        <f>IFERROR(INDEX('BAU Calculations'!M$112:M$115,MATCH($A13,'BAU Calculations'!$A$112:$A$115,0)),0)*'Capacity Factor Data'!$A$45</f>
        <v>0</v>
      </c>
      <c r="N13">
        <f>IFERROR(INDEX('BAU Calculations'!N$112:N$115,MATCH($A13,'BAU Calculations'!$A$112:$A$115,0)),0)*'Capacity Factor Data'!$A$45</f>
        <v>0</v>
      </c>
      <c r="O13">
        <f>IFERROR(INDEX('BAU Calculations'!O$112:O$115,MATCH($A13,'BAU Calculations'!$A$112:$A$115,0)),0)*'Capacity Factor Data'!$A$45</f>
        <v>0</v>
      </c>
      <c r="P13">
        <f>IFERROR(INDEX('BAU Calculations'!P$112:P$115,MATCH($A13,'BAU Calculations'!$A$112:$A$115,0)),0)*'Capacity Factor Data'!$A$45</f>
        <v>0</v>
      </c>
      <c r="Q13">
        <f>IFERROR(INDEX('BAU Calculations'!Q$112:Q$115,MATCH($A13,'BAU Calculations'!$A$112:$A$115,0)),0)*'Capacity Factor Data'!$A$45</f>
        <v>0</v>
      </c>
      <c r="R13">
        <f>IFERROR(INDEX('BAU Calculations'!R$112:R$115,MATCH($A13,'BAU Calculations'!$A$112:$A$115,0)),0)*'Capacity Factor Data'!$A$45</f>
        <v>0</v>
      </c>
      <c r="S13">
        <f>IFERROR(INDEX('BAU Calculations'!S$112:S$115,MATCH($A13,'BAU Calculations'!$A$112:$A$115,0)),0)*'Capacity Factor Data'!$A$45</f>
        <v>0</v>
      </c>
      <c r="T13">
        <f>IFERROR(INDEX('BAU Calculations'!T$112:T$115,MATCH($A13,'BAU Calculations'!$A$112:$A$115,0)),0)*'Capacity Factor Data'!$A$45</f>
        <v>0</v>
      </c>
      <c r="U13">
        <f>IFERROR(INDEX('BAU Calculations'!U$112:U$115,MATCH($A13,'BAU Calculations'!$A$112:$A$115,0)),0)*'Capacity Factor Data'!$A$45</f>
        <v>0</v>
      </c>
      <c r="V13">
        <f>IFERROR(INDEX('BAU Calculations'!V$112:V$115,MATCH($A13,'BAU Calculations'!$A$112:$A$115,0)),0)*'Capacity Factor Data'!$A$45</f>
        <v>0</v>
      </c>
      <c r="W13">
        <f>IFERROR(INDEX('BAU Calculations'!W$112:W$115,MATCH($A13,'BAU Calculations'!$A$112:$A$115,0)),0)*'Capacity Factor Data'!$A$45</f>
        <v>0</v>
      </c>
      <c r="X13">
        <f>IFERROR(INDEX('BAU Calculations'!X$112:X$115,MATCH($A13,'BAU Calculations'!$A$112:$A$115,0)),0)*'Capacity Factor Data'!$A$45</f>
        <v>0</v>
      </c>
      <c r="Y13">
        <f>IFERROR(INDEX('BAU Calculations'!Y$112:Y$115,MATCH($A13,'BAU Calculations'!$A$112:$A$115,0)),0)*'Capacity Factor Data'!$A$45</f>
        <v>0</v>
      </c>
      <c r="Z13">
        <f>IFERROR(INDEX('BAU Calculations'!Z$112:Z$115,MATCH($A13,'BAU Calculations'!$A$112:$A$115,0)),0)*'Capacity Factor Data'!$A$45</f>
        <v>0</v>
      </c>
      <c r="AA13">
        <f>IFERROR(INDEX('BAU Calculations'!AA$112:AA$115,MATCH($A13,'BAU Calculations'!$A$112:$A$115,0)),0)*'Capacity Factor Data'!$A$45</f>
        <v>0</v>
      </c>
      <c r="AB13">
        <f>IFERROR(INDEX('BAU Calculations'!AB$112:AB$115,MATCH($A13,'BAU Calculations'!$A$112:$A$115,0)),0)*'Capacity Factor Data'!$A$45</f>
        <v>0</v>
      </c>
      <c r="AC13">
        <f>IFERROR(INDEX('BAU Calculations'!AC$112:AC$115,MATCH($A13,'BAU Calculations'!$A$112:$A$115,0)),0)*'Capacity Factor Data'!$A$45</f>
        <v>0</v>
      </c>
      <c r="AD13">
        <f>IFERROR(INDEX('BAU Calculations'!AD$112:AD$115,MATCH($A13,'BAU Calculations'!$A$112:$A$115,0)),0)*'Capacity Factor Data'!$A$45</f>
        <v>0</v>
      </c>
      <c r="AE13">
        <f>IFERROR(INDEX('BAU Calculations'!AE$112:AE$115,MATCH($A13,'BAU Calculations'!$A$112:$A$115,0)),0)*'Capacity Factor Data'!$A$45</f>
        <v>0</v>
      </c>
      <c r="AF13">
        <f>IFERROR(INDEX('BAU Calculations'!AF$112:AF$115,MATCH($A13,'BAU Calculations'!$A$112:$A$115,0)),0)*'Capacity Factor Data'!$A$45</f>
        <v>0</v>
      </c>
    </row>
    <row r="14" spans="1:32" x14ac:dyDescent="0.2">
      <c r="A14" s="73" t="s">
        <v>41</v>
      </c>
      <c r="B14">
        <f>'IRA Modeling'!C131</f>
        <v>0</v>
      </c>
      <c r="C14">
        <f>'IRA Modeling'!D131</f>
        <v>1.790097E-3</v>
      </c>
      <c r="D14">
        <f>'IRA Modeling'!E131</f>
        <v>3.6579500000000001E-3</v>
      </c>
      <c r="E14">
        <f>'IRA Modeling'!F131</f>
        <v>6.0221399999999996E-3</v>
      </c>
      <c r="F14">
        <f>'IRA Modeling'!G131</f>
        <v>8.6791219999999992E-3</v>
      </c>
      <c r="G14">
        <f>'IRA Modeling'!H131</f>
        <v>1.1614620000000001E-2</v>
      </c>
      <c r="H14">
        <f>'IRA Modeling'!I131</f>
        <v>1.4936629999999999E-2</v>
      </c>
      <c r="I14">
        <f>'IRA Modeling'!J131</f>
        <v>2.3063589999999998E-2</v>
      </c>
      <c r="J14">
        <f>'IRA Modeling'!K131</f>
        <v>5.1915089999999997E-2</v>
      </c>
      <c r="K14">
        <f>'IRA Modeling'!L131</f>
        <v>8.3635550000000003E-2</v>
      </c>
      <c r="L14">
        <f>'IRA Modeling'!M131</f>
        <v>0.11818207</v>
      </c>
      <c r="M14">
        <f>'IRA Modeling'!N131</f>
        <v>0.15544982700000001</v>
      </c>
      <c r="N14">
        <f>'IRA Modeling'!O131</f>
        <v>0.19531776000000001</v>
      </c>
      <c r="O14">
        <f>'IRA Modeling'!P131</f>
        <v>0.23781764</v>
      </c>
      <c r="P14">
        <f>'IRA Modeling'!Q131</f>
        <v>0.28305766999999998</v>
      </c>
      <c r="Q14">
        <f>'IRA Modeling'!R131</f>
        <v>0.32890258999999999</v>
      </c>
      <c r="R14">
        <f>'IRA Modeling'!S131</f>
        <v>0.32479300999999999</v>
      </c>
      <c r="S14">
        <f>'IRA Modeling'!T131</f>
        <v>0.32177519999999998</v>
      </c>
      <c r="T14">
        <f>'IRA Modeling'!U131</f>
        <v>0.31881239</v>
      </c>
      <c r="U14">
        <f>'IRA Modeling'!V131</f>
        <v>0.31586558999999997</v>
      </c>
      <c r="V14">
        <f>'IRA Modeling'!W131</f>
        <v>0.31283168</v>
      </c>
      <c r="W14">
        <f>'IRA Modeling'!X131</f>
        <v>0.30977267000000003</v>
      </c>
      <c r="X14">
        <f>'IRA Modeling'!Y131</f>
        <v>0.30680887000000001</v>
      </c>
      <c r="Y14">
        <f>'IRA Modeling'!Z131</f>
        <v>0.30392101999999999</v>
      </c>
      <c r="Z14">
        <f>'IRA Modeling'!AA131</f>
        <v>0.30104243000000003</v>
      </c>
      <c r="AA14">
        <f>'IRA Modeling'!AB131</f>
        <v>0.29814519</v>
      </c>
      <c r="AB14">
        <f>'IRA Modeling'!AC131</f>
        <v>0.29532350000000002</v>
      </c>
      <c r="AC14">
        <f>'IRA Modeling'!AD131</f>
        <v>0.29251052</v>
      </c>
      <c r="AD14">
        <f>'IRA Modeling'!AE131</f>
        <v>0.28973980999999999</v>
      </c>
      <c r="AE14">
        <f>'IRA Modeling'!AF131</f>
        <v>0.28698752999999999</v>
      </c>
      <c r="AF14">
        <f>'IRA Modeling'!AG131</f>
        <v>0.28425120999999998</v>
      </c>
    </row>
    <row r="15" spans="1:32" x14ac:dyDescent="0.2">
      <c r="A15" s="73" t="s">
        <v>42</v>
      </c>
      <c r="B15">
        <f>'IRA Modeling'!C132</f>
        <v>0</v>
      </c>
      <c r="C15">
        <f>'IRA Modeling'!D132</f>
        <v>0</v>
      </c>
      <c r="D15">
        <f>'IRA Modeling'!E132</f>
        <v>0</v>
      </c>
      <c r="E15">
        <f>'IRA Modeling'!F132</f>
        <v>0</v>
      </c>
      <c r="F15">
        <f>'IRA Modeling'!G132</f>
        <v>0</v>
      </c>
      <c r="G15">
        <f>'IRA Modeling'!H132</f>
        <v>0</v>
      </c>
      <c r="H15">
        <f>'IRA Modeling'!I132</f>
        <v>0</v>
      </c>
      <c r="I15">
        <f>'IRA Modeling'!J132</f>
        <v>0</v>
      </c>
      <c r="J15">
        <f>'IRA Modeling'!K132</f>
        <v>0</v>
      </c>
      <c r="K15">
        <f>'IRA Modeling'!L132</f>
        <v>0</v>
      </c>
      <c r="L15">
        <f>'IRA Modeling'!M132</f>
        <v>0</v>
      </c>
      <c r="M15">
        <f>'IRA Modeling'!N132</f>
        <v>0</v>
      </c>
      <c r="N15">
        <f>'IRA Modeling'!O132</f>
        <v>0</v>
      </c>
      <c r="O15">
        <f>'IRA Modeling'!P132</f>
        <v>0</v>
      </c>
      <c r="P15">
        <f>'IRA Modeling'!Q132</f>
        <v>0</v>
      </c>
      <c r="Q15">
        <f>'IRA Modeling'!R132</f>
        <v>0</v>
      </c>
      <c r="R15">
        <f>'IRA Modeling'!S132</f>
        <v>0</v>
      </c>
      <c r="S15">
        <f>'IRA Modeling'!T132</f>
        <v>0</v>
      </c>
      <c r="T15">
        <f>'IRA Modeling'!U132</f>
        <v>0</v>
      </c>
      <c r="U15">
        <f>'IRA Modeling'!V132</f>
        <v>0</v>
      </c>
      <c r="V15">
        <f>'IRA Modeling'!W132</f>
        <v>0</v>
      </c>
      <c r="W15">
        <f>'IRA Modeling'!X132</f>
        <v>0</v>
      </c>
      <c r="X15">
        <f>'IRA Modeling'!Y132</f>
        <v>0</v>
      </c>
      <c r="Y15">
        <f>'IRA Modeling'!Z132</f>
        <v>0</v>
      </c>
      <c r="Z15">
        <f>'IRA Modeling'!AA132</f>
        <v>0</v>
      </c>
      <c r="AA15">
        <f>'IRA Modeling'!AB132</f>
        <v>0</v>
      </c>
      <c r="AB15">
        <f>'IRA Modeling'!AC132</f>
        <v>0</v>
      </c>
      <c r="AC15">
        <f>'IRA Modeling'!AD132</f>
        <v>0</v>
      </c>
      <c r="AD15">
        <f>'IRA Modeling'!AE132</f>
        <v>0</v>
      </c>
      <c r="AE15">
        <f>'IRA Modeling'!AF132</f>
        <v>0</v>
      </c>
      <c r="AF15">
        <f>'IRA Modeling'!AG132</f>
        <v>0</v>
      </c>
    </row>
    <row r="16" spans="1:32" x14ac:dyDescent="0.2">
      <c r="A16" t="s">
        <v>43</v>
      </c>
      <c r="B16">
        <f>IFERROR(INDEX('BAU Calculations'!B$112:B$115,MATCH($A16,'BAU Calculations'!$A$112:$A$115,0)),0)*'Capacity Factor Data'!$A$45</f>
        <v>0</v>
      </c>
      <c r="C16">
        <f>IFERROR(INDEX('BAU Calculations'!C$112:C$115,MATCH($A16,'BAU Calculations'!$A$112:$A$115,0)),0)*'Capacity Factor Data'!$A$45</f>
        <v>0</v>
      </c>
      <c r="D16">
        <f>IFERROR(INDEX('BAU Calculations'!D$112:D$115,MATCH($A16,'BAU Calculations'!$A$112:$A$115,0)),0)*'Capacity Factor Data'!$A$45</f>
        <v>0</v>
      </c>
      <c r="E16">
        <f>IFERROR(INDEX('BAU Calculations'!E$112:E$115,MATCH($A16,'BAU Calculations'!$A$112:$A$115,0)),0)*'Capacity Factor Data'!$A$45</f>
        <v>0</v>
      </c>
      <c r="F16">
        <f>IFERROR(INDEX('BAU Calculations'!F$112:F$115,MATCH($A16,'BAU Calculations'!$A$112:$A$115,0)),0)*'Capacity Factor Data'!$A$45</f>
        <v>0</v>
      </c>
      <c r="G16">
        <f>IFERROR(INDEX('BAU Calculations'!G$112:G$115,MATCH($A16,'BAU Calculations'!$A$112:$A$115,0)),0)*'Capacity Factor Data'!$A$45</f>
        <v>0</v>
      </c>
      <c r="H16">
        <f>IFERROR(INDEX('BAU Calculations'!H$112:H$115,MATCH($A16,'BAU Calculations'!$A$112:$A$115,0)),0)*'Capacity Factor Data'!$A$45</f>
        <v>0</v>
      </c>
      <c r="I16">
        <f>IFERROR(INDEX('BAU Calculations'!I$112:I$115,MATCH($A16,'BAU Calculations'!$A$112:$A$115,0)),0)*'Capacity Factor Data'!$A$45</f>
        <v>0</v>
      </c>
      <c r="J16">
        <f>IFERROR(INDEX('BAU Calculations'!J$112:J$115,MATCH($A16,'BAU Calculations'!$A$112:$A$115,0)),0)*'Capacity Factor Data'!$A$45</f>
        <v>0</v>
      </c>
      <c r="K16">
        <f>IFERROR(INDEX('BAU Calculations'!K$112:K$115,MATCH($A16,'BAU Calculations'!$A$112:$A$115,0)),0)*'Capacity Factor Data'!$A$45</f>
        <v>0</v>
      </c>
      <c r="L16">
        <f>IFERROR(INDEX('BAU Calculations'!L$112:L$115,MATCH($A16,'BAU Calculations'!$A$112:$A$115,0)),0)*'Capacity Factor Data'!$A$45</f>
        <v>0</v>
      </c>
      <c r="M16">
        <f>IFERROR(INDEX('BAU Calculations'!M$112:M$115,MATCH($A16,'BAU Calculations'!$A$112:$A$115,0)),0)*'Capacity Factor Data'!$A$45</f>
        <v>0</v>
      </c>
      <c r="N16">
        <f>IFERROR(INDEX('BAU Calculations'!N$112:N$115,MATCH($A16,'BAU Calculations'!$A$112:$A$115,0)),0)*'Capacity Factor Data'!$A$45</f>
        <v>0</v>
      </c>
      <c r="O16">
        <f>IFERROR(INDEX('BAU Calculations'!O$112:O$115,MATCH($A16,'BAU Calculations'!$A$112:$A$115,0)),0)*'Capacity Factor Data'!$A$45</f>
        <v>0</v>
      </c>
      <c r="P16">
        <f>IFERROR(INDEX('BAU Calculations'!P$112:P$115,MATCH($A16,'BAU Calculations'!$A$112:$A$115,0)),0)*'Capacity Factor Data'!$A$45</f>
        <v>0</v>
      </c>
      <c r="Q16">
        <f>IFERROR(INDEX('BAU Calculations'!Q$112:Q$115,MATCH($A16,'BAU Calculations'!$A$112:$A$115,0)),0)*'Capacity Factor Data'!$A$45</f>
        <v>0</v>
      </c>
      <c r="R16">
        <f>IFERROR(INDEX('BAU Calculations'!R$112:R$115,MATCH($A16,'BAU Calculations'!$A$112:$A$115,0)),0)*'Capacity Factor Data'!$A$45</f>
        <v>0</v>
      </c>
      <c r="S16">
        <f>IFERROR(INDEX('BAU Calculations'!S$112:S$115,MATCH($A16,'BAU Calculations'!$A$112:$A$115,0)),0)*'Capacity Factor Data'!$A$45</f>
        <v>0</v>
      </c>
      <c r="T16">
        <f>IFERROR(INDEX('BAU Calculations'!T$112:T$115,MATCH($A16,'BAU Calculations'!$A$112:$A$115,0)),0)*'Capacity Factor Data'!$A$45</f>
        <v>0</v>
      </c>
      <c r="U16">
        <f>IFERROR(INDEX('BAU Calculations'!U$112:U$115,MATCH($A16,'BAU Calculations'!$A$112:$A$115,0)),0)*'Capacity Factor Data'!$A$45</f>
        <v>0</v>
      </c>
      <c r="V16">
        <f>IFERROR(INDEX('BAU Calculations'!V$112:V$115,MATCH($A16,'BAU Calculations'!$A$112:$A$115,0)),0)*'Capacity Factor Data'!$A$45</f>
        <v>0</v>
      </c>
      <c r="W16">
        <f>IFERROR(INDEX('BAU Calculations'!W$112:W$115,MATCH($A16,'BAU Calculations'!$A$112:$A$115,0)),0)*'Capacity Factor Data'!$A$45</f>
        <v>0</v>
      </c>
      <c r="X16">
        <f>IFERROR(INDEX('BAU Calculations'!X$112:X$115,MATCH($A16,'BAU Calculations'!$A$112:$A$115,0)),0)*'Capacity Factor Data'!$A$45</f>
        <v>0</v>
      </c>
      <c r="Y16">
        <f>IFERROR(INDEX('BAU Calculations'!Y$112:Y$115,MATCH($A16,'BAU Calculations'!$A$112:$A$115,0)),0)*'Capacity Factor Data'!$A$45</f>
        <v>0</v>
      </c>
      <c r="Z16">
        <f>IFERROR(INDEX('BAU Calculations'!Z$112:Z$115,MATCH($A16,'BAU Calculations'!$A$112:$A$115,0)),0)*'Capacity Factor Data'!$A$45</f>
        <v>0</v>
      </c>
      <c r="AA16">
        <f>IFERROR(INDEX('BAU Calculations'!AA$112:AA$115,MATCH($A16,'BAU Calculations'!$A$112:$A$115,0)),0)*'Capacity Factor Data'!$A$45</f>
        <v>0</v>
      </c>
      <c r="AB16">
        <f>IFERROR(INDEX('BAU Calculations'!AB$112:AB$115,MATCH($A16,'BAU Calculations'!$A$112:$A$115,0)),0)*'Capacity Factor Data'!$A$45</f>
        <v>0</v>
      </c>
      <c r="AC16">
        <f>IFERROR(INDEX('BAU Calculations'!AC$112:AC$115,MATCH($A16,'BAU Calculations'!$A$112:$A$115,0)),0)*'Capacity Factor Data'!$A$45</f>
        <v>0</v>
      </c>
      <c r="AD16">
        <f>IFERROR(INDEX('BAU Calculations'!AD$112:AD$115,MATCH($A16,'BAU Calculations'!$A$112:$A$115,0)),0)*'Capacity Factor Data'!$A$45</f>
        <v>0</v>
      </c>
      <c r="AE16">
        <f>IFERROR(INDEX('BAU Calculations'!AE$112:AE$115,MATCH($A16,'BAU Calculations'!$A$112:$A$115,0)),0)*'Capacity Factor Data'!$A$45</f>
        <v>0</v>
      </c>
      <c r="AF16">
        <f>IFERROR(INDEX('BAU Calculations'!AF$112:AF$115,MATCH($A16,'BAU Calculations'!$A$112:$A$115,0)),0)*'Capacity Factor Data'!$A$45</f>
        <v>0</v>
      </c>
    </row>
    <row r="17" spans="1:32" x14ac:dyDescent="0.2">
      <c r="A17" t="s">
        <v>44</v>
      </c>
      <c r="B17">
        <f>IFERROR(INDEX('BAU Calculations'!B$112:B$115,MATCH($A17,'BAU Calculations'!$A$112:$A$115,0)),0)*'Capacity Factor Data'!$A$45</f>
        <v>0</v>
      </c>
      <c r="C17">
        <f>IFERROR(INDEX('BAU Calculations'!C$112:C$115,MATCH($A17,'BAU Calculations'!$A$112:$A$115,0)),0)*'Capacity Factor Data'!$A$45</f>
        <v>0</v>
      </c>
      <c r="D17">
        <f>IFERROR(INDEX('BAU Calculations'!D$112:D$115,MATCH($A17,'BAU Calculations'!$A$112:$A$115,0)),0)*'Capacity Factor Data'!$A$45</f>
        <v>0</v>
      </c>
      <c r="E17">
        <f>IFERROR(INDEX('BAU Calculations'!E$112:E$115,MATCH($A17,'BAU Calculations'!$A$112:$A$115,0)),0)*'Capacity Factor Data'!$A$45</f>
        <v>0</v>
      </c>
      <c r="F17">
        <f>IFERROR(INDEX('BAU Calculations'!F$112:F$115,MATCH($A17,'BAU Calculations'!$A$112:$A$115,0)),0)*'Capacity Factor Data'!$A$45</f>
        <v>0</v>
      </c>
      <c r="G17">
        <f>IFERROR(INDEX('BAU Calculations'!G$112:G$115,MATCH($A17,'BAU Calculations'!$A$112:$A$115,0)),0)*'Capacity Factor Data'!$A$45</f>
        <v>0</v>
      </c>
      <c r="H17">
        <f>IFERROR(INDEX('BAU Calculations'!H$112:H$115,MATCH($A17,'BAU Calculations'!$A$112:$A$115,0)),0)*'Capacity Factor Data'!$A$45</f>
        <v>0</v>
      </c>
      <c r="I17">
        <f>IFERROR(INDEX('BAU Calculations'!I$112:I$115,MATCH($A17,'BAU Calculations'!$A$112:$A$115,0)),0)*'Capacity Factor Data'!$A$45</f>
        <v>0</v>
      </c>
      <c r="J17">
        <f>IFERROR(INDEX('BAU Calculations'!J$112:J$115,MATCH($A17,'BAU Calculations'!$A$112:$A$115,0)),0)*'Capacity Factor Data'!$A$45</f>
        <v>0</v>
      </c>
      <c r="K17">
        <f>IFERROR(INDEX('BAU Calculations'!K$112:K$115,MATCH($A17,'BAU Calculations'!$A$112:$A$115,0)),0)*'Capacity Factor Data'!$A$45</f>
        <v>0</v>
      </c>
      <c r="L17">
        <f>IFERROR(INDEX('BAU Calculations'!L$112:L$115,MATCH($A17,'BAU Calculations'!$A$112:$A$115,0)),0)*'Capacity Factor Data'!$A$45</f>
        <v>0</v>
      </c>
      <c r="M17">
        <f>IFERROR(INDEX('BAU Calculations'!M$112:M$115,MATCH($A17,'BAU Calculations'!$A$112:$A$115,0)),0)*'Capacity Factor Data'!$A$45</f>
        <v>0</v>
      </c>
      <c r="N17">
        <f>IFERROR(INDEX('BAU Calculations'!N$112:N$115,MATCH($A17,'BAU Calculations'!$A$112:$A$115,0)),0)*'Capacity Factor Data'!$A$45</f>
        <v>0</v>
      </c>
      <c r="O17">
        <f>IFERROR(INDEX('BAU Calculations'!O$112:O$115,MATCH($A17,'BAU Calculations'!$A$112:$A$115,0)),0)*'Capacity Factor Data'!$A$45</f>
        <v>0</v>
      </c>
      <c r="P17">
        <f>IFERROR(INDEX('BAU Calculations'!P$112:P$115,MATCH($A17,'BAU Calculations'!$A$112:$A$115,0)),0)*'Capacity Factor Data'!$A$45</f>
        <v>0</v>
      </c>
      <c r="Q17">
        <f>IFERROR(INDEX('BAU Calculations'!Q$112:Q$115,MATCH($A17,'BAU Calculations'!$A$112:$A$115,0)),0)*'Capacity Factor Data'!$A$45</f>
        <v>0</v>
      </c>
      <c r="R17">
        <f>IFERROR(INDEX('BAU Calculations'!R$112:R$115,MATCH($A17,'BAU Calculations'!$A$112:$A$115,0)),0)*'Capacity Factor Data'!$A$45</f>
        <v>0</v>
      </c>
      <c r="S17">
        <f>IFERROR(INDEX('BAU Calculations'!S$112:S$115,MATCH($A17,'BAU Calculations'!$A$112:$A$115,0)),0)*'Capacity Factor Data'!$A$45</f>
        <v>0</v>
      </c>
      <c r="T17">
        <f>IFERROR(INDEX('BAU Calculations'!T$112:T$115,MATCH($A17,'BAU Calculations'!$A$112:$A$115,0)),0)*'Capacity Factor Data'!$A$45</f>
        <v>0</v>
      </c>
      <c r="U17">
        <f>IFERROR(INDEX('BAU Calculations'!U$112:U$115,MATCH($A17,'BAU Calculations'!$A$112:$A$115,0)),0)*'Capacity Factor Data'!$A$45</f>
        <v>0</v>
      </c>
      <c r="V17">
        <f>IFERROR(INDEX('BAU Calculations'!V$112:V$115,MATCH($A17,'BAU Calculations'!$A$112:$A$115,0)),0)*'Capacity Factor Data'!$A$45</f>
        <v>0</v>
      </c>
      <c r="W17">
        <f>IFERROR(INDEX('BAU Calculations'!W$112:W$115,MATCH($A17,'BAU Calculations'!$A$112:$A$115,0)),0)*'Capacity Factor Data'!$A$45</f>
        <v>0</v>
      </c>
      <c r="X17">
        <f>IFERROR(INDEX('BAU Calculations'!X$112:X$115,MATCH($A17,'BAU Calculations'!$A$112:$A$115,0)),0)*'Capacity Factor Data'!$A$45</f>
        <v>0</v>
      </c>
      <c r="Y17">
        <f>IFERROR(INDEX('BAU Calculations'!Y$112:Y$115,MATCH($A17,'BAU Calculations'!$A$112:$A$115,0)),0)*'Capacity Factor Data'!$A$45</f>
        <v>0</v>
      </c>
      <c r="Z17">
        <f>IFERROR(INDEX('BAU Calculations'!Z$112:Z$115,MATCH($A17,'BAU Calculations'!$A$112:$A$115,0)),0)*'Capacity Factor Data'!$A$45</f>
        <v>0</v>
      </c>
      <c r="AA17">
        <f>IFERROR(INDEX('BAU Calculations'!AA$112:AA$115,MATCH($A17,'BAU Calculations'!$A$112:$A$115,0)),0)*'Capacity Factor Data'!$A$45</f>
        <v>0</v>
      </c>
      <c r="AB17">
        <f>IFERROR(INDEX('BAU Calculations'!AB$112:AB$115,MATCH($A17,'BAU Calculations'!$A$112:$A$115,0)),0)*'Capacity Factor Data'!$A$45</f>
        <v>0</v>
      </c>
      <c r="AC17">
        <f>IFERROR(INDEX('BAU Calculations'!AC$112:AC$115,MATCH($A17,'BAU Calculations'!$A$112:$A$115,0)),0)*'Capacity Factor Data'!$A$45</f>
        <v>0</v>
      </c>
      <c r="AD17">
        <f>IFERROR(INDEX('BAU Calculations'!AD$112:AD$115,MATCH($A17,'BAU Calculations'!$A$112:$A$115,0)),0)*'Capacity Factor Data'!$A$45</f>
        <v>0</v>
      </c>
      <c r="AE17">
        <f>IFERROR(INDEX('BAU Calculations'!AE$112:AE$115,MATCH($A17,'BAU Calculations'!$A$112:$A$115,0)),0)*'Capacity Factor Data'!$A$45</f>
        <v>0</v>
      </c>
      <c r="AF17">
        <f>IFERROR(INDEX('BAU Calculations'!AF$112:AF$115,MATCH($A17,'BAU Calculations'!$A$112:$A$115,0)),0)*'Capacity Factor Data'!$A$45</f>
        <v>0</v>
      </c>
    </row>
    <row r="18" spans="1:32" x14ac:dyDescent="0.2">
      <c r="A18" t="s">
        <v>45</v>
      </c>
      <c r="B18">
        <f>IFERROR(INDEX('BAU Calculations'!B$112:B$115,MATCH($A18,'BAU Calculations'!$A$112:$A$115,0)),0)*'Capacity Factor Data'!$A$45</f>
        <v>0</v>
      </c>
      <c r="C18">
        <f>IFERROR(INDEX('BAU Calculations'!C$112:C$115,MATCH($A18,'BAU Calculations'!$A$112:$A$115,0)),0)*'Capacity Factor Data'!$A$45</f>
        <v>0</v>
      </c>
      <c r="D18">
        <f>IFERROR(INDEX('BAU Calculations'!D$112:D$115,MATCH($A18,'BAU Calculations'!$A$112:$A$115,0)),0)*'Capacity Factor Data'!$A$45</f>
        <v>0</v>
      </c>
      <c r="E18">
        <f>IFERROR(INDEX('BAU Calculations'!E$112:E$115,MATCH($A18,'BAU Calculations'!$A$112:$A$115,0)),0)*'Capacity Factor Data'!$A$45</f>
        <v>0</v>
      </c>
      <c r="F18">
        <f>IFERROR(INDEX('BAU Calculations'!F$112:F$115,MATCH($A18,'BAU Calculations'!$A$112:$A$115,0)),0)*'Capacity Factor Data'!$A$45</f>
        <v>0</v>
      </c>
      <c r="G18">
        <f>IFERROR(INDEX('BAU Calculations'!G$112:G$115,MATCH($A18,'BAU Calculations'!$A$112:$A$115,0)),0)*'Capacity Factor Data'!$A$45</f>
        <v>0</v>
      </c>
      <c r="H18">
        <f>IFERROR(INDEX('BAU Calculations'!H$112:H$115,MATCH($A18,'BAU Calculations'!$A$112:$A$115,0)),0)*'Capacity Factor Data'!$A$45</f>
        <v>0</v>
      </c>
      <c r="I18">
        <f>IFERROR(INDEX('BAU Calculations'!I$112:I$115,MATCH($A18,'BAU Calculations'!$A$112:$A$115,0)),0)*'Capacity Factor Data'!$A$45</f>
        <v>0</v>
      </c>
      <c r="J18">
        <f>IFERROR(INDEX('BAU Calculations'!J$112:J$115,MATCH($A18,'BAU Calculations'!$A$112:$A$115,0)),0)*'Capacity Factor Data'!$A$45</f>
        <v>0</v>
      </c>
      <c r="K18">
        <f>IFERROR(INDEX('BAU Calculations'!K$112:K$115,MATCH($A18,'BAU Calculations'!$A$112:$A$115,0)),0)*'Capacity Factor Data'!$A$45</f>
        <v>0</v>
      </c>
      <c r="L18">
        <f>IFERROR(INDEX('BAU Calculations'!L$112:L$115,MATCH($A18,'BAU Calculations'!$A$112:$A$115,0)),0)*'Capacity Factor Data'!$A$45</f>
        <v>0</v>
      </c>
      <c r="M18">
        <f>IFERROR(INDEX('BAU Calculations'!M$112:M$115,MATCH($A18,'BAU Calculations'!$A$112:$A$115,0)),0)*'Capacity Factor Data'!$A$45</f>
        <v>0</v>
      </c>
      <c r="N18">
        <f>IFERROR(INDEX('BAU Calculations'!N$112:N$115,MATCH($A18,'BAU Calculations'!$A$112:$A$115,0)),0)*'Capacity Factor Data'!$A$45</f>
        <v>0</v>
      </c>
      <c r="O18">
        <f>IFERROR(INDEX('BAU Calculations'!O$112:O$115,MATCH($A18,'BAU Calculations'!$A$112:$A$115,0)),0)*'Capacity Factor Data'!$A$45</f>
        <v>0</v>
      </c>
      <c r="P18">
        <f>IFERROR(INDEX('BAU Calculations'!P$112:P$115,MATCH($A18,'BAU Calculations'!$A$112:$A$115,0)),0)*'Capacity Factor Data'!$A$45</f>
        <v>0</v>
      </c>
      <c r="Q18">
        <f>IFERROR(INDEX('BAU Calculations'!Q$112:Q$115,MATCH($A18,'BAU Calculations'!$A$112:$A$115,0)),0)*'Capacity Factor Data'!$A$45</f>
        <v>0</v>
      </c>
      <c r="R18">
        <f>IFERROR(INDEX('BAU Calculations'!R$112:R$115,MATCH($A18,'BAU Calculations'!$A$112:$A$115,0)),0)*'Capacity Factor Data'!$A$45</f>
        <v>0</v>
      </c>
      <c r="S18">
        <f>IFERROR(INDEX('BAU Calculations'!S$112:S$115,MATCH($A18,'BAU Calculations'!$A$112:$A$115,0)),0)*'Capacity Factor Data'!$A$45</f>
        <v>0</v>
      </c>
      <c r="T18">
        <f>IFERROR(INDEX('BAU Calculations'!T$112:T$115,MATCH($A18,'BAU Calculations'!$A$112:$A$115,0)),0)*'Capacity Factor Data'!$A$45</f>
        <v>0</v>
      </c>
      <c r="U18">
        <f>IFERROR(INDEX('BAU Calculations'!U$112:U$115,MATCH($A18,'BAU Calculations'!$A$112:$A$115,0)),0)*'Capacity Factor Data'!$A$45</f>
        <v>0</v>
      </c>
      <c r="V18">
        <f>IFERROR(INDEX('BAU Calculations'!V$112:V$115,MATCH($A18,'BAU Calculations'!$A$112:$A$115,0)),0)*'Capacity Factor Data'!$A$45</f>
        <v>0</v>
      </c>
      <c r="W18">
        <f>IFERROR(INDEX('BAU Calculations'!W$112:W$115,MATCH($A18,'BAU Calculations'!$A$112:$A$115,0)),0)*'Capacity Factor Data'!$A$45</f>
        <v>0</v>
      </c>
      <c r="X18">
        <f>IFERROR(INDEX('BAU Calculations'!X$112:X$115,MATCH($A18,'BAU Calculations'!$A$112:$A$115,0)),0)*'Capacity Factor Data'!$A$45</f>
        <v>0</v>
      </c>
      <c r="Y18">
        <f>IFERROR(INDEX('BAU Calculations'!Y$112:Y$115,MATCH($A18,'BAU Calculations'!$A$112:$A$115,0)),0)*'Capacity Factor Data'!$A$45</f>
        <v>0</v>
      </c>
      <c r="Z18">
        <f>IFERROR(INDEX('BAU Calculations'!Z$112:Z$115,MATCH($A18,'BAU Calculations'!$A$112:$A$115,0)),0)*'Capacity Factor Data'!$A$45</f>
        <v>0</v>
      </c>
      <c r="AA18">
        <f>IFERROR(INDEX('BAU Calculations'!AA$112:AA$115,MATCH($A18,'BAU Calculations'!$A$112:$A$115,0)),0)*'Capacity Factor Data'!$A$45</f>
        <v>0</v>
      </c>
      <c r="AB18">
        <f>IFERROR(INDEX('BAU Calculations'!AB$112:AB$115,MATCH($A18,'BAU Calculations'!$A$112:$A$115,0)),0)*'Capacity Factor Data'!$A$45</f>
        <v>0</v>
      </c>
      <c r="AC18">
        <f>IFERROR(INDEX('BAU Calculations'!AC$112:AC$115,MATCH($A18,'BAU Calculations'!$A$112:$A$115,0)),0)*'Capacity Factor Data'!$A$45</f>
        <v>0</v>
      </c>
      <c r="AD18">
        <f>IFERROR(INDEX('BAU Calculations'!AD$112:AD$115,MATCH($A18,'BAU Calculations'!$A$112:$A$115,0)),0)*'Capacity Factor Data'!$A$45</f>
        <v>0</v>
      </c>
      <c r="AE18">
        <f>IFERROR(INDEX('BAU Calculations'!AE$112:AE$115,MATCH($A18,'BAU Calculations'!$A$112:$A$115,0)),0)*'Capacity Factor Data'!$A$45</f>
        <v>0</v>
      </c>
      <c r="AF18">
        <f>IFERROR(INDEX('BAU Calculations'!AF$112:AF$115,MATCH($A18,'BAU Calculations'!$A$112:$A$115,0)),0)*'Capacity Factor Data'!$A$45</f>
        <v>0</v>
      </c>
    </row>
    <row r="19" spans="1:32" x14ac:dyDescent="0.2">
      <c r="A19" t="s">
        <v>46</v>
      </c>
      <c r="B19">
        <f>IFERROR(INDEX('BAU Calculations'!B$112:B$115,MATCH($A19,'BAU Calculations'!$A$112:$A$115,0)),0)*'Capacity Factor Data'!$A$45</f>
        <v>0</v>
      </c>
      <c r="C19">
        <f>IFERROR(INDEX('BAU Calculations'!C$112:C$115,MATCH($A19,'BAU Calculations'!$A$112:$A$115,0)),0)*'Capacity Factor Data'!$A$45</f>
        <v>0</v>
      </c>
      <c r="D19">
        <f>IFERROR(INDEX('BAU Calculations'!D$112:D$115,MATCH($A19,'BAU Calculations'!$A$112:$A$115,0)),0)*'Capacity Factor Data'!$A$45</f>
        <v>0</v>
      </c>
      <c r="E19">
        <f>IFERROR(INDEX('BAU Calculations'!E$112:E$115,MATCH($A19,'BAU Calculations'!$A$112:$A$115,0)),0)*'Capacity Factor Data'!$A$45</f>
        <v>0</v>
      </c>
      <c r="F19">
        <f>IFERROR(INDEX('BAU Calculations'!F$112:F$115,MATCH($A19,'BAU Calculations'!$A$112:$A$115,0)),0)*'Capacity Factor Data'!$A$45</f>
        <v>0</v>
      </c>
      <c r="G19">
        <f>IFERROR(INDEX('BAU Calculations'!G$112:G$115,MATCH($A19,'BAU Calculations'!$A$112:$A$115,0)),0)*'Capacity Factor Data'!$A$45</f>
        <v>0</v>
      </c>
      <c r="H19">
        <f>IFERROR(INDEX('BAU Calculations'!H$112:H$115,MATCH($A19,'BAU Calculations'!$A$112:$A$115,0)),0)*'Capacity Factor Data'!$A$45</f>
        <v>0</v>
      </c>
      <c r="I19">
        <f>IFERROR(INDEX('BAU Calculations'!I$112:I$115,MATCH($A19,'BAU Calculations'!$A$112:$A$115,0)),0)*'Capacity Factor Data'!$A$45</f>
        <v>0</v>
      </c>
      <c r="J19">
        <f>IFERROR(INDEX('BAU Calculations'!J$112:J$115,MATCH($A19,'BAU Calculations'!$A$112:$A$115,0)),0)*'Capacity Factor Data'!$A$45</f>
        <v>0</v>
      </c>
      <c r="K19">
        <f>IFERROR(INDEX('BAU Calculations'!K$112:K$115,MATCH($A19,'BAU Calculations'!$A$112:$A$115,0)),0)*'Capacity Factor Data'!$A$45</f>
        <v>0</v>
      </c>
      <c r="L19">
        <f>IFERROR(INDEX('BAU Calculations'!L$112:L$115,MATCH($A19,'BAU Calculations'!$A$112:$A$115,0)),0)*'Capacity Factor Data'!$A$45</f>
        <v>0</v>
      </c>
      <c r="M19">
        <f>IFERROR(INDEX('BAU Calculations'!M$112:M$115,MATCH($A19,'BAU Calculations'!$A$112:$A$115,0)),0)*'Capacity Factor Data'!$A$45</f>
        <v>0</v>
      </c>
      <c r="N19">
        <f>IFERROR(INDEX('BAU Calculations'!N$112:N$115,MATCH($A19,'BAU Calculations'!$A$112:$A$115,0)),0)*'Capacity Factor Data'!$A$45</f>
        <v>0</v>
      </c>
      <c r="O19">
        <f>IFERROR(INDEX('BAU Calculations'!O$112:O$115,MATCH($A19,'BAU Calculations'!$A$112:$A$115,0)),0)*'Capacity Factor Data'!$A$45</f>
        <v>0</v>
      </c>
      <c r="P19">
        <f>IFERROR(INDEX('BAU Calculations'!P$112:P$115,MATCH($A19,'BAU Calculations'!$A$112:$A$115,0)),0)*'Capacity Factor Data'!$A$45</f>
        <v>0</v>
      </c>
      <c r="Q19">
        <f>IFERROR(INDEX('BAU Calculations'!Q$112:Q$115,MATCH($A19,'BAU Calculations'!$A$112:$A$115,0)),0)*'Capacity Factor Data'!$A$45</f>
        <v>0</v>
      </c>
      <c r="R19">
        <f>IFERROR(INDEX('BAU Calculations'!R$112:R$115,MATCH($A19,'BAU Calculations'!$A$112:$A$115,0)),0)*'Capacity Factor Data'!$A$45</f>
        <v>0</v>
      </c>
      <c r="S19">
        <f>IFERROR(INDEX('BAU Calculations'!S$112:S$115,MATCH($A19,'BAU Calculations'!$A$112:$A$115,0)),0)*'Capacity Factor Data'!$A$45</f>
        <v>0</v>
      </c>
      <c r="T19">
        <f>IFERROR(INDEX('BAU Calculations'!T$112:T$115,MATCH($A19,'BAU Calculations'!$A$112:$A$115,0)),0)*'Capacity Factor Data'!$A$45</f>
        <v>0</v>
      </c>
      <c r="U19">
        <f>IFERROR(INDEX('BAU Calculations'!U$112:U$115,MATCH($A19,'BAU Calculations'!$A$112:$A$115,0)),0)*'Capacity Factor Data'!$A$45</f>
        <v>0</v>
      </c>
      <c r="V19">
        <f>IFERROR(INDEX('BAU Calculations'!V$112:V$115,MATCH($A19,'BAU Calculations'!$A$112:$A$115,0)),0)*'Capacity Factor Data'!$A$45</f>
        <v>0</v>
      </c>
      <c r="W19">
        <f>IFERROR(INDEX('BAU Calculations'!W$112:W$115,MATCH($A19,'BAU Calculations'!$A$112:$A$115,0)),0)*'Capacity Factor Data'!$A$45</f>
        <v>0</v>
      </c>
      <c r="X19">
        <f>IFERROR(INDEX('BAU Calculations'!X$112:X$115,MATCH($A19,'BAU Calculations'!$A$112:$A$115,0)),0)*'Capacity Factor Data'!$A$45</f>
        <v>0</v>
      </c>
      <c r="Y19">
        <f>IFERROR(INDEX('BAU Calculations'!Y$112:Y$115,MATCH($A19,'BAU Calculations'!$A$112:$A$115,0)),0)*'Capacity Factor Data'!$A$45</f>
        <v>0</v>
      </c>
      <c r="Z19">
        <f>IFERROR(INDEX('BAU Calculations'!Z$112:Z$115,MATCH($A19,'BAU Calculations'!$A$112:$A$115,0)),0)*'Capacity Factor Data'!$A$45</f>
        <v>0</v>
      </c>
      <c r="AA19">
        <f>IFERROR(INDEX('BAU Calculations'!AA$112:AA$115,MATCH($A19,'BAU Calculations'!$A$112:$A$115,0)),0)*'Capacity Factor Data'!$A$45</f>
        <v>0</v>
      </c>
      <c r="AB19">
        <f>IFERROR(INDEX('BAU Calculations'!AB$112:AB$115,MATCH($A19,'BAU Calculations'!$A$112:$A$115,0)),0)*'Capacity Factor Data'!$A$45</f>
        <v>0</v>
      </c>
      <c r="AC19">
        <f>IFERROR(INDEX('BAU Calculations'!AC$112:AC$115,MATCH($A19,'BAU Calculations'!$A$112:$A$115,0)),0)*'Capacity Factor Data'!$A$45</f>
        <v>0</v>
      </c>
      <c r="AD19">
        <f>IFERROR(INDEX('BAU Calculations'!AD$112:AD$115,MATCH($A19,'BAU Calculations'!$A$112:$A$115,0)),0)*'Capacity Factor Data'!$A$45</f>
        <v>0</v>
      </c>
      <c r="AE19">
        <f>IFERROR(INDEX('BAU Calculations'!AE$112:AE$115,MATCH($A19,'BAU Calculations'!$A$112:$A$115,0)),0)*'Capacity Factor Data'!$A$45</f>
        <v>0</v>
      </c>
      <c r="AF19">
        <f>IFERROR(INDEX('BAU Calculations'!AF$112:AF$115,MATCH($A19,'BAU Calculations'!$A$112:$A$115,0)),0)*'Capacity Factor Data'!$A$45</f>
        <v>0</v>
      </c>
    </row>
    <row r="20" spans="1:32" x14ac:dyDescent="0.2">
      <c r="A20" t="s">
        <v>47</v>
      </c>
      <c r="B20">
        <f>IFERROR(INDEX('BAU Calculations'!B$112:B$115,MATCH($A20,'BAU Calculations'!$A$112:$A$115,0)),0)*'Capacity Factor Data'!$A$45</f>
        <v>0</v>
      </c>
      <c r="C20">
        <f>IFERROR(INDEX('BAU Calculations'!C$112:C$115,MATCH($A20,'BAU Calculations'!$A$112:$A$115,0)),0)*'Capacity Factor Data'!$A$45</f>
        <v>0</v>
      </c>
      <c r="D20">
        <f>IFERROR(INDEX('BAU Calculations'!D$112:D$115,MATCH($A20,'BAU Calculations'!$A$112:$A$115,0)),0)*'Capacity Factor Data'!$A$45</f>
        <v>0</v>
      </c>
      <c r="E20">
        <f>IFERROR(INDEX('BAU Calculations'!E$112:E$115,MATCH($A20,'BAU Calculations'!$A$112:$A$115,0)),0)*'Capacity Factor Data'!$A$45</f>
        <v>0</v>
      </c>
      <c r="F20">
        <f>IFERROR(INDEX('BAU Calculations'!F$112:F$115,MATCH($A20,'BAU Calculations'!$A$112:$A$115,0)),0)*'Capacity Factor Data'!$A$45</f>
        <v>0</v>
      </c>
      <c r="G20">
        <f>IFERROR(INDEX('BAU Calculations'!G$112:G$115,MATCH($A20,'BAU Calculations'!$A$112:$A$115,0)),0)*'Capacity Factor Data'!$A$45</f>
        <v>0</v>
      </c>
      <c r="H20">
        <f>IFERROR(INDEX('BAU Calculations'!H$112:H$115,MATCH($A20,'BAU Calculations'!$A$112:$A$115,0)),0)*'Capacity Factor Data'!$A$45</f>
        <v>0</v>
      </c>
      <c r="I20">
        <f>IFERROR(INDEX('BAU Calculations'!I$112:I$115,MATCH($A20,'BAU Calculations'!$A$112:$A$115,0)),0)*'Capacity Factor Data'!$A$45</f>
        <v>0</v>
      </c>
      <c r="J20">
        <f>IFERROR(INDEX('BAU Calculations'!J$112:J$115,MATCH($A20,'BAU Calculations'!$A$112:$A$115,0)),0)*'Capacity Factor Data'!$A$45</f>
        <v>0</v>
      </c>
      <c r="K20">
        <f>IFERROR(INDEX('BAU Calculations'!K$112:K$115,MATCH($A20,'BAU Calculations'!$A$112:$A$115,0)),0)*'Capacity Factor Data'!$A$45</f>
        <v>0</v>
      </c>
      <c r="L20">
        <f>IFERROR(INDEX('BAU Calculations'!L$112:L$115,MATCH($A20,'BAU Calculations'!$A$112:$A$115,0)),0)*'Capacity Factor Data'!$A$45</f>
        <v>0</v>
      </c>
      <c r="M20">
        <f>IFERROR(INDEX('BAU Calculations'!M$112:M$115,MATCH($A20,'BAU Calculations'!$A$112:$A$115,0)),0)*'Capacity Factor Data'!$A$45</f>
        <v>0</v>
      </c>
      <c r="N20">
        <f>IFERROR(INDEX('BAU Calculations'!N$112:N$115,MATCH($A20,'BAU Calculations'!$A$112:$A$115,0)),0)*'Capacity Factor Data'!$A$45</f>
        <v>0</v>
      </c>
      <c r="O20">
        <f>IFERROR(INDEX('BAU Calculations'!O$112:O$115,MATCH($A20,'BAU Calculations'!$A$112:$A$115,0)),0)*'Capacity Factor Data'!$A$45</f>
        <v>0</v>
      </c>
      <c r="P20">
        <f>IFERROR(INDEX('BAU Calculations'!P$112:P$115,MATCH($A20,'BAU Calculations'!$A$112:$A$115,0)),0)*'Capacity Factor Data'!$A$45</f>
        <v>0</v>
      </c>
      <c r="Q20">
        <f>IFERROR(INDEX('BAU Calculations'!Q$112:Q$115,MATCH($A20,'BAU Calculations'!$A$112:$A$115,0)),0)*'Capacity Factor Data'!$A$45</f>
        <v>0</v>
      </c>
      <c r="R20">
        <f>IFERROR(INDEX('BAU Calculations'!R$112:R$115,MATCH($A20,'BAU Calculations'!$A$112:$A$115,0)),0)*'Capacity Factor Data'!$A$45</f>
        <v>0</v>
      </c>
      <c r="S20">
        <f>IFERROR(INDEX('BAU Calculations'!S$112:S$115,MATCH($A20,'BAU Calculations'!$A$112:$A$115,0)),0)*'Capacity Factor Data'!$A$45</f>
        <v>0</v>
      </c>
      <c r="T20">
        <f>IFERROR(INDEX('BAU Calculations'!T$112:T$115,MATCH($A20,'BAU Calculations'!$A$112:$A$115,0)),0)*'Capacity Factor Data'!$A$45</f>
        <v>0</v>
      </c>
      <c r="U20">
        <f>IFERROR(INDEX('BAU Calculations'!U$112:U$115,MATCH($A20,'BAU Calculations'!$A$112:$A$115,0)),0)*'Capacity Factor Data'!$A$45</f>
        <v>0</v>
      </c>
      <c r="V20">
        <f>IFERROR(INDEX('BAU Calculations'!V$112:V$115,MATCH($A20,'BAU Calculations'!$A$112:$A$115,0)),0)*'Capacity Factor Data'!$A$45</f>
        <v>0</v>
      </c>
      <c r="W20">
        <f>IFERROR(INDEX('BAU Calculations'!W$112:W$115,MATCH($A20,'BAU Calculations'!$A$112:$A$115,0)),0)*'Capacity Factor Data'!$A$45</f>
        <v>0</v>
      </c>
      <c r="X20">
        <f>IFERROR(INDEX('BAU Calculations'!X$112:X$115,MATCH($A20,'BAU Calculations'!$A$112:$A$115,0)),0)*'Capacity Factor Data'!$A$45</f>
        <v>0</v>
      </c>
      <c r="Y20">
        <f>IFERROR(INDEX('BAU Calculations'!Y$112:Y$115,MATCH($A20,'BAU Calculations'!$A$112:$A$115,0)),0)*'Capacity Factor Data'!$A$45</f>
        <v>0</v>
      </c>
      <c r="Z20">
        <f>IFERROR(INDEX('BAU Calculations'!Z$112:Z$115,MATCH($A20,'BAU Calculations'!$A$112:$A$115,0)),0)*'Capacity Factor Data'!$A$45</f>
        <v>0</v>
      </c>
      <c r="AA20">
        <f>IFERROR(INDEX('BAU Calculations'!AA$112:AA$115,MATCH($A20,'BAU Calculations'!$A$112:$A$115,0)),0)*'Capacity Factor Data'!$A$45</f>
        <v>0</v>
      </c>
      <c r="AB20">
        <f>IFERROR(INDEX('BAU Calculations'!AB$112:AB$115,MATCH($A20,'BAU Calculations'!$A$112:$A$115,0)),0)*'Capacity Factor Data'!$A$45</f>
        <v>0</v>
      </c>
      <c r="AC20">
        <f>IFERROR(INDEX('BAU Calculations'!AC$112:AC$115,MATCH($A20,'BAU Calculations'!$A$112:$A$115,0)),0)*'Capacity Factor Data'!$A$45</f>
        <v>0</v>
      </c>
      <c r="AD20">
        <f>IFERROR(INDEX('BAU Calculations'!AD$112:AD$115,MATCH($A20,'BAU Calculations'!$A$112:$A$115,0)),0)*'Capacity Factor Data'!$A$45</f>
        <v>0</v>
      </c>
      <c r="AE20">
        <f>IFERROR(INDEX('BAU Calculations'!AE$112:AE$115,MATCH($A20,'BAU Calculations'!$A$112:$A$115,0)),0)*'Capacity Factor Data'!$A$45</f>
        <v>0</v>
      </c>
      <c r="AF20">
        <f>IFERROR(INDEX('BAU Calculations'!AF$112:AF$115,MATCH($A20,'BAU Calculations'!$A$112:$A$115,0)),0)*'Capacity Factor Data'!$A$45</f>
        <v>0</v>
      </c>
    </row>
    <row r="21" spans="1:32" x14ac:dyDescent="0.2">
      <c r="A21" t="s">
        <v>48</v>
      </c>
      <c r="B21">
        <f>IFERROR(INDEX('BAU Calculations'!B$112:B$115,MATCH($A21,'BAU Calculations'!$A$112:$A$115,0)),0)*'Capacity Factor Data'!$A$45</f>
        <v>0</v>
      </c>
      <c r="C21">
        <f>IFERROR(INDEX('BAU Calculations'!C$112:C$115,MATCH($A21,'BAU Calculations'!$A$112:$A$115,0)),0)*'Capacity Factor Data'!$A$45</f>
        <v>0</v>
      </c>
      <c r="D21">
        <f>IFERROR(INDEX('BAU Calculations'!D$112:D$115,MATCH($A21,'BAU Calculations'!$A$112:$A$115,0)),0)*'Capacity Factor Data'!$A$45</f>
        <v>0</v>
      </c>
      <c r="E21">
        <f>IFERROR(INDEX('BAU Calculations'!E$112:E$115,MATCH($A21,'BAU Calculations'!$A$112:$A$115,0)),0)*'Capacity Factor Data'!$A$45</f>
        <v>0</v>
      </c>
      <c r="F21">
        <f>IFERROR(INDEX('BAU Calculations'!F$112:F$115,MATCH($A21,'BAU Calculations'!$A$112:$A$115,0)),0)*'Capacity Factor Data'!$A$45</f>
        <v>0</v>
      </c>
      <c r="G21">
        <f>IFERROR(INDEX('BAU Calculations'!G$112:G$115,MATCH($A21,'BAU Calculations'!$A$112:$A$115,0)),0)*'Capacity Factor Data'!$A$45</f>
        <v>0</v>
      </c>
      <c r="H21">
        <f>IFERROR(INDEX('BAU Calculations'!H$112:H$115,MATCH($A21,'BAU Calculations'!$A$112:$A$115,0)),0)*'Capacity Factor Data'!$A$45</f>
        <v>0</v>
      </c>
      <c r="I21">
        <f>IFERROR(INDEX('BAU Calculations'!I$112:I$115,MATCH($A21,'BAU Calculations'!$A$112:$A$115,0)),0)*'Capacity Factor Data'!$A$45</f>
        <v>0</v>
      </c>
      <c r="J21">
        <f>IFERROR(INDEX('BAU Calculations'!J$112:J$115,MATCH($A21,'BAU Calculations'!$A$112:$A$115,0)),0)*'Capacity Factor Data'!$A$45</f>
        <v>0</v>
      </c>
      <c r="K21">
        <f>IFERROR(INDEX('BAU Calculations'!K$112:K$115,MATCH($A21,'BAU Calculations'!$A$112:$A$115,0)),0)*'Capacity Factor Data'!$A$45</f>
        <v>0</v>
      </c>
      <c r="L21">
        <f>IFERROR(INDEX('BAU Calculations'!L$112:L$115,MATCH($A21,'BAU Calculations'!$A$112:$A$115,0)),0)*'Capacity Factor Data'!$A$45</f>
        <v>0</v>
      </c>
      <c r="M21">
        <f>IFERROR(INDEX('BAU Calculations'!M$112:M$115,MATCH($A21,'BAU Calculations'!$A$112:$A$115,0)),0)*'Capacity Factor Data'!$A$45</f>
        <v>0</v>
      </c>
      <c r="N21">
        <f>IFERROR(INDEX('BAU Calculations'!N$112:N$115,MATCH($A21,'BAU Calculations'!$A$112:$A$115,0)),0)*'Capacity Factor Data'!$A$45</f>
        <v>0</v>
      </c>
      <c r="O21">
        <f>IFERROR(INDEX('BAU Calculations'!O$112:O$115,MATCH($A21,'BAU Calculations'!$A$112:$A$115,0)),0)*'Capacity Factor Data'!$A$45</f>
        <v>0</v>
      </c>
      <c r="P21">
        <f>IFERROR(INDEX('BAU Calculations'!P$112:P$115,MATCH($A21,'BAU Calculations'!$A$112:$A$115,0)),0)*'Capacity Factor Data'!$A$45</f>
        <v>0</v>
      </c>
      <c r="Q21">
        <f>IFERROR(INDEX('BAU Calculations'!Q$112:Q$115,MATCH($A21,'BAU Calculations'!$A$112:$A$115,0)),0)*'Capacity Factor Data'!$A$45</f>
        <v>0</v>
      </c>
      <c r="R21">
        <f>IFERROR(INDEX('BAU Calculations'!R$112:R$115,MATCH($A21,'BAU Calculations'!$A$112:$A$115,0)),0)*'Capacity Factor Data'!$A$45</f>
        <v>0</v>
      </c>
      <c r="S21">
        <f>IFERROR(INDEX('BAU Calculations'!S$112:S$115,MATCH($A21,'BAU Calculations'!$A$112:$A$115,0)),0)*'Capacity Factor Data'!$A$45</f>
        <v>0</v>
      </c>
      <c r="T21">
        <f>IFERROR(INDEX('BAU Calculations'!T$112:T$115,MATCH($A21,'BAU Calculations'!$A$112:$A$115,0)),0)*'Capacity Factor Data'!$A$45</f>
        <v>0</v>
      </c>
      <c r="U21">
        <f>IFERROR(INDEX('BAU Calculations'!U$112:U$115,MATCH($A21,'BAU Calculations'!$A$112:$A$115,0)),0)*'Capacity Factor Data'!$A$45</f>
        <v>0</v>
      </c>
      <c r="V21">
        <f>IFERROR(INDEX('BAU Calculations'!V$112:V$115,MATCH($A21,'BAU Calculations'!$A$112:$A$115,0)),0)*'Capacity Factor Data'!$A$45</f>
        <v>0</v>
      </c>
      <c r="W21">
        <f>IFERROR(INDEX('BAU Calculations'!W$112:W$115,MATCH($A21,'BAU Calculations'!$A$112:$A$115,0)),0)*'Capacity Factor Data'!$A$45</f>
        <v>0</v>
      </c>
      <c r="X21">
        <f>IFERROR(INDEX('BAU Calculations'!X$112:X$115,MATCH($A21,'BAU Calculations'!$A$112:$A$115,0)),0)*'Capacity Factor Data'!$A$45</f>
        <v>0</v>
      </c>
      <c r="Y21">
        <f>IFERROR(INDEX('BAU Calculations'!Y$112:Y$115,MATCH($A21,'BAU Calculations'!$A$112:$A$115,0)),0)*'Capacity Factor Data'!$A$45</f>
        <v>0</v>
      </c>
      <c r="Z21">
        <f>IFERROR(INDEX('BAU Calculations'!Z$112:Z$115,MATCH($A21,'BAU Calculations'!$A$112:$A$115,0)),0)*'Capacity Factor Data'!$A$45</f>
        <v>0</v>
      </c>
      <c r="AA21">
        <f>IFERROR(INDEX('BAU Calculations'!AA$112:AA$115,MATCH($A21,'BAU Calculations'!$A$112:$A$115,0)),0)*'Capacity Factor Data'!$A$45</f>
        <v>0</v>
      </c>
      <c r="AB21">
        <f>IFERROR(INDEX('BAU Calculations'!AB$112:AB$115,MATCH($A21,'BAU Calculations'!$A$112:$A$115,0)),0)*'Capacity Factor Data'!$A$45</f>
        <v>0</v>
      </c>
      <c r="AC21">
        <f>IFERROR(INDEX('BAU Calculations'!AC$112:AC$115,MATCH($A21,'BAU Calculations'!$A$112:$A$115,0)),0)*'Capacity Factor Data'!$A$45</f>
        <v>0</v>
      </c>
      <c r="AD21">
        <f>IFERROR(INDEX('BAU Calculations'!AD$112:AD$115,MATCH($A21,'BAU Calculations'!$A$112:$A$115,0)),0)*'Capacity Factor Data'!$A$45</f>
        <v>0</v>
      </c>
      <c r="AE21">
        <f>IFERROR(INDEX('BAU Calculations'!AE$112:AE$115,MATCH($A21,'BAU Calculations'!$A$112:$A$115,0)),0)*'Capacity Factor Data'!$A$45</f>
        <v>0</v>
      </c>
      <c r="AF21">
        <f>IFERROR(INDEX('BAU Calculations'!AF$112:AF$115,MATCH($A21,'BAU Calculations'!$A$112:$A$115,0)),0)*'Capacity Factor Data'!$A$45</f>
        <v>0</v>
      </c>
    </row>
    <row r="22" spans="1:32" x14ac:dyDescent="0.2">
      <c r="A22" t="s">
        <v>49</v>
      </c>
      <c r="B22">
        <f>IFERROR(INDEX('BAU Calculations'!B$112:B$115,MATCH($A22,'BAU Calculations'!$A$112:$A$115,0)),0)*'Capacity Factor Data'!$A$45</f>
        <v>0</v>
      </c>
      <c r="C22">
        <f>IFERROR(INDEX('BAU Calculations'!C$112:C$115,MATCH($A22,'BAU Calculations'!$A$112:$A$115,0)),0)*'Capacity Factor Data'!$A$45</f>
        <v>0</v>
      </c>
      <c r="D22">
        <f>IFERROR(INDEX('BAU Calculations'!D$112:D$115,MATCH($A22,'BAU Calculations'!$A$112:$A$115,0)),0)*'Capacity Factor Data'!$A$45</f>
        <v>0</v>
      </c>
      <c r="E22">
        <f>IFERROR(INDEX('BAU Calculations'!E$112:E$115,MATCH($A22,'BAU Calculations'!$A$112:$A$115,0)),0)*'Capacity Factor Data'!$A$45</f>
        <v>0</v>
      </c>
      <c r="F22">
        <f>IFERROR(INDEX('BAU Calculations'!F$112:F$115,MATCH($A22,'BAU Calculations'!$A$112:$A$115,0)),0)*'Capacity Factor Data'!$A$45</f>
        <v>0</v>
      </c>
      <c r="G22">
        <f>IFERROR(INDEX('BAU Calculations'!G$112:G$115,MATCH($A22,'BAU Calculations'!$A$112:$A$115,0)),0)*'Capacity Factor Data'!$A$45</f>
        <v>0</v>
      </c>
      <c r="H22">
        <f>IFERROR(INDEX('BAU Calculations'!H$112:H$115,MATCH($A22,'BAU Calculations'!$A$112:$A$115,0)),0)*'Capacity Factor Data'!$A$45</f>
        <v>0</v>
      </c>
      <c r="I22">
        <f>IFERROR(INDEX('BAU Calculations'!I$112:I$115,MATCH($A22,'BAU Calculations'!$A$112:$A$115,0)),0)*'Capacity Factor Data'!$A$45</f>
        <v>0</v>
      </c>
      <c r="J22">
        <f>IFERROR(INDEX('BAU Calculations'!J$112:J$115,MATCH($A22,'BAU Calculations'!$A$112:$A$115,0)),0)*'Capacity Factor Data'!$A$45</f>
        <v>0</v>
      </c>
      <c r="K22">
        <f>IFERROR(INDEX('BAU Calculations'!K$112:K$115,MATCH($A22,'BAU Calculations'!$A$112:$A$115,0)),0)*'Capacity Factor Data'!$A$45</f>
        <v>0</v>
      </c>
      <c r="L22">
        <f>IFERROR(INDEX('BAU Calculations'!L$112:L$115,MATCH($A22,'BAU Calculations'!$A$112:$A$115,0)),0)*'Capacity Factor Data'!$A$45</f>
        <v>0</v>
      </c>
      <c r="M22">
        <f>IFERROR(INDEX('BAU Calculations'!M$112:M$115,MATCH($A22,'BAU Calculations'!$A$112:$A$115,0)),0)*'Capacity Factor Data'!$A$45</f>
        <v>0</v>
      </c>
      <c r="N22">
        <f>IFERROR(INDEX('BAU Calculations'!N$112:N$115,MATCH($A22,'BAU Calculations'!$A$112:$A$115,0)),0)*'Capacity Factor Data'!$A$45</f>
        <v>0</v>
      </c>
      <c r="O22">
        <f>IFERROR(INDEX('BAU Calculations'!O$112:O$115,MATCH($A22,'BAU Calculations'!$A$112:$A$115,0)),0)*'Capacity Factor Data'!$A$45</f>
        <v>0</v>
      </c>
      <c r="P22">
        <f>IFERROR(INDEX('BAU Calculations'!P$112:P$115,MATCH($A22,'BAU Calculations'!$A$112:$A$115,0)),0)*'Capacity Factor Data'!$A$45</f>
        <v>0</v>
      </c>
      <c r="Q22">
        <f>IFERROR(INDEX('BAU Calculations'!Q$112:Q$115,MATCH($A22,'BAU Calculations'!$A$112:$A$115,0)),0)*'Capacity Factor Data'!$A$45</f>
        <v>0</v>
      </c>
      <c r="R22">
        <f>IFERROR(INDEX('BAU Calculations'!R$112:R$115,MATCH($A22,'BAU Calculations'!$A$112:$A$115,0)),0)*'Capacity Factor Data'!$A$45</f>
        <v>0</v>
      </c>
      <c r="S22">
        <f>IFERROR(INDEX('BAU Calculations'!S$112:S$115,MATCH($A22,'BAU Calculations'!$A$112:$A$115,0)),0)*'Capacity Factor Data'!$A$45</f>
        <v>0</v>
      </c>
      <c r="T22">
        <f>IFERROR(INDEX('BAU Calculations'!T$112:T$115,MATCH($A22,'BAU Calculations'!$A$112:$A$115,0)),0)*'Capacity Factor Data'!$A$45</f>
        <v>0</v>
      </c>
      <c r="U22">
        <f>IFERROR(INDEX('BAU Calculations'!U$112:U$115,MATCH($A22,'BAU Calculations'!$A$112:$A$115,0)),0)*'Capacity Factor Data'!$A$45</f>
        <v>0</v>
      </c>
      <c r="V22">
        <f>IFERROR(INDEX('BAU Calculations'!V$112:V$115,MATCH($A22,'BAU Calculations'!$A$112:$A$115,0)),0)*'Capacity Factor Data'!$A$45</f>
        <v>0</v>
      </c>
      <c r="W22">
        <f>IFERROR(INDEX('BAU Calculations'!W$112:W$115,MATCH($A22,'BAU Calculations'!$A$112:$A$115,0)),0)*'Capacity Factor Data'!$A$45</f>
        <v>0</v>
      </c>
      <c r="X22">
        <f>IFERROR(INDEX('BAU Calculations'!X$112:X$115,MATCH($A22,'BAU Calculations'!$A$112:$A$115,0)),0)*'Capacity Factor Data'!$A$45</f>
        <v>0</v>
      </c>
      <c r="Y22">
        <f>IFERROR(INDEX('BAU Calculations'!Y$112:Y$115,MATCH($A22,'BAU Calculations'!$A$112:$A$115,0)),0)*'Capacity Factor Data'!$A$45</f>
        <v>0</v>
      </c>
      <c r="Z22">
        <f>IFERROR(INDEX('BAU Calculations'!Z$112:Z$115,MATCH($A22,'BAU Calculations'!$A$112:$A$115,0)),0)*'Capacity Factor Data'!$A$45</f>
        <v>0</v>
      </c>
      <c r="AA22">
        <f>IFERROR(INDEX('BAU Calculations'!AA$112:AA$115,MATCH($A22,'BAU Calculations'!$A$112:$A$115,0)),0)*'Capacity Factor Data'!$A$45</f>
        <v>0</v>
      </c>
      <c r="AB22">
        <f>IFERROR(INDEX('BAU Calculations'!AB$112:AB$115,MATCH($A22,'BAU Calculations'!$A$112:$A$115,0)),0)*'Capacity Factor Data'!$A$45</f>
        <v>0</v>
      </c>
      <c r="AC22">
        <f>IFERROR(INDEX('BAU Calculations'!AC$112:AC$115,MATCH($A22,'BAU Calculations'!$A$112:$A$115,0)),0)*'Capacity Factor Data'!$A$45</f>
        <v>0</v>
      </c>
      <c r="AD22">
        <f>IFERROR(INDEX('BAU Calculations'!AD$112:AD$115,MATCH($A22,'BAU Calculations'!$A$112:$A$115,0)),0)*'Capacity Factor Data'!$A$45</f>
        <v>0</v>
      </c>
      <c r="AE22">
        <f>IFERROR(INDEX('BAU Calculations'!AE$112:AE$115,MATCH($A22,'BAU Calculations'!$A$112:$A$115,0)),0)*'Capacity Factor Data'!$A$45</f>
        <v>0</v>
      </c>
      <c r="AF22">
        <f>IFERROR(INDEX('BAU Calculations'!AF$112:AF$115,MATCH($A22,'BAU Calculations'!$A$112:$A$115,0)),0)*'Capacity Factor Data'!$A$45</f>
        <v>0</v>
      </c>
    </row>
    <row r="23" spans="1:32" x14ac:dyDescent="0.2">
      <c r="A23" t="s">
        <v>50</v>
      </c>
      <c r="B23">
        <f>IFERROR(INDEX('BAU Calculations'!B$112:B$115,MATCH($A23,'BAU Calculations'!$A$112:$A$115,0)),0)*'Capacity Factor Data'!$A$45</f>
        <v>0</v>
      </c>
      <c r="C23">
        <f>IFERROR(INDEX('BAU Calculations'!C$112:C$115,MATCH($A23,'BAU Calculations'!$A$112:$A$115,0)),0)*'Capacity Factor Data'!$A$45</f>
        <v>0</v>
      </c>
      <c r="D23">
        <f>IFERROR(INDEX('BAU Calculations'!D$112:D$115,MATCH($A23,'BAU Calculations'!$A$112:$A$115,0)),0)*'Capacity Factor Data'!$A$45</f>
        <v>0</v>
      </c>
      <c r="E23">
        <f>IFERROR(INDEX('BAU Calculations'!E$112:E$115,MATCH($A23,'BAU Calculations'!$A$112:$A$115,0)),0)*'Capacity Factor Data'!$A$45</f>
        <v>0</v>
      </c>
      <c r="F23">
        <f>IFERROR(INDEX('BAU Calculations'!F$112:F$115,MATCH($A23,'BAU Calculations'!$A$112:$A$115,0)),0)*'Capacity Factor Data'!$A$45</f>
        <v>0</v>
      </c>
      <c r="G23">
        <f>IFERROR(INDEX('BAU Calculations'!G$112:G$115,MATCH($A23,'BAU Calculations'!$A$112:$A$115,0)),0)*'Capacity Factor Data'!$A$45</f>
        <v>0</v>
      </c>
      <c r="H23">
        <f>IFERROR(INDEX('BAU Calculations'!H$112:H$115,MATCH($A23,'BAU Calculations'!$A$112:$A$115,0)),0)*'Capacity Factor Data'!$A$45</f>
        <v>0</v>
      </c>
      <c r="I23">
        <f>IFERROR(INDEX('BAU Calculations'!I$112:I$115,MATCH($A23,'BAU Calculations'!$A$112:$A$115,0)),0)*'Capacity Factor Data'!$A$45</f>
        <v>0</v>
      </c>
      <c r="J23">
        <f>IFERROR(INDEX('BAU Calculations'!J$112:J$115,MATCH($A23,'BAU Calculations'!$A$112:$A$115,0)),0)*'Capacity Factor Data'!$A$45</f>
        <v>0</v>
      </c>
      <c r="K23">
        <f>IFERROR(INDEX('BAU Calculations'!K$112:K$115,MATCH($A23,'BAU Calculations'!$A$112:$A$115,0)),0)*'Capacity Factor Data'!$A$45</f>
        <v>0</v>
      </c>
      <c r="L23">
        <f>IFERROR(INDEX('BAU Calculations'!L$112:L$115,MATCH($A23,'BAU Calculations'!$A$112:$A$115,0)),0)*'Capacity Factor Data'!$A$45</f>
        <v>0</v>
      </c>
      <c r="M23">
        <f>IFERROR(INDEX('BAU Calculations'!M$112:M$115,MATCH($A23,'BAU Calculations'!$A$112:$A$115,0)),0)*'Capacity Factor Data'!$A$45</f>
        <v>0</v>
      </c>
      <c r="N23">
        <f>IFERROR(INDEX('BAU Calculations'!N$112:N$115,MATCH($A23,'BAU Calculations'!$A$112:$A$115,0)),0)*'Capacity Factor Data'!$A$45</f>
        <v>0</v>
      </c>
      <c r="O23">
        <f>IFERROR(INDEX('BAU Calculations'!O$112:O$115,MATCH($A23,'BAU Calculations'!$A$112:$A$115,0)),0)*'Capacity Factor Data'!$A$45</f>
        <v>0</v>
      </c>
      <c r="P23">
        <f>IFERROR(INDEX('BAU Calculations'!P$112:P$115,MATCH($A23,'BAU Calculations'!$A$112:$A$115,0)),0)*'Capacity Factor Data'!$A$45</f>
        <v>0</v>
      </c>
      <c r="Q23">
        <f>IFERROR(INDEX('BAU Calculations'!Q$112:Q$115,MATCH($A23,'BAU Calculations'!$A$112:$A$115,0)),0)*'Capacity Factor Data'!$A$45</f>
        <v>0</v>
      </c>
      <c r="R23">
        <f>IFERROR(INDEX('BAU Calculations'!R$112:R$115,MATCH($A23,'BAU Calculations'!$A$112:$A$115,0)),0)*'Capacity Factor Data'!$A$45</f>
        <v>0</v>
      </c>
      <c r="S23">
        <f>IFERROR(INDEX('BAU Calculations'!S$112:S$115,MATCH($A23,'BAU Calculations'!$A$112:$A$115,0)),0)*'Capacity Factor Data'!$A$45</f>
        <v>0</v>
      </c>
      <c r="T23">
        <f>IFERROR(INDEX('BAU Calculations'!T$112:T$115,MATCH($A23,'BAU Calculations'!$A$112:$A$115,0)),0)*'Capacity Factor Data'!$A$45</f>
        <v>0</v>
      </c>
      <c r="U23">
        <f>IFERROR(INDEX('BAU Calculations'!U$112:U$115,MATCH($A23,'BAU Calculations'!$A$112:$A$115,0)),0)*'Capacity Factor Data'!$A$45</f>
        <v>0</v>
      </c>
      <c r="V23">
        <f>IFERROR(INDEX('BAU Calculations'!V$112:V$115,MATCH($A23,'BAU Calculations'!$A$112:$A$115,0)),0)*'Capacity Factor Data'!$A$45</f>
        <v>0</v>
      </c>
      <c r="W23">
        <f>IFERROR(INDEX('BAU Calculations'!W$112:W$115,MATCH($A23,'BAU Calculations'!$A$112:$A$115,0)),0)*'Capacity Factor Data'!$A$45</f>
        <v>0</v>
      </c>
      <c r="X23">
        <f>IFERROR(INDEX('BAU Calculations'!X$112:X$115,MATCH($A23,'BAU Calculations'!$A$112:$A$115,0)),0)*'Capacity Factor Data'!$A$45</f>
        <v>0</v>
      </c>
      <c r="Y23">
        <f>IFERROR(INDEX('BAU Calculations'!Y$112:Y$115,MATCH($A23,'BAU Calculations'!$A$112:$A$115,0)),0)*'Capacity Factor Data'!$A$45</f>
        <v>0</v>
      </c>
      <c r="Z23">
        <f>IFERROR(INDEX('BAU Calculations'!Z$112:Z$115,MATCH($A23,'BAU Calculations'!$A$112:$A$115,0)),0)*'Capacity Factor Data'!$A$45</f>
        <v>0</v>
      </c>
      <c r="AA23">
        <f>IFERROR(INDEX('BAU Calculations'!AA$112:AA$115,MATCH($A23,'BAU Calculations'!$A$112:$A$115,0)),0)*'Capacity Factor Data'!$A$45</f>
        <v>0</v>
      </c>
      <c r="AB23">
        <f>IFERROR(INDEX('BAU Calculations'!AB$112:AB$115,MATCH($A23,'BAU Calculations'!$A$112:$A$115,0)),0)*'Capacity Factor Data'!$A$45</f>
        <v>0</v>
      </c>
      <c r="AC23">
        <f>IFERROR(INDEX('BAU Calculations'!AC$112:AC$115,MATCH($A23,'BAU Calculations'!$A$112:$A$115,0)),0)*'Capacity Factor Data'!$A$45</f>
        <v>0</v>
      </c>
      <c r="AD23">
        <f>IFERROR(INDEX('BAU Calculations'!AD$112:AD$115,MATCH($A23,'BAU Calculations'!$A$112:$A$115,0)),0)*'Capacity Factor Data'!$A$45</f>
        <v>0</v>
      </c>
      <c r="AE23">
        <f>IFERROR(INDEX('BAU Calculations'!AE$112:AE$115,MATCH($A23,'BAU Calculations'!$A$112:$A$115,0)),0)*'Capacity Factor Data'!$A$45</f>
        <v>0</v>
      </c>
      <c r="AF23">
        <f>IFERROR(INDEX('BAU Calculations'!AF$112:AF$115,MATCH($A23,'BAU Calculations'!$A$112:$A$115,0)),0)*'Capacity Factor Data'!$A$45</f>
        <v>0</v>
      </c>
    </row>
    <row r="24" spans="1:32" x14ac:dyDescent="0.2">
      <c r="A24" s="73" t="s">
        <v>51</v>
      </c>
      <c r="B24">
        <f>'IRA Modeling'!C141</f>
        <v>8.1658519999999998E-2</v>
      </c>
      <c r="C24">
        <f>'IRA Modeling'!D141</f>
        <v>8.6307992E-2</v>
      </c>
      <c r="D24">
        <f>'IRA Modeling'!E141</f>
        <v>8.8828080000000004E-2</v>
      </c>
      <c r="E24">
        <f>'IRA Modeling'!F141</f>
        <v>9.2957768999999996E-2</v>
      </c>
      <c r="F24">
        <f>'IRA Modeling'!G141</f>
        <v>9.5652426999999998E-2</v>
      </c>
      <c r="G24">
        <f>'IRA Modeling'!H141</f>
        <v>9.8394499999999996E-2</v>
      </c>
      <c r="H24">
        <f>'IRA Modeling'!I141</f>
        <v>0.10550898</v>
      </c>
      <c r="I24">
        <f>'IRA Modeling'!J141</f>
        <v>0.11199895</v>
      </c>
      <c r="J24">
        <f>'IRA Modeling'!K141</f>
        <v>0.11957402</v>
      </c>
      <c r="K24">
        <f>'IRA Modeling'!L141</f>
        <v>0.12453056</v>
      </c>
      <c r="L24">
        <f>'IRA Modeling'!M141</f>
        <v>0.12998784299999999</v>
      </c>
      <c r="M24">
        <f>'IRA Modeling'!N141</f>
        <v>0.13744214299999999</v>
      </c>
      <c r="N24">
        <f>'IRA Modeling'!O141</f>
        <v>0.14481326999999999</v>
      </c>
      <c r="O24">
        <f>'IRA Modeling'!P141</f>
        <v>0.15309587999999999</v>
      </c>
      <c r="P24">
        <f>'IRA Modeling'!Q141</f>
        <v>0.16107921</v>
      </c>
      <c r="Q24">
        <f>'IRA Modeling'!R141</f>
        <v>0.16927793999999999</v>
      </c>
      <c r="R24">
        <f>'IRA Modeling'!S141</f>
        <v>0.16776065000000001</v>
      </c>
      <c r="S24">
        <f>'IRA Modeling'!T141</f>
        <v>0.16465831</v>
      </c>
      <c r="T24">
        <f>'IRA Modeling'!U141</f>
        <v>0.16268474999999999</v>
      </c>
      <c r="U24">
        <f>'IRA Modeling'!V141</f>
        <v>0.16046752</v>
      </c>
      <c r="V24">
        <f>'IRA Modeling'!W141</f>
        <v>0.15847834</v>
      </c>
      <c r="W24">
        <f>'IRA Modeling'!X141</f>
        <v>0.15788397000000001</v>
      </c>
      <c r="X24">
        <f>'IRA Modeling'!Y141</f>
        <v>0.15788061</v>
      </c>
      <c r="Y24">
        <f>'IRA Modeling'!Z141</f>
        <v>0.15708939</v>
      </c>
      <c r="Z24">
        <f>'IRA Modeling'!AA141</f>
        <v>0.15598266</v>
      </c>
      <c r="AA24">
        <f>'IRA Modeling'!AB141</f>
        <v>0.15565635</v>
      </c>
      <c r="AB24">
        <f>'IRA Modeling'!AC141</f>
        <v>0.15618876000000001</v>
      </c>
      <c r="AC24">
        <f>'IRA Modeling'!AD141</f>
        <v>0.15619448999999999</v>
      </c>
      <c r="AD24">
        <f>'IRA Modeling'!AE141</f>
        <v>0.15662000000000001</v>
      </c>
      <c r="AE24">
        <f>'IRA Modeling'!AF141</f>
        <v>0.15753785000000001</v>
      </c>
      <c r="AF24">
        <f>'IRA Modeling'!AG141</f>
        <v>0.15774641</v>
      </c>
    </row>
    <row r="25" spans="1:32" x14ac:dyDescent="0.2">
      <c r="A25" t="s">
        <v>52</v>
      </c>
      <c r="B25">
        <f>IFERROR(INDEX('BAU Calculations'!B$112:B$115,MATCH($A25,'BAU Calculations'!$A$112:$A$115,0)),0)*'Capacity Factor Data'!$A$45</f>
        <v>0</v>
      </c>
      <c r="C25">
        <f>IFERROR(INDEX('BAU Calculations'!C$112:C$115,MATCH($A25,'BAU Calculations'!$A$112:$A$115,0)),0)*'Capacity Factor Data'!$A$45</f>
        <v>0</v>
      </c>
      <c r="D25">
        <f>IFERROR(INDEX('BAU Calculations'!D$112:D$115,MATCH($A25,'BAU Calculations'!$A$112:$A$115,0)),0)*'Capacity Factor Data'!$A$45</f>
        <v>0</v>
      </c>
      <c r="E25">
        <f>IFERROR(INDEX('BAU Calculations'!E$112:E$115,MATCH($A25,'BAU Calculations'!$A$112:$A$115,0)),0)*'Capacity Factor Data'!$A$45</f>
        <v>0</v>
      </c>
      <c r="F25">
        <f>IFERROR(INDEX('BAU Calculations'!F$112:F$115,MATCH($A25,'BAU Calculations'!$A$112:$A$115,0)),0)*'Capacity Factor Data'!$A$45</f>
        <v>0</v>
      </c>
      <c r="G25">
        <f>IFERROR(INDEX('BAU Calculations'!G$112:G$115,MATCH($A25,'BAU Calculations'!$A$112:$A$115,0)),0)*'Capacity Factor Data'!$A$45</f>
        <v>0</v>
      </c>
      <c r="H25">
        <f>IFERROR(INDEX('BAU Calculations'!H$112:H$115,MATCH($A25,'BAU Calculations'!$A$112:$A$115,0)),0)*'Capacity Factor Data'!$A$45</f>
        <v>0</v>
      </c>
      <c r="I25">
        <f>IFERROR(INDEX('BAU Calculations'!I$112:I$115,MATCH($A25,'BAU Calculations'!$A$112:$A$115,0)),0)*'Capacity Factor Data'!$A$45</f>
        <v>0</v>
      </c>
      <c r="J25">
        <f>IFERROR(INDEX('BAU Calculations'!J$112:J$115,MATCH($A25,'BAU Calculations'!$A$112:$A$115,0)),0)*'Capacity Factor Data'!$A$45</f>
        <v>0</v>
      </c>
      <c r="K25">
        <f>IFERROR(INDEX('BAU Calculations'!K$112:K$115,MATCH($A25,'BAU Calculations'!$A$112:$A$115,0)),0)*'Capacity Factor Data'!$A$45</f>
        <v>0</v>
      </c>
      <c r="L25">
        <f>IFERROR(INDEX('BAU Calculations'!L$112:L$115,MATCH($A25,'BAU Calculations'!$A$112:$A$115,0)),0)*'Capacity Factor Data'!$A$45</f>
        <v>0</v>
      </c>
      <c r="M25">
        <f>IFERROR(INDEX('BAU Calculations'!M$112:M$115,MATCH($A25,'BAU Calculations'!$A$112:$A$115,0)),0)*'Capacity Factor Data'!$A$45</f>
        <v>0</v>
      </c>
      <c r="N25">
        <f>IFERROR(INDEX('BAU Calculations'!N$112:N$115,MATCH($A25,'BAU Calculations'!$A$112:$A$115,0)),0)*'Capacity Factor Data'!$A$45</f>
        <v>0</v>
      </c>
      <c r="O25">
        <f>IFERROR(INDEX('BAU Calculations'!O$112:O$115,MATCH($A25,'BAU Calculations'!$A$112:$A$115,0)),0)*'Capacity Factor Data'!$A$45</f>
        <v>0</v>
      </c>
      <c r="P25">
        <f>IFERROR(INDEX('BAU Calculations'!P$112:P$115,MATCH($A25,'BAU Calculations'!$A$112:$A$115,0)),0)*'Capacity Factor Data'!$A$45</f>
        <v>0</v>
      </c>
      <c r="Q25">
        <f>IFERROR(INDEX('BAU Calculations'!Q$112:Q$115,MATCH($A25,'BAU Calculations'!$A$112:$A$115,0)),0)*'Capacity Factor Data'!$A$45</f>
        <v>0</v>
      </c>
      <c r="R25">
        <f>IFERROR(INDEX('BAU Calculations'!R$112:R$115,MATCH($A25,'BAU Calculations'!$A$112:$A$115,0)),0)*'Capacity Factor Data'!$A$45</f>
        <v>0</v>
      </c>
      <c r="S25">
        <f>IFERROR(INDEX('BAU Calculations'!S$112:S$115,MATCH($A25,'BAU Calculations'!$A$112:$A$115,0)),0)*'Capacity Factor Data'!$A$45</f>
        <v>0</v>
      </c>
      <c r="T25">
        <f>IFERROR(INDEX('BAU Calculations'!T$112:T$115,MATCH($A25,'BAU Calculations'!$A$112:$A$115,0)),0)*'Capacity Factor Data'!$A$45</f>
        <v>0</v>
      </c>
      <c r="U25">
        <f>IFERROR(INDEX('BAU Calculations'!U$112:U$115,MATCH($A25,'BAU Calculations'!$A$112:$A$115,0)),0)*'Capacity Factor Data'!$A$45</f>
        <v>0</v>
      </c>
      <c r="V25">
        <f>IFERROR(INDEX('BAU Calculations'!V$112:V$115,MATCH($A25,'BAU Calculations'!$A$112:$A$115,0)),0)*'Capacity Factor Data'!$A$45</f>
        <v>0</v>
      </c>
      <c r="W25">
        <f>IFERROR(INDEX('BAU Calculations'!W$112:W$115,MATCH($A25,'BAU Calculations'!$A$112:$A$115,0)),0)*'Capacity Factor Data'!$A$45</f>
        <v>0</v>
      </c>
      <c r="X25">
        <f>IFERROR(INDEX('BAU Calculations'!X$112:X$115,MATCH($A25,'BAU Calculations'!$A$112:$A$115,0)),0)*'Capacity Factor Data'!$A$45</f>
        <v>0</v>
      </c>
      <c r="Y25">
        <f>IFERROR(INDEX('BAU Calculations'!Y$112:Y$115,MATCH($A25,'BAU Calculations'!$A$112:$A$115,0)),0)*'Capacity Factor Data'!$A$45</f>
        <v>0</v>
      </c>
      <c r="Z25">
        <f>IFERROR(INDEX('BAU Calculations'!Z$112:Z$115,MATCH($A25,'BAU Calculations'!$A$112:$A$115,0)),0)*'Capacity Factor Data'!$A$45</f>
        <v>0</v>
      </c>
      <c r="AA25">
        <f>IFERROR(INDEX('BAU Calculations'!AA$112:AA$115,MATCH($A25,'BAU Calculations'!$A$112:$A$115,0)),0)*'Capacity Factor Data'!$A$45</f>
        <v>0</v>
      </c>
      <c r="AB25">
        <f>IFERROR(INDEX('BAU Calculations'!AB$112:AB$115,MATCH($A25,'BAU Calculations'!$A$112:$A$115,0)),0)*'Capacity Factor Data'!$A$45</f>
        <v>0</v>
      </c>
      <c r="AC25">
        <f>IFERROR(INDEX('BAU Calculations'!AC$112:AC$115,MATCH($A25,'BAU Calculations'!$A$112:$A$115,0)),0)*'Capacity Factor Data'!$A$45</f>
        <v>0</v>
      </c>
      <c r="AD25">
        <f>IFERROR(INDEX('BAU Calculations'!AD$112:AD$115,MATCH($A25,'BAU Calculations'!$A$112:$A$115,0)),0)*'Capacity Factor Data'!$A$45</f>
        <v>0</v>
      </c>
      <c r="AE25">
        <f>IFERROR(INDEX('BAU Calculations'!AE$112:AE$115,MATCH($A25,'BAU Calculations'!$A$112:$A$115,0)),0)*'Capacity Factor Data'!$A$45</f>
        <v>0</v>
      </c>
      <c r="AF25">
        <f>IFERROR(INDEX('BAU Calculations'!AF$112:AF$115,MATCH($A25,'BAU Calculations'!$A$112:$A$115,0)),0)*'Capacity Factor Data'!$A$45</f>
        <v>0</v>
      </c>
    </row>
    <row r="26" spans="1:32" x14ac:dyDescent="0.2">
      <c r="A26" t="s">
        <v>53</v>
      </c>
      <c r="B26">
        <f>IFERROR(INDEX('BAU Calculations'!B$112:B$115,MATCH($A26,'BAU Calculations'!$A$112:$A$115,0)),0)*'Capacity Factor Data'!$A$45</f>
        <v>0</v>
      </c>
      <c r="C26">
        <f>IFERROR(INDEX('BAU Calculations'!C$112:C$115,MATCH($A26,'BAU Calculations'!$A$112:$A$115,0)),0)*'Capacity Factor Data'!$A$45</f>
        <v>0</v>
      </c>
      <c r="D26">
        <f>IFERROR(INDEX('BAU Calculations'!D$112:D$115,MATCH($A26,'BAU Calculations'!$A$112:$A$115,0)),0)*'Capacity Factor Data'!$A$45</f>
        <v>0</v>
      </c>
      <c r="E26">
        <f>IFERROR(INDEX('BAU Calculations'!E$112:E$115,MATCH($A26,'BAU Calculations'!$A$112:$A$115,0)),0)*'Capacity Factor Data'!$A$45</f>
        <v>0</v>
      </c>
      <c r="F26">
        <f>IFERROR(INDEX('BAU Calculations'!F$112:F$115,MATCH($A26,'BAU Calculations'!$A$112:$A$115,0)),0)*'Capacity Factor Data'!$A$45</f>
        <v>0</v>
      </c>
      <c r="G26">
        <f>IFERROR(INDEX('BAU Calculations'!G$112:G$115,MATCH($A26,'BAU Calculations'!$A$112:$A$115,0)),0)*'Capacity Factor Data'!$A$45</f>
        <v>0</v>
      </c>
      <c r="H26">
        <f>IFERROR(INDEX('BAU Calculations'!H$112:H$115,MATCH($A26,'BAU Calculations'!$A$112:$A$115,0)),0)*'Capacity Factor Data'!$A$45</f>
        <v>0</v>
      </c>
      <c r="I26">
        <f>IFERROR(INDEX('BAU Calculations'!I$112:I$115,MATCH($A26,'BAU Calculations'!$A$112:$A$115,0)),0)*'Capacity Factor Data'!$A$45</f>
        <v>0</v>
      </c>
      <c r="J26">
        <f>IFERROR(INDEX('BAU Calculations'!J$112:J$115,MATCH($A26,'BAU Calculations'!$A$112:$A$115,0)),0)*'Capacity Factor Data'!$A$45</f>
        <v>0</v>
      </c>
      <c r="K26">
        <f>IFERROR(INDEX('BAU Calculations'!K$112:K$115,MATCH($A26,'BAU Calculations'!$A$112:$A$115,0)),0)*'Capacity Factor Data'!$A$45</f>
        <v>0</v>
      </c>
      <c r="L26">
        <f>IFERROR(INDEX('BAU Calculations'!L$112:L$115,MATCH($A26,'BAU Calculations'!$A$112:$A$115,0)),0)*'Capacity Factor Data'!$A$45</f>
        <v>0</v>
      </c>
      <c r="M26">
        <f>IFERROR(INDEX('BAU Calculations'!M$112:M$115,MATCH($A26,'BAU Calculations'!$A$112:$A$115,0)),0)*'Capacity Factor Data'!$A$45</f>
        <v>0</v>
      </c>
      <c r="N26">
        <f>IFERROR(INDEX('BAU Calculations'!N$112:N$115,MATCH($A26,'BAU Calculations'!$A$112:$A$115,0)),0)*'Capacity Factor Data'!$A$45</f>
        <v>0</v>
      </c>
      <c r="O26">
        <f>IFERROR(INDEX('BAU Calculations'!O$112:O$115,MATCH($A26,'BAU Calculations'!$A$112:$A$115,0)),0)*'Capacity Factor Data'!$A$45</f>
        <v>0</v>
      </c>
      <c r="P26">
        <f>IFERROR(INDEX('BAU Calculations'!P$112:P$115,MATCH($A26,'BAU Calculations'!$A$112:$A$115,0)),0)*'Capacity Factor Data'!$A$45</f>
        <v>0</v>
      </c>
      <c r="Q26">
        <f>IFERROR(INDEX('BAU Calculations'!Q$112:Q$115,MATCH($A26,'BAU Calculations'!$A$112:$A$115,0)),0)*'Capacity Factor Data'!$A$45</f>
        <v>0</v>
      </c>
      <c r="R26">
        <f>IFERROR(INDEX('BAU Calculations'!R$112:R$115,MATCH($A26,'BAU Calculations'!$A$112:$A$115,0)),0)*'Capacity Factor Data'!$A$45</f>
        <v>0</v>
      </c>
      <c r="S26">
        <f>IFERROR(INDEX('BAU Calculations'!S$112:S$115,MATCH($A26,'BAU Calculations'!$A$112:$A$115,0)),0)*'Capacity Factor Data'!$A$45</f>
        <v>0</v>
      </c>
      <c r="T26">
        <f>IFERROR(INDEX('BAU Calculations'!T$112:T$115,MATCH($A26,'BAU Calculations'!$A$112:$A$115,0)),0)*'Capacity Factor Data'!$A$45</f>
        <v>0</v>
      </c>
      <c r="U26">
        <f>IFERROR(INDEX('BAU Calculations'!U$112:U$115,MATCH($A26,'BAU Calculations'!$A$112:$A$115,0)),0)*'Capacity Factor Data'!$A$45</f>
        <v>0</v>
      </c>
      <c r="V26">
        <f>IFERROR(INDEX('BAU Calculations'!V$112:V$115,MATCH($A26,'BAU Calculations'!$A$112:$A$115,0)),0)*'Capacity Factor Data'!$A$45</f>
        <v>0</v>
      </c>
      <c r="W26">
        <f>IFERROR(INDEX('BAU Calculations'!W$112:W$115,MATCH($A26,'BAU Calculations'!$A$112:$A$115,0)),0)*'Capacity Factor Data'!$A$45</f>
        <v>0</v>
      </c>
      <c r="X26">
        <f>IFERROR(INDEX('BAU Calculations'!X$112:X$115,MATCH($A26,'BAU Calculations'!$A$112:$A$115,0)),0)*'Capacity Factor Data'!$A$45</f>
        <v>0</v>
      </c>
      <c r="Y26">
        <f>IFERROR(INDEX('BAU Calculations'!Y$112:Y$115,MATCH($A26,'BAU Calculations'!$A$112:$A$115,0)),0)*'Capacity Factor Data'!$A$45</f>
        <v>0</v>
      </c>
      <c r="Z26">
        <f>IFERROR(INDEX('BAU Calculations'!Z$112:Z$115,MATCH($A26,'BAU Calculations'!$A$112:$A$115,0)),0)*'Capacity Factor Data'!$A$45</f>
        <v>0</v>
      </c>
      <c r="AA26">
        <f>IFERROR(INDEX('BAU Calculations'!AA$112:AA$115,MATCH($A26,'BAU Calculations'!$A$112:$A$115,0)),0)*'Capacity Factor Data'!$A$45</f>
        <v>0</v>
      </c>
      <c r="AB26">
        <f>IFERROR(INDEX('BAU Calculations'!AB$112:AB$115,MATCH($A26,'BAU Calculations'!$A$112:$A$115,0)),0)*'Capacity Factor Data'!$A$45</f>
        <v>0</v>
      </c>
      <c r="AC26">
        <f>IFERROR(INDEX('BAU Calculations'!AC$112:AC$115,MATCH($A26,'BAU Calculations'!$A$112:$A$115,0)),0)*'Capacity Factor Data'!$A$45</f>
        <v>0</v>
      </c>
      <c r="AD26">
        <f>IFERROR(INDEX('BAU Calculations'!AD$112:AD$115,MATCH($A26,'BAU Calculations'!$A$112:$A$115,0)),0)*'Capacity Factor Data'!$A$45</f>
        <v>0</v>
      </c>
      <c r="AE26">
        <f>IFERROR(INDEX('BAU Calculations'!AE$112:AE$115,MATCH($A26,'BAU Calculations'!$A$112:$A$115,0)),0)*'Capacity Factor Data'!$A$45</f>
        <v>0</v>
      </c>
      <c r="AF26">
        <f>IFERROR(INDEX('BAU Calculations'!AF$112:AF$115,MATCH($A26,'BAU Calculations'!$A$112:$A$115,0)),0)*'Capacity Factor Data'!$A$45</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6DDC5-B47D-412D-83A1-985DCFECCE82}">
  <dimension ref="A1:I48"/>
  <sheetViews>
    <sheetView topLeftCell="A5" workbookViewId="0">
      <selection activeCell="B57" sqref="B57"/>
    </sheetView>
  </sheetViews>
  <sheetFormatPr baseColWidth="10" defaultColWidth="8.83203125" defaultRowHeight="15" x14ac:dyDescent="0.2"/>
  <cols>
    <col min="1" max="1" width="47.6640625" customWidth="1"/>
    <col min="2" max="2" width="25.6640625" customWidth="1"/>
    <col min="3" max="3" width="18.83203125" customWidth="1"/>
    <col min="4" max="4" width="27.83203125" customWidth="1"/>
    <col min="5" max="5" width="12.1640625" style="13" customWidth="1"/>
    <col min="6" max="6" width="30.1640625" customWidth="1"/>
    <col min="7" max="7" width="26.33203125" customWidth="1"/>
    <col min="8" max="8" width="37.33203125" customWidth="1"/>
    <col min="9" max="9" width="31.1640625" customWidth="1"/>
  </cols>
  <sheetData>
    <row r="1" spans="1:9" x14ac:dyDescent="0.2">
      <c r="A1" s="34" t="s">
        <v>223</v>
      </c>
      <c r="B1" s="34"/>
      <c r="C1" s="32"/>
      <c r="D1" s="32"/>
      <c r="E1" s="33"/>
      <c r="F1" s="32"/>
      <c r="G1" s="32"/>
      <c r="H1" s="31"/>
      <c r="I1" s="31"/>
    </row>
    <row r="2" spans="1:9" x14ac:dyDescent="0.2">
      <c r="A2" s="1" t="s">
        <v>222</v>
      </c>
      <c r="B2" s="1" t="s">
        <v>221</v>
      </c>
      <c r="C2" s="1" t="s">
        <v>220</v>
      </c>
      <c r="D2" s="1" t="s">
        <v>219</v>
      </c>
      <c r="E2" s="30" t="s">
        <v>218</v>
      </c>
      <c r="F2" s="1" t="s">
        <v>217</v>
      </c>
      <c r="G2" s="1" t="s">
        <v>0</v>
      </c>
      <c r="H2" s="1" t="s">
        <v>216</v>
      </c>
      <c r="I2" s="1" t="s">
        <v>215</v>
      </c>
    </row>
    <row r="3" spans="1:9" x14ac:dyDescent="0.2">
      <c r="A3" t="s">
        <v>214</v>
      </c>
      <c r="B3" t="s">
        <v>160</v>
      </c>
      <c r="C3" t="s">
        <v>170</v>
      </c>
      <c r="D3" t="s">
        <v>151</v>
      </c>
      <c r="E3" s="13">
        <v>0.4</v>
      </c>
      <c r="F3" t="s">
        <v>158</v>
      </c>
      <c r="H3" t="s">
        <v>163</v>
      </c>
    </row>
    <row r="4" spans="1:9" x14ac:dyDescent="0.2">
      <c r="A4" t="s">
        <v>213</v>
      </c>
      <c r="B4" t="s">
        <v>160</v>
      </c>
      <c r="C4" t="s">
        <v>170</v>
      </c>
      <c r="D4" t="s">
        <v>150</v>
      </c>
      <c r="E4" s="13">
        <v>0.2</v>
      </c>
      <c r="F4" t="s">
        <v>158</v>
      </c>
    </row>
    <row r="5" spans="1:9" x14ac:dyDescent="0.2">
      <c r="A5" t="s">
        <v>212</v>
      </c>
      <c r="B5" t="s">
        <v>160</v>
      </c>
      <c r="C5" t="s">
        <v>170</v>
      </c>
      <c r="D5" t="s">
        <v>151</v>
      </c>
      <c r="E5" s="13">
        <v>7</v>
      </c>
      <c r="F5" t="s">
        <v>158</v>
      </c>
      <c r="H5" t="s">
        <v>163</v>
      </c>
    </row>
    <row r="6" spans="1:9" x14ac:dyDescent="0.2">
      <c r="A6" t="s">
        <v>211</v>
      </c>
      <c r="B6" t="s">
        <v>160</v>
      </c>
      <c r="C6" t="s">
        <v>204</v>
      </c>
      <c r="D6" t="s">
        <v>151</v>
      </c>
      <c r="E6" s="13">
        <v>1</v>
      </c>
      <c r="F6" t="s">
        <v>164</v>
      </c>
      <c r="H6" t="s">
        <v>163</v>
      </c>
    </row>
    <row r="7" spans="1:9" x14ac:dyDescent="0.2">
      <c r="A7" t="s">
        <v>210</v>
      </c>
      <c r="B7" t="s">
        <v>160</v>
      </c>
      <c r="C7" t="s">
        <v>170</v>
      </c>
      <c r="D7" t="s">
        <v>149</v>
      </c>
      <c r="E7" s="13">
        <v>3</v>
      </c>
      <c r="F7" t="s">
        <v>158</v>
      </c>
      <c r="H7" t="s">
        <v>209</v>
      </c>
      <c r="I7" s="14" t="s">
        <v>208</v>
      </c>
    </row>
    <row r="8" spans="1:9" x14ac:dyDescent="0.2">
      <c r="A8" t="s">
        <v>207</v>
      </c>
      <c r="B8" t="s">
        <v>160</v>
      </c>
      <c r="C8" t="s">
        <v>170</v>
      </c>
      <c r="D8" t="s">
        <v>151</v>
      </c>
      <c r="E8" s="13">
        <v>0.35</v>
      </c>
      <c r="F8" t="s">
        <v>158</v>
      </c>
      <c r="H8" t="s">
        <v>163</v>
      </c>
    </row>
    <row r="9" spans="1:9" x14ac:dyDescent="0.2">
      <c r="A9" t="s">
        <v>206</v>
      </c>
      <c r="B9" t="s">
        <v>160</v>
      </c>
      <c r="C9" t="s">
        <v>168</v>
      </c>
      <c r="D9" t="s">
        <v>179</v>
      </c>
      <c r="E9" s="13">
        <v>0.12</v>
      </c>
      <c r="F9" t="s">
        <v>158</v>
      </c>
    </row>
    <row r="10" spans="1:9" x14ac:dyDescent="0.2">
      <c r="A10" t="s">
        <v>205</v>
      </c>
      <c r="B10" t="s">
        <v>160</v>
      </c>
      <c r="C10" t="s">
        <v>204</v>
      </c>
      <c r="D10" t="s">
        <v>151</v>
      </c>
      <c r="E10" s="13">
        <v>0.7</v>
      </c>
      <c r="F10" t="s">
        <v>164</v>
      </c>
      <c r="H10" t="s">
        <v>163</v>
      </c>
    </row>
    <row r="11" spans="1:9" x14ac:dyDescent="0.2">
      <c r="A11" t="s">
        <v>203</v>
      </c>
      <c r="B11" t="s">
        <v>160</v>
      </c>
      <c r="C11" t="s">
        <v>170</v>
      </c>
      <c r="D11" t="s">
        <v>145</v>
      </c>
      <c r="E11" s="13">
        <v>0.28999999999999998</v>
      </c>
      <c r="F11" t="s">
        <v>158</v>
      </c>
    </row>
    <row r="12" spans="1:9" ht="80" x14ac:dyDescent="0.2">
      <c r="A12" t="s">
        <v>202</v>
      </c>
      <c r="B12" t="s">
        <v>160</v>
      </c>
      <c r="C12" t="s">
        <v>170</v>
      </c>
      <c r="D12" t="s">
        <v>151</v>
      </c>
      <c r="E12" s="13">
        <v>5</v>
      </c>
      <c r="F12" s="8" t="s">
        <v>201</v>
      </c>
      <c r="G12" s="8" t="s">
        <v>200</v>
      </c>
      <c r="H12" t="s">
        <v>163</v>
      </c>
    </row>
    <row r="13" spans="1:9" x14ac:dyDescent="0.2">
      <c r="A13" t="s">
        <v>199</v>
      </c>
      <c r="B13" t="s">
        <v>160</v>
      </c>
      <c r="C13" t="s">
        <v>170</v>
      </c>
      <c r="D13" t="s">
        <v>145</v>
      </c>
      <c r="E13" s="13">
        <v>0.1</v>
      </c>
      <c r="F13" t="s">
        <v>158</v>
      </c>
    </row>
    <row r="14" spans="1:9" x14ac:dyDescent="0.2">
      <c r="A14" t="s">
        <v>198</v>
      </c>
      <c r="B14" t="s">
        <v>160</v>
      </c>
      <c r="C14" t="s">
        <v>170</v>
      </c>
      <c r="D14" t="s">
        <v>150</v>
      </c>
      <c r="E14" s="13">
        <v>0.3</v>
      </c>
      <c r="F14" t="s">
        <v>158</v>
      </c>
    </row>
    <row r="15" spans="1:9" x14ac:dyDescent="0.2">
      <c r="A15" t="s">
        <v>197</v>
      </c>
      <c r="B15" t="s">
        <v>160</v>
      </c>
      <c r="C15" t="s">
        <v>196</v>
      </c>
      <c r="D15" t="s">
        <v>151</v>
      </c>
      <c r="E15" s="13">
        <v>4.5999999999999996</v>
      </c>
      <c r="F15" t="s">
        <v>158</v>
      </c>
      <c r="H15" t="s">
        <v>195</v>
      </c>
      <c r="I15" s="14" t="s">
        <v>194</v>
      </c>
    </row>
    <row r="16" spans="1:9" x14ac:dyDescent="0.2">
      <c r="A16" t="s">
        <v>193</v>
      </c>
      <c r="B16" s="29" t="s">
        <v>173</v>
      </c>
      <c r="C16" t="s">
        <v>170</v>
      </c>
      <c r="D16" t="s">
        <v>151</v>
      </c>
      <c r="E16" s="28">
        <v>0.9</v>
      </c>
      <c r="F16" t="s">
        <v>158</v>
      </c>
      <c r="H16" t="s">
        <v>163</v>
      </c>
    </row>
    <row r="17" spans="1:9" x14ac:dyDescent="0.2">
      <c r="A17" t="s">
        <v>192</v>
      </c>
      <c r="B17" t="s">
        <v>160</v>
      </c>
      <c r="C17" t="s">
        <v>170</v>
      </c>
      <c r="D17" t="s">
        <v>150</v>
      </c>
      <c r="E17" s="13">
        <v>1</v>
      </c>
      <c r="F17" t="s">
        <v>158</v>
      </c>
      <c r="H17" t="s">
        <v>191</v>
      </c>
      <c r="I17" s="14" t="s">
        <v>190</v>
      </c>
    </row>
    <row r="18" spans="1:9" x14ac:dyDescent="0.2">
      <c r="A18" t="s">
        <v>189</v>
      </c>
      <c r="B18" t="s">
        <v>160</v>
      </c>
      <c r="C18" t="s">
        <v>170</v>
      </c>
      <c r="D18" t="s">
        <v>148</v>
      </c>
      <c r="E18" s="13">
        <v>1</v>
      </c>
      <c r="F18" t="s">
        <v>158</v>
      </c>
      <c r="H18" t="s">
        <v>188</v>
      </c>
      <c r="I18" s="14" t="s">
        <v>187</v>
      </c>
    </row>
    <row r="19" spans="1:9" x14ac:dyDescent="0.2">
      <c r="A19" t="s">
        <v>186</v>
      </c>
      <c r="B19" t="s">
        <v>160</v>
      </c>
      <c r="C19" t="s">
        <v>159</v>
      </c>
      <c r="D19" t="s">
        <v>172</v>
      </c>
      <c r="E19" s="13">
        <v>1</v>
      </c>
      <c r="F19" t="s">
        <v>158</v>
      </c>
      <c r="H19" t="s">
        <v>163</v>
      </c>
    </row>
    <row r="20" spans="1:9" x14ac:dyDescent="0.2">
      <c r="A20" t="s">
        <v>185</v>
      </c>
      <c r="B20" t="s">
        <v>160</v>
      </c>
      <c r="C20" t="s">
        <v>184</v>
      </c>
      <c r="D20" t="s">
        <v>151</v>
      </c>
      <c r="E20" s="13">
        <v>0.8</v>
      </c>
      <c r="F20" t="s">
        <v>158</v>
      </c>
      <c r="H20" t="s">
        <v>163</v>
      </c>
    </row>
    <row r="21" spans="1:9" x14ac:dyDescent="0.2">
      <c r="A21" t="s">
        <v>183</v>
      </c>
      <c r="B21" t="s">
        <v>160</v>
      </c>
      <c r="C21" t="s">
        <v>159</v>
      </c>
      <c r="D21" t="s">
        <v>182</v>
      </c>
      <c r="E21" s="13">
        <v>1.2</v>
      </c>
      <c r="F21" t="s">
        <v>164</v>
      </c>
      <c r="H21" t="s">
        <v>157</v>
      </c>
      <c r="I21" s="14" t="s">
        <v>181</v>
      </c>
    </row>
    <row r="22" spans="1:9" x14ac:dyDescent="0.2">
      <c r="A22" t="s">
        <v>180</v>
      </c>
      <c r="B22" t="s">
        <v>160</v>
      </c>
      <c r="C22" t="s">
        <v>168</v>
      </c>
      <c r="D22" t="s">
        <v>179</v>
      </c>
      <c r="E22" s="13">
        <v>0.1</v>
      </c>
      <c r="F22" t="s">
        <v>158</v>
      </c>
    </row>
    <row r="23" spans="1:9" x14ac:dyDescent="0.2">
      <c r="A23" t="s">
        <v>178</v>
      </c>
      <c r="B23" t="s">
        <v>160</v>
      </c>
      <c r="C23" t="s">
        <v>177</v>
      </c>
      <c r="D23" t="s">
        <v>146</v>
      </c>
      <c r="E23" s="13">
        <v>0.8</v>
      </c>
      <c r="F23" t="s">
        <v>158</v>
      </c>
      <c r="H23" t="s">
        <v>176</v>
      </c>
      <c r="I23" s="14" t="s">
        <v>175</v>
      </c>
    </row>
    <row r="24" spans="1:9" x14ac:dyDescent="0.2">
      <c r="A24" t="s">
        <v>174</v>
      </c>
      <c r="B24" s="29" t="s">
        <v>173</v>
      </c>
      <c r="C24" t="s">
        <v>170</v>
      </c>
      <c r="D24" t="s">
        <v>172</v>
      </c>
      <c r="E24" s="28">
        <v>1.4</v>
      </c>
      <c r="F24" t="s">
        <v>158</v>
      </c>
      <c r="H24" t="s">
        <v>163</v>
      </c>
    </row>
    <row r="25" spans="1:9" x14ac:dyDescent="0.2">
      <c r="A25" t="s">
        <v>171</v>
      </c>
      <c r="B25" t="s">
        <v>160</v>
      </c>
      <c r="C25" t="s">
        <v>170</v>
      </c>
      <c r="D25" t="s">
        <v>145</v>
      </c>
      <c r="E25" s="13">
        <v>1</v>
      </c>
      <c r="F25" t="s">
        <v>164</v>
      </c>
    </row>
    <row r="26" spans="1:9" x14ac:dyDescent="0.2">
      <c r="A26" t="s">
        <v>169</v>
      </c>
      <c r="B26" t="s">
        <v>160</v>
      </c>
      <c r="C26" t="s">
        <v>168</v>
      </c>
      <c r="D26" t="s">
        <v>151</v>
      </c>
      <c r="E26" s="13">
        <v>0.6</v>
      </c>
      <c r="F26" t="s">
        <v>158</v>
      </c>
      <c r="H26" t="s">
        <v>163</v>
      </c>
    </row>
    <row r="27" spans="1:9" x14ac:dyDescent="0.2">
      <c r="A27" t="s">
        <v>167</v>
      </c>
      <c r="B27" t="s">
        <v>160</v>
      </c>
      <c r="C27" t="s">
        <v>166</v>
      </c>
      <c r="D27" t="s">
        <v>151</v>
      </c>
      <c r="E27" s="13">
        <v>4</v>
      </c>
      <c r="F27" t="s">
        <v>164</v>
      </c>
      <c r="H27" t="s">
        <v>163</v>
      </c>
    </row>
    <row r="28" spans="1:9" x14ac:dyDescent="0.2">
      <c r="A28" t="s">
        <v>165</v>
      </c>
      <c r="B28" t="s">
        <v>160</v>
      </c>
      <c r="C28" t="s">
        <v>165</v>
      </c>
      <c r="D28" t="s">
        <v>151</v>
      </c>
      <c r="E28" s="13">
        <v>2.1</v>
      </c>
      <c r="F28" t="s">
        <v>164</v>
      </c>
      <c r="H28" t="s">
        <v>163</v>
      </c>
    </row>
    <row r="29" spans="1:9" x14ac:dyDescent="0.2">
      <c r="A29" t="s">
        <v>162</v>
      </c>
      <c r="B29" t="s">
        <v>160</v>
      </c>
      <c r="C29" t="s">
        <v>159</v>
      </c>
      <c r="D29" t="s">
        <v>150</v>
      </c>
      <c r="E29" s="13">
        <v>0.3</v>
      </c>
      <c r="F29" t="s">
        <v>158</v>
      </c>
    </row>
    <row r="30" spans="1:9" x14ac:dyDescent="0.2">
      <c r="A30" t="s">
        <v>161</v>
      </c>
      <c r="B30" t="s">
        <v>160</v>
      </c>
      <c r="C30" t="s">
        <v>159</v>
      </c>
      <c r="D30" t="s">
        <v>147</v>
      </c>
      <c r="E30" s="13">
        <v>1.4</v>
      </c>
      <c r="F30" t="s">
        <v>158</v>
      </c>
      <c r="H30" t="s">
        <v>157</v>
      </c>
      <c r="I30" s="14" t="s">
        <v>156</v>
      </c>
    </row>
    <row r="34" spans="1:3" x14ac:dyDescent="0.2">
      <c r="A34" s="27" t="s">
        <v>155</v>
      </c>
      <c r="B34" s="26"/>
    </row>
    <row r="35" spans="1:3" x14ac:dyDescent="0.2">
      <c r="A35" t="s">
        <v>154</v>
      </c>
      <c r="B35" s="3">
        <f>SUM(E3:E5,E7:E9,E11:E15,E17:E20,E22:E23,E26,E29:E30)</f>
        <v>28.360000000000003</v>
      </c>
    </row>
    <row r="36" spans="1:3" x14ac:dyDescent="0.2">
      <c r="A36" t="s">
        <v>153</v>
      </c>
      <c r="B36">
        <f>SUM(E6,E10,E21,E25,E27:E28)</f>
        <v>10</v>
      </c>
    </row>
    <row r="39" spans="1:3" x14ac:dyDescent="0.2">
      <c r="A39" s="25" t="s">
        <v>152</v>
      </c>
      <c r="B39" s="24"/>
    </row>
    <row r="40" spans="1:3" x14ac:dyDescent="0.2">
      <c r="A40" t="s">
        <v>151</v>
      </c>
      <c r="B40">
        <f>SUM(E3,E5:E6,E8,E10,E12,E15,E20,E26:E28)</f>
        <v>26.55</v>
      </c>
      <c r="C40" s="23">
        <f t="shared" ref="C40:C48" si="0">B40/SUM($B$40:$B$48)</f>
        <v>0.6921272158498436</v>
      </c>
    </row>
    <row r="41" spans="1:3" x14ac:dyDescent="0.2">
      <c r="A41" t="s">
        <v>150</v>
      </c>
      <c r="B41">
        <f>SUM(E4,E14,E17,E29)</f>
        <v>1.8</v>
      </c>
      <c r="C41" s="23">
        <f t="shared" si="0"/>
        <v>4.6923879040667367E-2</v>
      </c>
    </row>
    <row r="42" spans="1:3" x14ac:dyDescent="0.2">
      <c r="A42" t="s">
        <v>149</v>
      </c>
      <c r="B42">
        <f>E7</f>
        <v>3</v>
      </c>
      <c r="C42" s="23">
        <f t="shared" si="0"/>
        <v>7.8206465067778938E-2</v>
      </c>
    </row>
    <row r="43" spans="1:3" x14ac:dyDescent="0.2">
      <c r="A43" t="s">
        <v>148</v>
      </c>
      <c r="B43">
        <f>SUM(E18,E21)</f>
        <v>2.2000000000000002</v>
      </c>
      <c r="C43" s="23">
        <f t="shared" si="0"/>
        <v>5.7351407716371226E-2</v>
      </c>
    </row>
    <row r="44" spans="1:3" x14ac:dyDescent="0.2">
      <c r="A44" t="s">
        <v>147</v>
      </c>
      <c r="B44">
        <f>E30</f>
        <v>1.4</v>
      </c>
      <c r="C44" s="23">
        <f t="shared" si="0"/>
        <v>3.6496350364963501E-2</v>
      </c>
    </row>
    <row r="45" spans="1:3" x14ac:dyDescent="0.2">
      <c r="A45" t="s">
        <v>146</v>
      </c>
      <c r="B45">
        <f>E23</f>
        <v>0.8</v>
      </c>
      <c r="C45" s="23">
        <f t="shared" si="0"/>
        <v>2.0855057351407719E-2</v>
      </c>
    </row>
    <row r="46" spans="1:3" x14ac:dyDescent="0.2">
      <c r="A46" t="s">
        <v>145</v>
      </c>
      <c r="B46">
        <f>SUM(E11,E13,E25)</f>
        <v>1.3900000000000001</v>
      </c>
      <c r="C46" s="23">
        <f t="shared" si="0"/>
        <v>3.6235662148070912E-2</v>
      </c>
    </row>
    <row r="47" spans="1:3" x14ac:dyDescent="0.2">
      <c r="A47" t="s">
        <v>144</v>
      </c>
      <c r="B47">
        <f>SUM(E9,E22)</f>
        <v>0.22</v>
      </c>
      <c r="C47" s="23">
        <f t="shared" si="0"/>
        <v>5.7351407716371219E-3</v>
      </c>
    </row>
    <row r="48" spans="1:3" x14ac:dyDescent="0.2">
      <c r="A48" t="s">
        <v>143</v>
      </c>
      <c r="B48">
        <f>E19</f>
        <v>1</v>
      </c>
      <c r="C48" s="23">
        <f t="shared" si="0"/>
        <v>2.6068821689259645E-2</v>
      </c>
    </row>
  </sheetData>
  <hyperlinks>
    <hyperlink ref="I7" r:id="rId1" xr:uid="{94071961-1291-4DF9-80E2-B3C8671FAEDD}"/>
    <hyperlink ref="I18" r:id="rId2" xr:uid="{40963785-0F41-42BB-84A5-A85D09A42630}"/>
    <hyperlink ref="I21" r:id="rId3" xr:uid="{F041307A-3C5C-44D2-8BB6-6258627E6EC4}"/>
    <hyperlink ref="I30" r:id="rId4" xr:uid="{75405FDA-4E23-4A9B-9DF0-377C0C24F027}"/>
    <hyperlink ref="I23" r:id="rId5" xr:uid="{30B30A9E-5A74-4CB0-BB18-8D25B3D356AD}"/>
    <hyperlink ref="I15" r:id="rId6" xr:uid="{F1D14750-5F6C-4759-B2EE-693B161502A5}"/>
  </hyperlinks>
  <pageMargins left="0.7" right="0.7" top="0.75" bottom="0.75" header="0.3" footer="0.3"/>
  <pageSetup orientation="portrait" horizontalDpi="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A5AB-C865-4DF5-BD35-041C1CC241DD}">
  <dimension ref="A1:H48"/>
  <sheetViews>
    <sheetView topLeftCell="A16" workbookViewId="0">
      <selection activeCell="B57" sqref="B57"/>
    </sheetView>
  </sheetViews>
  <sheetFormatPr baseColWidth="10" defaultColWidth="8.83203125" defaultRowHeight="15" x14ac:dyDescent="0.2"/>
  <cols>
    <col min="1" max="1" width="24.1640625" customWidth="1"/>
    <col min="2" max="2" width="18.83203125" customWidth="1"/>
    <col min="3" max="3" width="10.5" customWidth="1"/>
    <col min="4" max="4" width="20.33203125" customWidth="1"/>
    <col min="5" max="5" width="19.5" customWidth="1"/>
    <col min="6" max="6" width="14.5" customWidth="1"/>
    <col min="7" max="7" width="17.6640625" customWidth="1"/>
  </cols>
  <sheetData>
    <row r="1" spans="1:3" x14ac:dyDescent="0.2">
      <c r="A1" s="7" t="s">
        <v>259</v>
      </c>
      <c r="B1" s="5"/>
      <c r="C1" s="5"/>
    </row>
    <row r="2" spans="1:3" x14ac:dyDescent="0.2">
      <c r="A2" s="4" t="s">
        <v>256</v>
      </c>
    </row>
    <row r="3" spans="1:3" x14ac:dyDescent="0.2">
      <c r="A3">
        <v>2000</v>
      </c>
      <c r="B3">
        <v>150</v>
      </c>
    </row>
    <row r="4" spans="1:3" x14ac:dyDescent="0.2">
      <c r="A4">
        <v>2015</v>
      </c>
      <c r="B4">
        <v>230</v>
      </c>
    </row>
    <row r="5" spans="1:3" x14ac:dyDescent="0.2">
      <c r="A5">
        <v>2020</v>
      </c>
      <c r="B5">
        <v>250</v>
      </c>
      <c r="C5" t="s">
        <v>258</v>
      </c>
    </row>
    <row r="6" spans="1:3" x14ac:dyDescent="0.2">
      <c r="A6">
        <v>2025</v>
      </c>
      <c r="B6">
        <v>272</v>
      </c>
      <c r="C6" t="s">
        <v>258</v>
      </c>
    </row>
    <row r="8" spans="1:3" x14ac:dyDescent="0.2">
      <c r="A8" s="7" t="s">
        <v>257</v>
      </c>
      <c r="B8" s="5"/>
      <c r="C8" s="5"/>
    </row>
    <row r="9" spans="1:3" x14ac:dyDescent="0.2">
      <c r="A9" s="4" t="s">
        <v>256</v>
      </c>
    </row>
    <row r="10" spans="1:3" x14ac:dyDescent="0.2">
      <c r="A10" s="47" t="s">
        <v>255</v>
      </c>
      <c r="B10" s="47" t="s">
        <v>254</v>
      </c>
      <c r="C10" s="1" t="s">
        <v>253</v>
      </c>
    </row>
    <row r="11" spans="1:3" x14ac:dyDescent="0.2">
      <c r="A11" s="45">
        <v>0.56999999999999995</v>
      </c>
      <c r="B11" s="46">
        <f t="shared" ref="B11:B16" si="0">A11/SUM($A$11:$A$16)</f>
        <v>0.55339805825242716</v>
      </c>
      <c r="C11" t="s">
        <v>235</v>
      </c>
    </row>
    <row r="12" spans="1:3" x14ac:dyDescent="0.2">
      <c r="A12" s="45">
        <v>0.34</v>
      </c>
      <c r="B12" s="46">
        <f t="shared" si="0"/>
        <v>0.3300970873786408</v>
      </c>
      <c r="C12" t="s">
        <v>252</v>
      </c>
    </row>
    <row r="13" spans="1:3" x14ac:dyDescent="0.2">
      <c r="A13" s="45">
        <v>0.03</v>
      </c>
      <c r="B13" s="46">
        <f t="shared" si="0"/>
        <v>2.9126213592233007E-2</v>
      </c>
      <c r="C13" t="s">
        <v>251</v>
      </c>
    </row>
    <row r="14" spans="1:3" x14ac:dyDescent="0.2">
      <c r="A14" s="45">
        <v>0.03</v>
      </c>
      <c r="B14" s="46">
        <f t="shared" si="0"/>
        <v>2.9126213592233007E-2</v>
      </c>
      <c r="C14" t="s">
        <v>250</v>
      </c>
    </row>
    <row r="15" spans="1:3" x14ac:dyDescent="0.2">
      <c r="A15" s="45">
        <v>0.02</v>
      </c>
      <c r="B15" s="46">
        <f t="shared" si="0"/>
        <v>1.9417475728155338E-2</v>
      </c>
      <c r="C15" t="s">
        <v>249</v>
      </c>
    </row>
    <row r="16" spans="1:3" x14ac:dyDescent="0.2">
      <c r="A16" s="45">
        <v>0.04</v>
      </c>
      <c r="B16" s="46">
        <f t="shared" si="0"/>
        <v>3.8834951456310676E-2</v>
      </c>
      <c r="C16" t="s">
        <v>248</v>
      </c>
    </row>
    <row r="18" spans="1:2" x14ac:dyDescent="0.2">
      <c r="A18" s="7" t="s">
        <v>133</v>
      </c>
      <c r="B18" s="5"/>
    </row>
    <row r="19" spans="1:2" x14ac:dyDescent="0.2">
      <c r="A19" s="4" t="s">
        <v>247</v>
      </c>
    </row>
    <row r="20" spans="1:2" x14ac:dyDescent="0.2">
      <c r="A20" s="4" t="s">
        <v>246</v>
      </c>
    </row>
    <row r="21" spans="1:2" x14ac:dyDescent="0.2">
      <c r="A21" s="45">
        <v>0.7</v>
      </c>
    </row>
    <row r="22" spans="1:2" x14ac:dyDescent="0.2">
      <c r="A22" s="45" t="s">
        <v>245</v>
      </c>
    </row>
    <row r="24" spans="1:2" x14ac:dyDescent="0.2">
      <c r="A24" s="7" t="s">
        <v>244</v>
      </c>
      <c r="B24" s="5"/>
    </row>
    <row r="25" spans="1:2" x14ac:dyDescent="0.2">
      <c r="A25" s="1" t="s">
        <v>243</v>
      </c>
    </row>
    <row r="26" spans="1:2" x14ac:dyDescent="0.2">
      <c r="A26" s="4" t="s">
        <v>242</v>
      </c>
    </row>
    <row r="27" spans="1:2" x14ac:dyDescent="0.2">
      <c r="A27">
        <v>70</v>
      </c>
      <c r="B27" t="s">
        <v>241</v>
      </c>
    </row>
    <row r="28" spans="1:2" x14ac:dyDescent="0.2">
      <c r="A28" s="4" t="s">
        <v>240</v>
      </c>
    </row>
    <row r="29" spans="1:2" x14ac:dyDescent="0.2">
      <c r="A29">
        <v>80</v>
      </c>
      <c r="B29" t="s">
        <v>239</v>
      </c>
    </row>
    <row r="30" spans="1:2" x14ac:dyDescent="0.2">
      <c r="A30" t="s">
        <v>238</v>
      </c>
    </row>
    <row r="31" spans="1:2" x14ac:dyDescent="0.2">
      <c r="A31" s="3">
        <f>B5*B12</f>
        <v>82.524271844660205</v>
      </c>
      <c r="B31" t="s">
        <v>237</v>
      </c>
    </row>
    <row r="32" spans="1:2" ht="16" thickBot="1" x14ac:dyDescent="0.25"/>
    <row r="33" spans="1:8" x14ac:dyDescent="0.2">
      <c r="A33" s="44" t="s">
        <v>236</v>
      </c>
      <c r="B33" s="43"/>
      <c r="C33" s="43"/>
      <c r="D33" s="43"/>
      <c r="E33" s="43"/>
      <c r="F33" s="43"/>
      <c r="G33" s="42"/>
    </row>
    <row r="34" spans="1:8" x14ac:dyDescent="0.2">
      <c r="A34" s="39"/>
      <c r="B34" s="40" t="s">
        <v>235</v>
      </c>
      <c r="C34" s="40" t="s">
        <v>158</v>
      </c>
      <c r="D34" s="40" t="s">
        <v>234</v>
      </c>
      <c r="E34" s="40" t="s">
        <v>233</v>
      </c>
      <c r="F34" s="40" t="s">
        <v>232</v>
      </c>
      <c r="G34" s="41" t="s">
        <v>231</v>
      </c>
      <c r="H34" s="40" t="s">
        <v>230</v>
      </c>
    </row>
    <row r="35" spans="1:8" x14ac:dyDescent="0.2">
      <c r="A35" s="39" t="s">
        <v>229</v>
      </c>
      <c r="B35" s="2">
        <f>B5*B11</f>
        <v>138.34951456310679</v>
      </c>
      <c r="C35" s="2">
        <v>0</v>
      </c>
      <c r="D35" s="2">
        <f>B5*SUM(B13:B14)</f>
        <v>14.563106796116504</v>
      </c>
      <c r="E35" s="2">
        <f>B5*B15</f>
        <v>4.8543689320388346</v>
      </c>
      <c r="F35" s="2">
        <f>B5*B16</f>
        <v>9.7087378640776691</v>
      </c>
      <c r="G35" s="38">
        <v>0</v>
      </c>
      <c r="H35" s="2">
        <f>SUM(B35:G35)</f>
        <v>167.47572815533979</v>
      </c>
    </row>
    <row r="36" spans="1:8" x14ac:dyDescent="0.2">
      <c r="A36" s="39" t="s">
        <v>228</v>
      </c>
      <c r="B36" s="2">
        <v>0</v>
      </c>
      <c r="C36" s="2">
        <f>A31*(1-A21)</f>
        <v>24.757281553398066</v>
      </c>
      <c r="D36" s="2">
        <v>0</v>
      </c>
      <c r="E36" s="2">
        <v>0</v>
      </c>
      <c r="F36" s="2">
        <v>0</v>
      </c>
      <c r="G36" s="38">
        <f>A48</f>
        <v>8.7296479384337324</v>
      </c>
      <c r="H36" s="2">
        <f>SUM(B36:G36)</f>
        <v>33.486929491831802</v>
      </c>
    </row>
    <row r="37" spans="1:8" ht="16" thickBot="1" x14ac:dyDescent="0.25">
      <c r="A37" s="37" t="s">
        <v>227</v>
      </c>
      <c r="B37" s="36">
        <v>0</v>
      </c>
      <c r="C37" s="36">
        <f>A31*A21</f>
        <v>57.76699029126214</v>
      </c>
      <c r="D37" s="36">
        <v>0</v>
      </c>
      <c r="E37" s="36">
        <v>0</v>
      </c>
      <c r="F37" s="36">
        <v>0</v>
      </c>
      <c r="G37" s="35">
        <v>0</v>
      </c>
      <c r="H37" s="2">
        <f>SUM(B37:G37)</f>
        <v>57.76699029126214</v>
      </c>
    </row>
    <row r="38" spans="1:8" x14ac:dyDescent="0.2">
      <c r="C38" s="2"/>
    </row>
    <row r="41" spans="1:8" x14ac:dyDescent="0.2">
      <c r="A41" s="1" t="s">
        <v>226</v>
      </c>
    </row>
    <row r="42" spans="1:8" x14ac:dyDescent="0.2">
      <c r="A42">
        <f>'Operational Capacity'!B35</f>
        <v>28.360000000000003</v>
      </c>
    </row>
    <row r="44" spans="1:8" x14ac:dyDescent="0.2">
      <c r="A44" s="1" t="s">
        <v>225</v>
      </c>
    </row>
    <row r="45" spans="1:8" x14ac:dyDescent="0.2">
      <c r="A45" s="23">
        <f>C36/A42</f>
        <v>0.87296479384337322</v>
      </c>
    </row>
    <row r="47" spans="1:8" x14ac:dyDescent="0.2">
      <c r="A47" s="1" t="s">
        <v>224</v>
      </c>
    </row>
    <row r="48" spans="1:8" x14ac:dyDescent="0.2">
      <c r="A48" s="3">
        <f>A45*'Operational Capacity'!B36</f>
        <v>8.7296479384337324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F409B-9D44-4FC4-90E1-16ADDD7FF46C}">
  <sheetPr filterMode="1"/>
  <dimension ref="A1:E71"/>
  <sheetViews>
    <sheetView workbookViewId="0">
      <selection activeCell="E1" sqref="E1:E1048576"/>
    </sheetView>
  </sheetViews>
  <sheetFormatPr baseColWidth="10" defaultColWidth="8.83203125" defaultRowHeight="15" x14ac:dyDescent="0.2"/>
  <cols>
    <col min="1" max="3" width="19.5" customWidth="1"/>
    <col min="4" max="4" width="19.5" style="9" customWidth="1"/>
    <col min="5" max="5" width="19.5" style="8" customWidth="1"/>
  </cols>
  <sheetData>
    <row r="1" spans="1:5" x14ac:dyDescent="0.2">
      <c r="A1" s="1" t="s">
        <v>74</v>
      </c>
    </row>
    <row r="2" spans="1:5" x14ac:dyDescent="0.2">
      <c r="C2">
        <f>SUM(C4,C6,C8,C10)/SUM(C4:C15)</f>
        <v>0.70194680559363876</v>
      </c>
      <c r="D2" s="9">
        <f>10/142</f>
        <v>7.0422535211267609E-2</v>
      </c>
    </row>
    <row r="3" spans="1:5" ht="64" x14ac:dyDescent="0.2">
      <c r="A3" s="16" t="s">
        <v>78</v>
      </c>
      <c r="B3" s="16" t="s">
        <v>77</v>
      </c>
      <c r="C3" s="16" t="s">
        <v>76</v>
      </c>
      <c r="D3" s="19" t="s">
        <v>3</v>
      </c>
      <c r="E3" s="16" t="s">
        <v>26</v>
      </c>
    </row>
    <row r="4" spans="1:5" ht="32" hidden="1" x14ac:dyDescent="0.2">
      <c r="A4">
        <v>0.4</v>
      </c>
      <c r="B4">
        <v>0.5</v>
      </c>
      <c r="C4">
        <f>AVERAGE(A4:B4)</f>
        <v>0.45</v>
      </c>
      <c r="D4">
        <v>1972</v>
      </c>
      <c r="E4" s="17" t="s">
        <v>51</v>
      </c>
    </row>
    <row r="5" spans="1:5" x14ac:dyDescent="0.2">
      <c r="A5">
        <v>0.1</v>
      </c>
      <c r="B5">
        <v>0.2</v>
      </c>
      <c r="C5">
        <f t="shared" ref="C5:C68" si="0">AVERAGE(A5:B5)</f>
        <v>0.15000000000000002</v>
      </c>
      <c r="D5">
        <v>1982</v>
      </c>
      <c r="E5" t="s">
        <v>38</v>
      </c>
    </row>
    <row r="6" spans="1:5" ht="32" hidden="1" x14ac:dyDescent="0.2">
      <c r="A6">
        <v>7</v>
      </c>
      <c r="B6">
        <v>7</v>
      </c>
      <c r="C6">
        <f t="shared" si="0"/>
        <v>7</v>
      </c>
      <c r="D6">
        <v>1986</v>
      </c>
      <c r="E6" s="17" t="s">
        <v>51</v>
      </c>
    </row>
    <row r="7" spans="1:5" ht="32" x14ac:dyDescent="0.2">
      <c r="A7">
        <v>1</v>
      </c>
      <c r="B7">
        <v>3</v>
      </c>
      <c r="C7">
        <f t="shared" si="0"/>
        <v>2</v>
      </c>
      <c r="D7">
        <v>2000</v>
      </c>
      <c r="E7" s="8" t="s">
        <v>37</v>
      </c>
    </row>
    <row r="8" spans="1:5" ht="32" hidden="1" x14ac:dyDescent="0.2">
      <c r="A8">
        <v>0.35</v>
      </c>
      <c r="B8">
        <v>0.35</v>
      </c>
      <c r="C8">
        <f t="shared" si="0"/>
        <v>0.35</v>
      </c>
      <c r="D8">
        <v>2003</v>
      </c>
      <c r="E8" s="17" t="s">
        <v>51</v>
      </c>
    </row>
    <row r="9" spans="1:5" ht="32" x14ac:dyDescent="0.2">
      <c r="A9">
        <v>0.23</v>
      </c>
      <c r="B9">
        <v>0.28999999999999998</v>
      </c>
      <c r="C9">
        <f t="shared" si="0"/>
        <v>0.26</v>
      </c>
      <c r="D9">
        <v>2009</v>
      </c>
      <c r="E9" s="8" t="s">
        <v>37</v>
      </c>
    </row>
    <row r="10" spans="1:5" ht="32" hidden="1" x14ac:dyDescent="0.2">
      <c r="A10">
        <v>5</v>
      </c>
      <c r="B10">
        <v>5</v>
      </c>
      <c r="C10">
        <f t="shared" si="0"/>
        <v>5</v>
      </c>
      <c r="D10">
        <v>2010</v>
      </c>
      <c r="E10" s="17" t="s">
        <v>51</v>
      </c>
    </row>
    <row r="11" spans="1:5" ht="32" x14ac:dyDescent="0.2">
      <c r="A11">
        <v>0.1</v>
      </c>
      <c r="B11">
        <v>0.1</v>
      </c>
      <c r="C11">
        <f t="shared" si="0"/>
        <v>0.1</v>
      </c>
      <c r="D11">
        <v>2012</v>
      </c>
      <c r="E11" s="8" t="s">
        <v>37</v>
      </c>
    </row>
    <row r="12" spans="1:5" x14ac:dyDescent="0.2">
      <c r="A12">
        <v>0.9</v>
      </c>
      <c r="B12">
        <v>0.9</v>
      </c>
      <c r="C12">
        <f t="shared" si="0"/>
        <v>0.9</v>
      </c>
      <c r="D12">
        <v>2013</v>
      </c>
      <c r="E12" t="s">
        <v>38</v>
      </c>
    </row>
    <row r="13" spans="1:5" hidden="1" x14ac:dyDescent="0.2">
      <c r="A13">
        <v>1</v>
      </c>
      <c r="B13">
        <v>1</v>
      </c>
      <c r="C13">
        <f t="shared" si="0"/>
        <v>1</v>
      </c>
      <c r="D13">
        <v>2013</v>
      </c>
      <c r="E13"/>
    </row>
    <row r="14" spans="1:5" x14ac:dyDescent="0.2">
      <c r="A14">
        <v>0.2</v>
      </c>
      <c r="B14">
        <v>0.3</v>
      </c>
      <c r="C14">
        <f t="shared" si="0"/>
        <v>0.25</v>
      </c>
      <c r="D14">
        <v>2013</v>
      </c>
      <c r="E14" t="s">
        <v>38</v>
      </c>
    </row>
    <row r="15" spans="1:5" ht="32" x14ac:dyDescent="0.2">
      <c r="A15">
        <v>0.55000000000000004</v>
      </c>
      <c r="B15">
        <v>1</v>
      </c>
      <c r="C15">
        <f t="shared" si="0"/>
        <v>0.77500000000000002</v>
      </c>
      <c r="D15">
        <v>2017</v>
      </c>
      <c r="E15" s="8" t="s">
        <v>37</v>
      </c>
    </row>
    <row r="16" spans="1:5" hidden="1" x14ac:dyDescent="0.2">
      <c r="A16">
        <v>1.5</v>
      </c>
      <c r="B16">
        <v>1.5</v>
      </c>
      <c r="C16">
        <f t="shared" si="0"/>
        <v>1.5</v>
      </c>
      <c r="D16">
        <v>2023</v>
      </c>
      <c r="E16" t="s">
        <v>54</v>
      </c>
    </row>
    <row r="17" spans="1:5" ht="32" x14ac:dyDescent="0.2">
      <c r="A17">
        <v>0.3</v>
      </c>
      <c r="B17">
        <v>0.35</v>
      </c>
      <c r="C17">
        <f t="shared" si="0"/>
        <v>0.32499999999999996</v>
      </c>
      <c r="D17">
        <v>2022</v>
      </c>
      <c r="E17" s="8" t="s">
        <v>37</v>
      </c>
    </row>
    <row r="18" spans="1:5" ht="32" x14ac:dyDescent="0.2">
      <c r="A18">
        <v>0.33</v>
      </c>
      <c r="B18">
        <v>0.35</v>
      </c>
      <c r="C18">
        <f t="shared" si="0"/>
        <v>0.33999999999999997</v>
      </c>
      <c r="D18">
        <v>2022</v>
      </c>
      <c r="E18" s="8" t="s">
        <v>37</v>
      </c>
    </row>
    <row r="19" spans="1:5" ht="32" x14ac:dyDescent="0.2">
      <c r="A19">
        <v>1.5</v>
      </c>
      <c r="B19">
        <v>1.75</v>
      </c>
      <c r="C19">
        <f t="shared" si="0"/>
        <v>1.625</v>
      </c>
      <c r="D19">
        <v>2022</v>
      </c>
      <c r="E19" s="8" t="s">
        <v>37</v>
      </c>
    </row>
    <row r="20" spans="1:5" hidden="1" x14ac:dyDescent="0.2">
      <c r="A20">
        <v>5.8</v>
      </c>
      <c r="B20">
        <v>6</v>
      </c>
      <c r="C20">
        <f t="shared" si="0"/>
        <v>5.9</v>
      </c>
      <c r="D20">
        <v>2023</v>
      </c>
      <c r="E20" t="s">
        <v>54</v>
      </c>
    </row>
    <row r="21" spans="1:5" ht="32" x14ac:dyDescent="0.2">
      <c r="A21">
        <v>0.14000000000000001</v>
      </c>
      <c r="B21">
        <v>0.16</v>
      </c>
      <c r="C21">
        <f t="shared" si="0"/>
        <v>0.15000000000000002</v>
      </c>
      <c r="D21">
        <v>2024</v>
      </c>
      <c r="E21" s="8" t="s">
        <v>37</v>
      </c>
    </row>
    <row r="22" spans="1:5" ht="32" x14ac:dyDescent="0.2">
      <c r="A22">
        <v>0.3</v>
      </c>
      <c r="B22">
        <v>0.33</v>
      </c>
      <c r="C22">
        <f t="shared" si="0"/>
        <v>0.315</v>
      </c>
      <c r="D22">
        <v>2024</v>
      </c>
      <c r="E22" s="8" t="s">
        <v>37</v>
      </c>
    </row>
    <row r="23" spans="1:5" ht="32" x14ac:dyDescent="0.2">
      <c r="A23">
        <v>0.14000000000000001</v>
      </c>
      <c r="B23">
        <v>0.16</v>
      </c>
      <c r="C23">
        <f t="shared" si="0"/>
        <v>0.15000000000000002</v>
      </c>
      <c r="D23">
        <v>2024</v>
      </c>
      <c r="E23" s="8" t="s">
        <v>37</v>
      </c>
    </row>
    <row r="24" spans="1:5" ht="32" x14ac:dyDescent="0.2">
      <c r="A24">
        <v>0.21</v>
      </c>
      <c r="B24">
        <v>0.23</v>
      </c>
      <c r="C24">
        <f t="shared" si="0"/>
        <v>0.22</v>
      </c>
      <c r="D24">
        <v>2024</v>
      </c>
      <c r="E24" s="8" t="s">
        <v>37</v>
      </c>
    </row>
    <row r="25" spans="1:5" ht="32" x14ac:dyDescent="0.2">
      <c r="A25">
        <v>0.15</v>
      </c>
      <c r="B25">
        <v>0.17</v>
      </c>
      <c r="C25">
        <f t="shared" si="0"/>
        <v>0.16</v>
      </c>
      <c r="D25">
        <v>2024</v>
      </c>
      <c r="E25" s="8" t="s">
        <v>37</v>
      </c>
    </row>
    <row r="26" spans="1:5" ht="32" x14ac:dyDescent="0.2">
      <c r="A26">
        <v>0.31</v>
      </c>
      <c r="B26">
        <v>0.34</v>
      </c>
      <c r="C26">
        <f t="shared" si="0"/>
        <v>0.32500000000000001</v>
      </c>
      <c r="D26">
        <v>2024</v>
      </c>
      <c r="E26" s="8" t="s">
        <v>37</v>
      </c>
    </row>
    <row r="27" spans="1:5" ht="32" x14ac:dyDescent="0.2">
      <c r="A27">
        <v>0.13</v>
      </c>
      <c r="B27">
        <v>0.14000000000000001</v>
      </c>
      <c r="C27">
        <f t="shared" si="0"/>
        <v>0.13500000000000001</v>
      </c>
      <c r="D27">
        <v>2024</v>
      </c>
      <c r="E27" s="8" t="s">
        <v>37</v>
      </c>
    </row>
    <row r="28" spans="1:5" ht="32" x14ac:dyDescent="0.2">
      <c r="A28">
        <v>0.3</v>
      </c>
      <c r="B28">
        <v>0.33</v>
      </c>
      <c r="C28">
        <f t="shared" si="0"/>
        <v>0.315</v>
      </c>
      <c r="D28">
        <v>2024</v>
      </c>
      <c r="E28" s="8" t="s">
        <v>37</v>
      </c>
    </row>
    <row r="29" spans="1:5" ht="32" x14ac:dyDescent="0.2">
      <c r="A29">
        <v>0.12</v>
      </c>
      <c r="B29">
        <v>0.14000000000000001</v>
      </c>
      <c r="C29">
        <f t="shared" si="0"/>
        <v>0.13</v>
      </c>
      <c r="D29">
        <v>2024</v>
      </c>
      <c r="E29" s="8" t="s">
        <v>37</v>
      </c>
    </row>
    <row r="30" spans="1:5" ht="32" x14ac:dyDescent="0.2">
      <c r="A30">
        <v>0.43</v>
      </c>
      <c r="B30">
        <v>0.5</v>
      </c>
      <c r="C30">
        <f t="shared" si="0"/>
        <v>0.46499999999999997</v>
      </c>
      <c r="D30">
        <v>2024</v>
      </c>
      <c r="E30" s="8" t="s">
        <v>37</v>
      </c>
    </row>
    <row r="31" spans="1:5" ht="32" x14ac:dyDescent="0.2">
      <c r="A31">
        <v>0.09</v>
      </c>
      <c r="B31">
        <v>0.11</v>
      </c>
      <c r="C31">
        <f t="shared" si="0"/>
        <v>0.1</v>
      </c>
      <c r="D31">
        <v>2024</v>
      </c>
      <c r="E31" s="8" t="s">
        <v>37</v>
      </c>
    </row>
    <row r="32" spans="1:5" ht="32" x14ac:dyDescent="0.2">
      <c r="A32">
        <v>0.18</v>
      </c>
      <c r="B32">
        <v>0.22</v>
      </c>
      <c r="C32">
        <f t="shared" si="0"/>
        <v>0.2</v>
      </c>
      <c r="D32">
        <v>2024</v>
      </c>
      <c r="E32" s="8" t="s">
        <v>37</v>
      </c>
    </row>
    <row r="33" spans="1:5" ht="32" x14ac:dyDescent="0.2">
      <c r="A33">
        <v>0.28999999999999998</v>
      </c>
      <c r="B33">
        <v>0.34</v>
      </c>
      <c r="C33">
        <f t="shared" si="0"/>
        <v>0.315</v>
      </c>
      <c r="D33">
        <v>2024</v>
      </c>
      <c r="E33" s="8" t="s">
        <v>37</v>
      </c>
    </row>
    <row r="34" spans="1:5" ht="32" x14ac:dyDescent="0.2">
      <c r="A34">
        <v>0.15</v>
      </c>
      <c r="B34">
        <v>0.18</v>
      </c>
      <c r="C34">
        <f t="shared" si="0"/>
        <v>0.16499999999999998</v>
      </c>
      <c r="D34">
        <v>2024</v>
      </c>
      <c r="E34" s="8" t="s">
        <v>37</v>
      </c>
    </row>
    <row r="35" spans="1:5" ht="32" x14ac:dyDescent="0.2">
      <c r="A35">
        <v>0.16</v>
      </c>
      <c r="B35">
        <v>0.19</v>
      </c>
      <c r="C35">
        <f t="shared" si="0"/>
        <v>0.17499999999999999</v>
      </c>
      <c r="D35">
        <v>2024</v>
      </c>
      <c r="E35" s="8" t="s">
        <v>37</v>
      </c>
    </row>
    <row r="36" spans="1:5" ht="32" x14ac:dyDescent="0.2">
      <c r="A36">
        <v>0.08</v>
      </c>
      <c r="B36">
        <v>0.09</v>
      </c>
      <c r="C36">
        <f t="shared" si="0"/>
        <v>8.4999999999999992E-2</v>
      </c>
      <c r="D36">
        <v>2024</v>
      </c>
      <c r="E36" s="8" t="s">
        <v>37</v>
      </c>
    </row>
    <row r="37" spans="1:5" ht="32" x14ac:dyDescent="0.2">
      <c r="A37">
        <v>0.13</v>
      </c>
      <c r="B37">
        <v>0.16</v>
      </c>
      <c r="C37">
        <f t="shared" si="0"/>
        <v>0.14500000000000002</v>
      </c>
      <c r="D37">
        <v>2024</v>
      </c>
      <c r="E37" s="8" t="s">
        <v>37</v>
      </c>
    </row>
    <row r="38" spans="1:5" ht="32" x14ac:dyDescent="0.2">
      <c r="A38">
        <v>0.49</v>
      </c>
      <c r="B38">
        <v>0.56999999999999995</v>
      </c>
      <c r="C38">
        <f t="shared" si="0"/>
        <v>0.53</v>
      </c>
      <c r="D38">
        <v>2024</v>
      </c>
      <c r="E38" s="8" t="s">
        <v>37</v>
      </c>
    </row>
    <row r="39" spans="1:5" ht="32" x14ac:dyDescent="0.2">
      <c r="A39">
        <v>0.39</v>
      </c>
      <c r="B39">
        <v>0.46</v>
      </c>
      <c r="C39">
        <f t="shared" si="0"/>
        <v>0.42500000000000004</v>
      </c>
      <c r="D39">
        <v>2024</v>
      </c>
      <c r="E39" s="8" t="s">
        <v>37</v>
      </c>
    </row>
    <row r="40" spans="1:5" ht="32" x14ac:dyDescent="0.2">
      <c r="A40">
        <v>0.28999999999999998</v>
      </c>
      <c r="B40">
        <v>0.34</v>
      </c>
      <c r="C40">
        <f t="shared" si="0"/>
        <v>0.315</v>
      </c>
      <c r="D40">
        <v>2024</v>
      </c>
      <c r="E40" s="8" t="s">
        <v>37</v>
      </c>
    </row>
    <row r="41" spans="1:5" ht="32" x14ac:dyDescent="0.2">
      <c r="A41">
        <v>0.13</v>
      </c>
      <c r="B41">
        <v>0.16</v>
      </c>
      <c r="C41">
        <f t="shared" si="0"/>
        <v>0.14500000000000002</v>
      </c>
      <c r="D41">
        <v>2024</v>
      </c>
      <c r="E41" s="8" t="s">
        <v>37</v>
      </c>
    </row>
    <row r="42" spans="1:5" ht="32" x14ac:dyDescent="0.2">
      <c r="A42">
        <v>0.34</v>
      </c>
      <c r="B42">
        <v>0.4</v>
      </c>
      <c r="C42">
        <f t="shared" si="0"/>
        <v>0.37</v>
      </c>
      <c r="D42">
        <v>2024</v>
      </c>
      <c r="E42" s="8" t="s">
        <v>37</v>
      </c>
    </row>
    <row r="43" spans="1:5" ht="32" x14ac:dyDescent="0.2">
      <c r="A43">
        <v>0.22</v>
      </c>
      <c r="B43">
        <v>0.26</v>
      </c>
      <c r="C43">
        <f t="shared" si="0"/>
        <v>0.24</v>
      </c>
      <c r="D43">
        <v>2024</v>
      </c>
      <c r="E43" s="8" t="s">
        <v>37</v>
      </c>
    </row>
    <row r="44" spans="1:5" ht="32" x14ac:dyDescent="0.2">
      <c r="A44">
        <v>0.13</v>
      </c>
      <c r="B44">
        <v>0.15</v>
      </c>
      <c r="C44">
        <f t="shared" si="0"/>
        <v>0.14000000000000001</v>
      </c>
      <c r="D44">
        <v>2024</v>
      </c>
      <c r="E44" s="8" t="s">
        <v>37</v>
      </c>
    </row>
    <row r="45" spans="1:5" ht="32" x14ac:dyDescent="0.2">
      <c r="A45">
        <v>0.19</v>
      </c>
      <c r="B45">
        <v>0.23</v>
      </c>
      <c r="C45">
        <f t="shared" si="0"/>
        <v>0.21000000000000002</v>
      </c>
      <c r="D45">
        <v>2024</v>
      </c>
      <c r="E45" s="8" t="s">
        <v>37</v>
      </c>
    </row>
    <row r="46" spans="1:5" ht="32" x14ac:dyDescent="0.2">
      <c r="A46">
        <v>0.27</v>
      </c>
      <c r="B46">
        <v>0.32</v>
      </c>
      <c r="C46">
        <f t="shared" si="0"/>
        <v>0.29500000000000004</v>
      </c>
      <c r="D46">
        <v>2024</v>
      </c>
      <c r="E46" s="8" t="s">
        <v>37</v>
      </c>
    </row>
    <row r="47" spans="1:5" ht="32" x14ac:dyDescent="0.2">
      <c r="A47">
        <v>0.15</v>
      </c>
      <c r="B47">
        <v>0.17</v>
      </c>
      <c r="C47">
        <f t="shared" si="0"/>
        <v>0.16</v>
      </c>
      <c r="D47">
        <v>2024</v>
      </c>
      <c r="E47" s="8" t="s">
        <v>37</v>
      </c>
    </row>
    <row r="48" spans="1:5" ht="32" x14ac:dyDescent="0.2">
      <c r="A48">
        <v>0.16</v>
      </c>
      <c r="B48">
        <v>0.19</v>
      </c>
      <c r="C48">
        <f t="shared" si="0"/>
        <v>0.17499999999999999</v>
      </c>
      <c r="D48">
        <v>2024</v>
      </c>
      <c r="E48" s="8" t="s">
        <v>37</v>
      </c>
    </row>
    <row r="49" spans="1:5" ht="32" x14ac:dyDescent="0.2">
      <c r="A49">
        <v>0.19</v>
      </c>
      <c r="B49">
        <v>0.23</v>
      </c>
      <c r="C49">
        <f t="shared" si="0"/>
        <v>0.21000000000000002</v>
      </c>
      <c r="D49">
        <v>2024</v>
      </c>
      <c r="E49" s="8" t="s">
        <v>37</v>
      </c>
    </row>
    <row r="50" spans="1:5" ht="32" x14ac:dyDescent="0.2">
      <c r="A50">
        <v>0.32</v>
      </c>
      <c r="B50">
        <v>0.37</v>
      </c>
      <c r="C50">
        <f t="shared" si="0"/>
        <v>0.34499999999999997</v>
      </c>
      <c r="D50">
        <v>2024</v>
      </c>
      <c r="E50" s="8" t="s">
        <v>37</v>
      </c>
    </row>
    <row r="51" spans="1:5" ht="32" x14ac:dyDescent="0.2">
      <c r="A51">
        <v>0.22</v>
      </c>
      <c r="B51">
        <v>0.26</v>
      </c>
      <c r="C51">
        <f t="shared" si="0"/>
        <v>0.24</v>
      </c>
      <c r="D51">
        <v>2024</v>
      </c>
      <c r="E51" s="8" t="s">
        <v>37</v>
      </c>
    </row>
    <row r="52" spans="1:5" hidden="1" x14ac:dyDescent="0.2">
      <c r="A52">
        <v>0.86</v>
      </c>
      <c r="B52">
        <v>0.86</v>
      </c>
      <c r="C52">
        <f t="shared" si="0"/>
        <v>0.86</v>
      </c>
      <c r="D52">
        <v>2025</v>
      </c>
      <c r="E52" t="s">
        <v>54</v>
      </c>
    </row>
    <row r="53" spans="1:5" x14ac:dyDescent="0.2">
      <c r="A53">
        <v>4</v>
      </c>
      <c r="B53">
        <v>4</v>
      </c>
      <c r="C53">
        <f t="shared" si="0"/>
        <v>4</v>
      </c>
      <c r="D53">
        <v>2025</v>
      </c>
      <c r="E53" t="s">
        <v>38</v>
      </c>
    </row>
    <row r="54" spans="1:5" ht="32" x14ac:dyDescent="0.2">
      <c r="A54">
        <v>0.5</v>
      </c>
      <c r="B54">
        <v>0.5</v>
      </c>
      <c r="C54">
        <f t="shared" si="0"/>
        <v>0.5</v>
      </c>
      <c r="D54">
        <v>2025</v>
      </c>
      <c r="E54" s="8" t="s">
        <v>37</v>
      </c>
    </row>
    <row r="55" spans="1:5" hidden="1" x14ac:dyDescent="0.2">
      <c r="A55">
        <v>3.1</v>
      </c>
      <c r="B55">
        <v>3.6</v>
      </c>
      <c r="C55">
        <f t="shared" si="0"/>
        <v>3.35</v>
      </c>
      <c r="D55">
        <v>2026</v>
      </c>
      <c r="E55" t="s">
        <v>54</v>
      </c>
    </row>
    <row r="56" spans="1:5" hidden="1" x14ac:dyDescent="0.2">
      <c r="A56">
        <v>0.5</v>
      </c>
      <c r="B56">
        <v>1</v>
      </c>
      <c r="C56">
        <f t="shared" si="0"/>
        <v>0.75</v>
      </c>
      <c r="D56">
        <v>2025</v>
      </c>
      <c r="E56"/>
    </row>
    <row r="57" spans="1:5" hidden="1" x14ac:dyDescent="0.2">
      <c r="A57">
        <v>1</v>
      </c>
      <c r="B57">
        <v>1.5</v>
      </c>
      <c r="C57">
        <f t="shared" si="0"/>
        <v>1.25</v>
      </c>
      <c r="D57">
        <v>2025</v>
      </c>
      <c r="E57" t="s">
        <v>54</v>
      </c>
    </row>
    <row r="58" spans="1:5" hidden="1" x14ac:dyDescent="0.2">
      <c r="A58">
        <v>1.6</v>
      </c>
      <c r="B58">
        <v>1.8</v>
      </c>
      <c r="C58">
        <f t="shared" si="0"/>
        <v>1.7000000000000002</v>
      </c>
      <c r="D58">
        <v>2025</v>
      </c>
      <c r="E58" t="s">
        <v>54</v>
      </c>
    </row>
    <row r="59" spans="1:5" hidden="1" x14ac:dyDescent="0.2">
      <c r="A59">
        <v>4.3</v>
      </c>
      <c r="B59">
        <v>4.3</v>
      </c>
      <c r="C59">
        <f t="shared" si="0"/>
        <v>4.3</v>
      </c>
      <c r="D59">
        <v>2025</v>
      </c>
      <c r="E59" t="s">
        <v>54</v>
      </c>
    </row>
    <row r="60" spans="1:5" hidden="1" x14ac:dyDescent="0.2">
      <c r="A60">
        <v>5</v>
      </c>
      <c r="B60">
        <v>6</v>
      </c>
      <c r="C60">
        <f t="shared" si="0"/>
        <v>5.5</v>
      </c>
      <c r="D60">
        <v>2025</v>
      </c>
      <c r="E60" t="s">
        <v>54</v>
      </c>
    </row>
    <row r="61" spans="1:5" hidden="1" x14ac:dyDescent="0.2">
      <c r="A61">
        <v>1.4</v>
      </c>
      <c r="B61">
        <v>1.4</v>
      </c>
      <c r="C61">
        <f t="shared" si="0"/>
        <v>1.4</v>
      </c>
      <c r="D61">
        <v>2025</v>
      </c>
      <c r="E61" t="s">
        <v>54</v>
      </c>
    </row>
    <row r="62" spans="1:5" ht="32" x14ac:dyDescent="0.2">
      <c r="A62">
        <v>0.18</v>
      </c>
      <c r="B62">
        <v>0.18</v>
      </c>
      <c r="C62">
        <f t="shared" si="0"/>
        <v>0.18</v>
      </c>
      <c r="D62">
        <v>2022</v>
      </c>
      <c r="E62" s="8" t="s">
        <v>37</v>
      </c>
    </row>
    <row r="63" spans="1:5" x14ac:dyDescent="0.2">
      <c r="A63">
        <v>0.4</v>
      </c>
      <c r="B63">
        <v>0.5</v>
      </c>
      <c r="C63">
        <f t="shared" si="0"/>
        <v>0.45</v>
      </c>
      <c r="D63">
        <v>2025</v>
      </c>
      <c r="E63" t="s">
        <v>38</v>
      </c>
    </row>
    <row r="64" spans="1:5" ht="32" x14ac:dyDescent="0.2">
      <c r="A64">
        <v>0.18</v>
      </c>
      <c r="B64">
        <v>0.18</v>
      </c>
      <c r="C64">
        <f t="shared" si="0"/>
        <v>0.18</v>
      </c>
      <c r="D64">
        <v>2025</v>
      </c>
      <c r="E64" s="8" t="s">
        <v>37</v>
      </c>
    </row>
    <row r="65" spans="1:5" hidden="1" x14ac:dyDescent="0.2">
      <c r="A65">
        <v>0.32</v>
      </c>
      <c r="B65">
        <v>0.32</v>
      </c>
      <c r="C65">
        <f t="shared" si="0"/>
        <v>0.32</v>
      </c>
      <c r="D65">
        <v>2025</v>
      </c>
      <c r="E65" t="s">
        <v>54</v>
      </c>
    </row>
    <row r="66" spans="1:5" ht="32" hidden="1" x14ac:dyDescent="0.2">
      <c r="A66">
        <v>4</v>
      </c>
      <c r="B66">
        <v>4</v>
      </c>
      <c r="C66">
        <f t="shared" si="0"/>
        <v>4</v>
      </c>
      <c r="D66">
        <v>2027</v>
      </c>
      <c r="E66" s="17" t="s">
        <v>51</v>
      </c>
    </row>
    <row r="67" spans="1:5" hidden="1" x14ac:dyDescent="0.2">
      <c r="A67">
        <v>2</v>
      </c>
      <c r="B67">
        <v>6</v>
      </c>
      <c r="C67">
        <f t="shared" si="0"/>
        <v>4</v>
      </c>
      <c r="D67">
        <v>2025</v>
      </c>
      <c r="E67" t="s">
        <v>54</v>
      </c>
    </row>
    <row r="68" spans="1:5" ht="32" hidden="1" x14ac:dyDescent="0.2">
      <c r="A68">
        <v>5</v>
      </c>
      <c r="B68">
        <v>5</v>
      </c>
      <c r="C68">
        <f t="shared" si="0"/>
        <v>5</v>
      </c>
      <c r="D68">
        <v>2025</v>
      </c>
      <c r="E68" s="17" t="s">
        <v>51</v>
      </c>
    </row>
    <row r="69" spans="1:5" hidden="1" x14ac:dyDescent="0.2">
      <c r="A69">
        <v>3</v>
      </c>
      <c r="B69">
        <v>3</v>
      </c>
      <c r="C69">
        <f t="shared" ref="C69:C71" si="1">AVERAGE(A69:B69)</f>
        <v>3</v>
      </c>
      <c r="D69">
        <v>2025</v>
      </c>
      <c r="E69" t="s">
        <v>54</v>
      </c>
    </row>
    <row r="70" spans="1:5" x14ac:dyDescent="0.2">
      <c r="A70">
        <v>4.0999999999999996</v>
      </c>
      <c r="B70">
        <v>8.1</v>
      </c>
      <c r="C70">
        <f t="shared" si="1"/>
        <v>6.1</v>
      </c>
      <c r="D70">
        <v>2026</v>
      </c>
      <c r="E70" t="s">
        <v>38</v>
      </c>
    </row>
    <row r="71" spans="1:5" hidden="1" x14ac:dyDescent="0.2">
      <c r="A71">
        <v>1</v>
      </c>
      <c r="B71">
        <v>2</v>
      </c>
      <c r="C71">
        <f t="shared" si="1"/>
        <v>1.5</v>
      </c>
      <c r="D71">
        <v>2025</v>
      </c>
      <c r="E71" t="s">
        <v>41</v>
      </c>
    </row>
  </sheetData>
  <autoFilter ref="A3:E71" xr:uid="{F8CF2463-0780-4617-8F18-CB8D4B937827}">
    <filterColumn colId="4">
      <filters>
        <filter val="chemicals 20"/>
      </filters>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17FC-5CAD-42B5-92F8-1A675198574D}">
  <dimension ref="A25:H51"/>
  <sheetViews>
    <sheetView topLeftCell="A18" workbookViewId="0">
      <selection activeCell="B36" sqref="B36"/>
    </sheetView>
  </sheetViews>
  <sheetFormatPr baseColWidth="10" defaultColWidth="8.83203125" defaultRowHeight="15" x14ac:dyDescent="0.2"/>
  <cols>
    <col min="1" max="1" width="48.33203125" customWidth="1"/>
  </cols>
  <sheetData>
    <row r="25" spans="1:8" x14ac:dyDescent="0.2">
      <c r="A25" s="7" t="s">
        <v>75</v>
      </c>
      <c r="B25" s="7"/>
      <c r="C25" s="7"/>
      <c r="D25" s="7"/>
      <c r="E25" s="7"/>
      <c r="F25" s="7"/>
      <c r="G25" s="7"/>
      <c r="H25" s="7"/>
    </row>
    <row r="27" spans="1:8" x14ac:dyDescent="0.2">
      <c r="A27" t="s">
        <v>29</v>
      </c>
    </row>
    <row r="28" spans="1:8" x14ac:dyDescent="0.2">
      <c r="A28" t="s">
        <v>30</v>
      </c>
    </row>
    <row r="29" spans="1:8" x14ac:dyDescent="0.2">
      <c r="A29" t="s">
        <v>31</v>
      </c>
    </row>
    <row r="30" spans="1:8" x14ac:dyDescent="0.2">
      <c r="A30" t="s">
        <v>32</v>
      </c>
    </row>
    <row r="31" spans="1:8" x14ac:dyDescent="0.2">
      <c r="A31" t="s">
        <v>33</v>
      </c>
    </row>
    <row r="32" spans="1:8" x14ac:dyDescent="0.2">
      <c r="A32" t="s">
        <v>34</v>
      </c>
    </row>
    <row r="33" spans="1:2" x14ac:dyDescent="0.2">
      <c r="A33" t="s">
        <v>35</v>
      </c>
    </row>
    <row r="34" spans="1:2" x14ac:dyDescent="0.2">
      <c r="A34" t="s">
        <v>36</v>
      </c>
    </row>
    <row r="35" spans="1:2" x14ac:dyDescent="0.2">
      <c r="A35" t="s">
        <v>37</v>
      </c>
      <c r="B35">
        <f>28+47</f>
        <v>75</v>
      </c>
    </row>
    <row r="36" spans="1:2" x14ac:dyDescent="0.2">
      <c r="A36" t="s">
        <v>38</v>
      </c>
      <c r="B36">
        <f>19</f>
        <v>19</v>
      </c>
    </row>
    <row r="37" spans="1:2" x14ac:dyDescent="0.2">
      <c r="A37" t="s">
        <v>39</v>
      </c>
    </row>
    <row r="38" spans="1:2" x14ac:dyDescent="0.2">
      <c r="A38" t="s">
        <v>40</v>
      </c>
    </row>
    <row r="39" spans="1:2" x14ac:dyDescent="0.2">
      <c r="A39" t="s">
        <v>41</v>
      </c>
      <c r="B39">
        <v>15</v>
      </c>
    </row>
    <row r="40" spans="1:2" x14ac:dyDescent="0.2">
      <c r="A40" t="s">
        <v>42</v>
      </c>
    </row>
    <row r="41" spans="1:2" x14ac:dyDescent="0.2">
      <c r="A41" t="s">
        <v>43</v>
      </c>
    </row>
    <row r="42" spans="1:2" x14ac:dyDescent="0.2">
      <c r="A42" t="s">
        <v>44</v>
      </c>
    </row>
    <row r="43" spans="1:2" x14ac:dyDescent="0.2">
      <c r="A43" t="s">
        <v>45</v>
      </c>
    </row>
    <row r="44" spans="1:2" x14ac:dyDescent="0.2">
      <c r="A44" t="s">
        <v>46</v>
      </c>
    </row>
    <row r="45" spans="1:2" x14ac:dyDescent="0.2">
      <c r="A45" t="s">
        <v>47</v>
      </c>
    </row>
    <row r="46" spans="1:2" x14ac:dyDescent="0.2">
      <c r="A46" t="s">
        <v>48</v>
      </c>
    </row>
    <row r="47" spans="1:2" x14ac:dyDescent="0.2">
      <c r="A47" t="s">
        <v>49</v>
      </c>
    </row>
    <row r="48" spans="1:2" x14ac:dyDescent="0.2">
      <c r="A48" t="s">
        <v>50</v>
      </c>
    </row>
    <row r="49" spans="1:2" x14ac:dyDescent="0.2">
      <c r="A49" t="s">
        <v>51</v>
      </c>
      <c r="B49">
        <v>9</v>
      </c>
    </row>
    <row r="50" spans="1:2" x14ac:dyDescent="0.2">
      <c r="A50" t="s">
        <v>52</v>
      </c>
    </row>
    <row r="51" spans="1:2" x14ac:dyDescent="0.2">
      <c r="A51" t="s">
        <v>53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266F-BD5E-4822-BA8F-3811C6ED8EBD}">
  <dimension ref="A1:AH137"/>
  <sheetViews>
    <sheetView workbookViewId="0">
      <selection activeCell="A34" sqref="A34"/>
    </sheetView>
  </sheetViews>
  <sheetFormatPr baseColWidth="10" defaultColWidth="8.83203125" defaultRowHeight="15" x14ac:dyDescent="0.2"/>
  <cols>
    <col min="1" max="1" width="84.6640625" customWidth="1"/>
    <col min="2" max="2" width="9.33203125" bestFit="1" customWidth="1"/>
  </cols>
  <sheetData>
    <row r="1" spans="1:34" ht="16" x14ac:dyDescent="0.2">
      <c r="A1" s="6" t="s">
        <v>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x14ac:dyDescent="0.2">
      <c r="A2" s="8"/>
      <c r="B2" s="15">
        <v>2018</v>
      </c>
      <c r="C2">
        <v>2019</v>
      </c>
      <c r="D2">
        <v>2020</v>
      </c>
      <c r="E2">
        <v>2021</v>
      </c>
      <c r="F2">
        <v>2022</v>
      </c>
      <c r="G2">
        <v>2023</v>
      </c>
      <c r="H2">
        <v>2024</v>
      </c>
      <c r="I2">
        <v>2025</v>
      </c>
      <c r="J2">
        <v>2026</v>
      </c>
      <c r="K2">
        <v>2027</v>
      </c>
      <c r="L2">
        <v>2028</v>
      </c>
      <c r="M2">
        <v>2029</v>
      </c>
      <c r="N2">
        <v>2030</v>
      </c>
      <c r="O2">
        <v>2031</v>
      </c>
      <c r="P2">
        <v>2032</v>
      </c>
      <c r="Q2">
        <v>2033</v>
      </c>
      <c r="R2">
        <v>2034</v>
      </c>
      <c r="S2">
        <v>2035</v>
      </c>
      <c r="T2">
        <v>2036</v>
      </c>
      <c r="U2">
        <v>2037</v>
      </c>
      <c r="V2">
        <v>2038</v>
      </c>
      <c r="W2">
        <v>2039</v>
      </c>
      <c r="X2">
        <v>2040</v>
      </c>
      <c r="Y2">
        <v>2041</v>
      </c>
      <c r="Z2">
        <v>2042</v>
      </c>
      <c r="AA2">
        <v>2043</v>
      </c>
      <c r="AB2">
        <v>2044</v>
      </c>
      <c r="AC2">
        <v>2045</v>
      </c>
      <c r="AD2">
        <v>2046</v>
      </c>
      <c r="AE2">
        <v>2047</v>
      </c>
      <c r="AF2">
        <v>2048</v>
      </c>
      <c r="AG2">
        <v>2049</v>
      </c>
      <c r="AH2">
        <v>2050</v>
      </c>
    </row>
    <row r="3" spans="1:34" ht="16" x14ac:dyDescent="0.2">
      <c r="A3" s="11" t="s">
        <v>37</v>
      </c>
      <c r="B3" s="10">
        <f>SUMIFS('Global CCS Database'!$C:$C,'Global CCS Database'!$D:$D,_xlfn.CONCAT("&lt;=",B$2),'Global CCS Database'!$E:$E,$A3)</f>
        <v>3.1349999999999998</v>
      </c>
      <c r="C3" s="10">
        <f>SUMIFS('Global CCS Database'!$C:$C,'Global CCS Database'!$D:$D,_xlfn.CONCAT("&lt;=",C$2),'Global CCS Database'!$E:$E,$A3)</f>
        <v>3.1349999999999998</v>
      </c>
      <c r="D3" s="10">
        <f>SUMIFS('Global CCS Database'!$C:$C,'Global CCS Database'!$D:$D,_xlfn.CONCAT("&lt;=",D$2),'Global CCS Database'!$E:$E,$A3)</f>
        <v>3.1349999999999998</v>
      </c>
      <c r="E3" s="10">
        <f>SUMIFS('Global CCS Database'!$C:$C,'Global CCS Database'!$D:$D,_xlfn.CONCAT("&lt;=",E$2),'Global CCS Database'!$E:$E,$A3)</f>
        <v>3.1349999999999998</v>
      </c>
      <c r="F3" s="10">
        <f>SUMIFS('Global CCS Database'!$C:$C,'Global CCS Database'!$D:$D,_xlfn.CONCAT("&lt;=",F$2),'Global CCS Database'!$E:$E,$A3)</f>
        <v>5.6049999999999995</v>
      </c>
      <c r="G3" s="10">
        <f>SUMIFS('Global CCS Database'!$C:$C,'Global CCS Database'!$D:$D,_xlfn.CONCAT("&lt;=",G$2),'Global CCS Database'!$E:$E,$A3)</f>
        <v>5.6049999999999995</v>
      </c>
      <c r="H3" s="10">
        <f>SUMIFS('Global CCS Database'!$C:$C,'Global CCS Database'!$D:$D,_xlfn.CONCAT("&lt;=",H$2),'Global CCS Database'!$E:$E,$A3)</f>
        <v>12.955000000000002</v>
      </c>
      <c r="I3" s="10">
        <f>SUMIFS('Global CCS Database'!$C:$C,'Global CCS Database'!$D:$D,_xlfn.CONCAT("&lt;=",I$2),'Global CCS Database'!$E:$E,$A3)</f>
        <v>13.635000000000002</v>
      </c>
      <c r="J3" s="10">
        <f>SUMIFS('Global CCS Database'!$C:$C,'Global CCS Database'!$D:$D,_xlfn.CONCAT("&lt;=",J$2),'Global CCS Database'!$E:$E,$A3)</f>
        <v>13.635000000000002</v>
      </c>
      <c r="K3" s="10">
        <f>SUMIFS('Global CCS Database'!$C:$C,'Global CCS Database'!$D:$D,_xlfn.CONCAT("&lt;=",K$2),'Global CCS Database'!$E:$E,$A3)</f>
        <v>13.635000000000002</v>
      </c>
      <c r="L3" s="10"/>
      <c r="M3" s="10"/>
      <c r="N3" s="10"/>
      <c r="O3" s="10"/>
      <c r="P3" s="10"/>
      <c r="Q3" s="10"/>
      <c r="R3" s="10"/>
      <c r="T3" s="10"/>
      <c r="U3" s="10"/>
      <c r="V3" s="10"/>
      <c r="W3" s="10"/>
      <c r="X3" s="10"/>
      <c r="Y3" s="10"/>
      <c r="Z3" s="10"/>
      <c r="AA3" s="10"/>
      <c r="AB3" s="10"/>
      <c r="AC3" s="10"/>
      <c r="AD3" s="10"/>
      <c r="AE3" s="10"/>
      <c r="AF3" s="10"/>
      <c r="AG3" s="10"/>
      <c r="AH3" s="10"/>
    </row>
    <row r="4" spans="1:34" ht="16" x14ac:dyDescent="0.2">
      <c r="A4" s="11" t="s">
        <v>38</v>
      </c>
      <c r="B4" s="10">
        <f>SUMIFS('Global CCS Database'!$C:$C,'Global CCS Database'!$D:$D,_xlfn.CONCAT("&lt;=",B$2),'Global CCS Database'!$E:$E,$A4)</f>
        <v>1.3</v>
      </c>
      <c r="C4" s="10">
        <f>SUMIFS('Global CCS Database'!$C:$C,'Global CCS Database'!$D:$D,_xlfn.CONCAT("&lt;=",C$2),'Global CCS Database'!$E:$E,$A4)</f>
        <v>1.3</v>
      </c>
      <c r="D4" s="10">
        <f>SUMIFS('Global CCS Database'!$C:$C,'Global CCS Database'!$D:$D,_xlfn.CONCAT("&lt;=",D$2),'Global CCS Database'!$E:$E,$A4)</f>
        <v>1.3</v>
      </c>
      <c r="E4" s="10">
        <f>SUMIFS('Global CCS Database'!$C:$C,'Global CCS Database'!$D:$D,_xlfn.CONCAT("&lt;=",E$2),'Global CCS Database'!$E:$E,$A4)</f>
        <v>1.3</v>
      </c>
      <c r="F4" s="10">
        <f>SUMIFS('Global CCS Database'!$C:$C,'Global CCS Database'!$D:$D,_xlfn.CONCAT("&lt;=",F$2),'Global CCS Database'!$E:$E,$A4)</f>
        <v>1.3</v>
      </c>
      <c r="G4" s="10">
        <f>SUMIFS('Global CCS Database'!$C:$C,'Global CCS Database'!$D:$D,_xlfn.CONCAT("&lt;=",G$2),'Global CCS Database'!$E:$E,$A4)</f>
        <v>1.3</v>
      </c>
      <c r="H4" s="10">
        <f>SUMIFS('Global CCS Database'!$C:$C,'Global CCS Database'!$D:$D,_xlfn.CONCAT("&lt;=",H$2),'Global CCS Database'!$E:$E,$A4)</f>
        <v>1.3</v>
      </c>
      <c r="I4" s="10">
        <f>SUMIFS('Global CCS Database'!$C:$C,'Global CCS Database'!$D:$D,_xlfn.CONCAT("&lt;=",I$2),'Global CCS Database'!$E:$E,$A4)</f>
        <v>5.75</v>
      </c>
      <c r="J4" s="10">
        <f>SUMIFS('Global CCS Database'!$C:$C,'Global CCS Database'!$D:$D,_xlfn.CONCAT("&lt;=",J$2),'Global CCS Database'!$E:$E,$A4)</f>
        <v>11.85</v>
      </c>
      <c r="K4" s="10">
        <f>SUMIFS('Global CCS Database'!$C:$C,'Global CCS Database'!$D:$D,_xlfn.CONCAT("&lt;=",K$2),'Global CCS Database'!$E:$E,$A4)</f>
        <v>11.85</v>
      </c>
      <c r="L4" s="10"/>
      <c r="M4" s="10"/>
      <c r="N4" s="10"/>
      <c r="O4" s="10"/>
      <c r="P4" s="10"/>
      <c r="Q4" s="10"/>
      <c r="R4" s="10"/>
      <c r="T4" s="10"/>
      <c r="U4" s="10"/>
      <c r="V4" s="10"/>
      <c r="W4" s="10"/>
      <c r="X4" s="10"/>
      <c r="Y4" s="10"/>
      <c r="Z4" s="10"/>
      <c r="AA4" s="10"/>
      <c r="AB4" s="10"/>
      <c r="AC4" s="10"/>
      <c r="AD4" s="10"/>
      <c r="AE4" s="10"/>
      <c r="AF4" s="10"/>
      <c r="AG4" s="10"/>
      <c r="AH4" s="10"/>
    </row>
    <row r="5" spans="1:34" ht="16" x14ac:dyDescent="0.2">
      <c r="A5" s="11" t="s">
        <v>41</v>
      </c>
      <c r="B5" s="10">
        <f>SUMIFS('Global CCS Database'!$C:$C,'Global CCS Database'!$D:$D,_xlfn.CONCAT("&lt;=",B$2),'Global CCS Database'!$E:$E,$A5)</f>
        <v>0</v>
      </c>
      <c r="C5" s="10">
        <f>SUMIFS('Global CCS Database'!$C:$C,'Global CCS Database'!$D:$D,_xlfn.CONCAT("&lt;=",C$2),'Global CCS Database'!$E:$E,$A5)</f>
        <v>0</v>
      </c>
      <c r="D5" s="10">
        <f>SUMIFS('Global CCS Database'!$C:$C,'Global CCS Database'!$D:$D,_xlfn.CONCAT("&lt;=",D$2),'Global CCS Database'!$E:$E,$A5)</f>
        <v>0</v>
      </c>
      <c r="E5" s="10">
        <f>SUMIFS('Global CCS Database'!$C:$C,'Global CCS Database'!$D:$D,_xlfn.CONCAT("&lt;=",E$2),'Global CCS Database'!$E:$E,$A5)</f>
        <v>0</v>
      </c>
      <c r="F5" s="10">
        <f>SUMIFS('Global CCS Database'!$C:$C,'Global CCS Database'!$D:$D,_xlfn.CONCAT("&lt;=",F$2),'Global CCS Database'!$E:$E,$A5)</f>
        <v>0</v>
      </c>
      <c r="G5" s="10">
        <f>SUMIFS('Global CCS Database'!$C:$C,'Global CCS Database'!$D:$D,_xlfn.CONCAT("&lt;=",G$2),'Global CCS Database'!$E:$E,$A5)</f>
        <v>0</v>
      </c>
      <c r="H5" s="10">
        <f>SUMIFS('Global CCS Database'!$C:$C,'Global CCS Database'!$D:$D,_xlfn.CONCAT("&lt;=",H$2),'Global CCS Database'!$E:$E,$A5)</f>
        <v>0</v>
      </c>
      <c r="I5" s="10">
        <f>SUMIFS('Global CCS Database'!$C:$C,'Global CCS Database'!$D:$D,_xlfn.CONCAT("&lt;=",I$2),'Global CCS Database'!$E:$E,$A5)</f>
        <v>1.5</v>
      </c>
      <c r="J5" s="10">
        <f>SUMIFS('Global CCS Database'!$C:$C,'Global CCS Database'!$D:$D,_xlfn.CONCAT("&lt;=",J$2),'Global CCS Database'!$E:$E,$A5)</f>
        <v>1.5</v>
      </c>
      <c r="K5" s="10">
        <f>SUMIFS('Global CCS Database'!$C:$C,'Global CCS Database'!$D:$D,_xlfn.CONCAT("&lt;=",K$2),'Global CCS Database'!$E:$E,$A5)</f>
        <v>1.5</v>
      </c>
      <c r="L5" s="10"/>
      <c r="M5" s="10"/>
      <c r="N5" s="10"/>
      <c r="O5" s="10"/>
      <c r="P5" s="10"/>
      <c r="Q5" s="10"/>
      <c r="R5" s="10"/>
      <c r="T5" s="10"/>
      <c r="U5" s="10"/>
      <c r="V5" s="10"/>
      <c r="W5" s="10"/>
      <c r="X5" s="10"/>
      <c r="Y5" s="10"/>
      <c r="Z5" s="10"/>
      <c r="AA5" s="10"/>
      <c r="AB5" s="10"/>
      <c r="AC5" s="10"/>
      <c r="AD5" s="10"/>
      <c r="AE5" s="10"/>
      <c r="AF5" s="10"/>
      <c r="AG5" s="10"/>
      <c r="AH5" s="10"/>
    </row>
    <row r="6" spans="1:34" ht="16" x14ac:dyDescent="0.2">
      <c r="A6" s="11" t="s">
        <v>51</v>
      </c>
      <c r="B6" s="10">
        <f>SUMIFS('Global CCS Database'!$C:$C,'Global CCS Database'!$D:$D,_xlfn.CONCAT("&lt;=",B$2),'Global CCS Database'!$E:$E,$A6)</f>
        <v>12.8</v>
      </c>
      <c r="C6" s="10">
        <f>SUMIFS('Global CCS Database'!$C:$C,'Global CCS Database'!$D:$D,_xlfn.CONCAT("&lt;=",C$2),'Global CCS Database'!$E:$E,$A6)</f>
        <v>12.8</v>
      </c>
      <c r="D6" s="10">
        <f>SUMIFS('Global CCS Database'!$C:$C,'Global CCS Database'!$D:$D,_xlfn.CONCAT("&lt;=",D$2),'Global CCS Database'!$E:$E,$A6)</f>
        <v>12.8</v>
      </c>
      <c r="E6" s="10">
        <f>SUMIFS('Global CCS Database'!$C:$C,'Global CCS Database'!$D:$D,_xlfn.CONCAT("&lt;=",E$2),'Global CCS Database'!$E:$E,$A6)</f>
        <v>12.8</v>
      </c>
      <c r="F6" s="10">
        <f>SUMIFS('Global CCS Database'!$C:$C,'Global CCS Database'!$D:$D,_xlfn.CONCAT("&lt;=",F$2),'Global CCS Database'!$E:$E,$A6)</f>
        <v>12.8</v>
      </c>
      <c r="G6" s="10">
        <f>SUMIFS('Global CCS Database'!$C:$C,'Global CCS Database'!$D:$D,_xlfn.CONCAT("&lt;=",G$2),'Global CCS Database'!$E:$E,$A6)</f>
        <v>12.8</v>
      </c>
      <c r="H6" s="10">
        <f>SUMIFS('Global CCS Database'!$C:$C,'Global CCS Database'!$D:$D,_xlfn.CONCAT("&lt;=",H$2),'Global CCS Database'!$E:$E,$A6)</f>
        <v>12.8</v>
      </c>
      <c r="I6" s="10">
        <f>SUMIFS('Global CCS Database'!$C:$C,'Global CCS Database'!$D:$D,_xlfn.CONCAT("&lt;=",I$2),'Global CCS Database'!$E:$E,$A6)</f>
        <v>17.8</v>
      </c>
      <c r="J6" s="10">
        <f>SUMIFS('Global CCS Database'!$C:$C,'Global CCS Database'!$D:$D,_xlfn.CONCAT("&lt;=",J$2),'Global CCS Database'!$E:$E,$A6)</f>
        <v>17.8</v>
      </c>
      <c r="K6" s="10">
        <f>SUMIFS('Global CCS Database'!$C:$C,'Global CCS Database'!$D:$D,_xlfn.CONCAT("&lt;=",K$2),'Global CCS Database'!$E:$E,$A6)</f>
        <v>21.8</v>
      </c>
      <c r="L6" s="10"/>
      <c r="M6" s="10"/>
      <c r="N6" s="10"/>
      <c r="O6" s="10"/>
      <c r="P6" s="10"/>
      <c r="Q6" s="10"/>
      <c r="R6" s="10"/>
      <c r="T6" s="10"/>
      <c r="U6" s="10"/>
      <c r="V6" s="10"/>
      <c r="W6" s="10"/>
      <c r="X6" s="10"/>
      <c r="Y6" s="10"/>
      <c r="Z6" s="10"/>
      <c r="AA6" s="10"/>
      <c r="AB6" s="10"/>
      <c r="AC6" s="10"/>
      <c r="AD6" s="10"/>
      <c r="AE6" s="10"/>
      <c r="AF6" s="10"/>
      <c r="AG6" s="10"/>
      <c r="AH6" s="10"/>
    </row>
    <row r="23" spans="1:1" x14ac:dyDescent="0.2">
      <c r="A23" t="s">
        <v>55</v>
      </c>
    </row>
    <row r="24" spans="1:1" x14ac:dyDescent="0.2">
      <c r="A24" t="s">
        <v>56</v>
      </c>
    </row>
    <row r="25" spans="1:1" x14ac:dyDescent="0.2">
      <c r="A25" t="s">
        <v>6</v>
      </c>
    </row>
    <row r="26" spans="1:1" x14ac:dyDescent="0.2">
      <c r="A26" t="s">
        <v>7</v>
      </c>
    </row>
    <row r="27" spans="1:1" x14ac:dyDescent="0.2">
      <c r="A27" t="s">
        <v>58</v>
      </c>
    </row>
    <row r="29" spans="1:1" x14ac:dyDescent="0.2">
      <c r="A29" t="s">
        <v>57</v>
      </c>
    </row>
    <row r="30" spans="1:1" x14ac:dyDescent="0.2">
      <c r="A30" t="s">
        <v>59</v>
      </c>
    </row>
    <row r="31" spans="1:1" x14ac:dyDescent="0.2">
      <c r="A31" t="s">
        <v>60</v>
      </c>
    </row>
    <row r="33" spans="1:34" x14ac:dyDescent="0.2">
      <c r="B33">
        <v>2027</v>
      </c>
      <c r="C33">
        <v>2035</v>
      </c>
    </row>
    <row r="34" spans="1:34" ht="16" x14ac:dyDescent="0.2">
      <c r="A34" s="11" t="s">
        <v>37</v>
      </c>
      <c r="B34" s="10">
        <f>K3</f>
        <v>13.635000000000002</v>
      </c>
      <c r="C34" s="18">
        <f>Rhodium!B35</f>
        <v>75</v>
      </c>
    </row>
    <row r="35" spans="1:34" ht="16" x14ac:dyDescent="0.2">
      <c r="A35" s="11" t="s">
        <v>38</v>
      </c>
      <c r="B35" s="10">
        <f t="shared" ref="B35:B37" si="0">K4</f>
        <v>11.85</v>
      </c>
      <c r="C35" s="18">
        <f>Rhodium!B36</f>
        <v>19</v>
      </c>
    </row>
    <row r="36" spans="1:34" ht="16" x14ac:dyDescent="0.2">
      <c r="A36" s="11" t="s">
        <v>41</v>
      </c>
      <c r="B36" s="10">
        <f t="shared" si="0"/>
        <v>1.5</v>
      </c>
      <c r="C36" s="18">
        <f>Rhodium!B39</f>
        <v>15</v>
      </c>
    </row>
    <row r="37" spans="1:34" ht="16" x14ac:dyDescent="0.2">
      <c r="A37" s="11" t="s">
        <v>51</v>
      </c>
      <c r="B37" s="10">
        <f t="shared" si="0"/>
        <v>21.8</v>
      </c>
      <c r="C37" s="18">
        <f>Rhodium!B49</f>
        <v>9</v>
      </c>
    </row>
    <row r="39" spans="1:34" x14ac:dyDescent="0.2">
      <c r="B39" s="8">
        <v>2018</v>
      </c>
      <c r="C39">
        <v>2019</v>
      </c>
      <c r="D39">
        <v>2020</v>
      </c>
      <c r="E39">
        <v>2021</v>
      </c>
      <c r="F39">
        <v>2022</v>
      </c>
      <c r="G39">
        <v>2023</v>
      </c>
      <c r="H39">
        <v>2024</v>
      </c>
      <c r="I39">
        <v>2025</v>
      </c>
      <c r="J39">
        <v>2026</v>
      </c>
      <c r="K39">
        <v>2027</v>
      </c>
      <c r="L39">
        <v>2028</v>
      </c>
      <c r="M39">
        <v>2029</v>
      </c>
      <c r="N39">
        <v>2030</v>
      </c>
      <c r="O39">
        <v>2031</v>
      </c>
      <c r="P39">
        <v>2032</v>
      </c>
      <c r="Q39">
        <v>2033</v>
      </c>
      <c r="R39">
        <v>2034</v>
      </c>
      <c r="S39">
        <v>2035</v>
      </c>
      <c r="T39">
        <v>2036</v>
      </c>
      <c r="U39">
        <v>2037</v>
      </c>
      <c r="V39">
        <v>2038</v>
      </c>
      <c r="W39">
        <v>2039</v>
      </c>
      <c r="X39">
        <v>2040</v>
      </c>
      <c r="Y39">
        <v>2041</v>
      </c>
      <c r="Z39">
        <v>2042</v>
      </c>
      <c r="AA39">
        <v>2043</v>
      </c>
      <c r="AB39">
        <v>2044</v>
      </c>
      <c r="AC39">
        <v>2045</v>
      </c>
      <c r="AD39">
        <v>2046</v>
      </c>
      <c r="AE39">
        <v>2047</v>
      </c>
      <c r="AF39">
        <v>2048</v>
      </c>
      <c r="AG39">
        <v>2049</v>
      </c>
      <c r="AH39">
        <v>2050</v>
      </c>
    </row>
    <row r="40" spans="1:34" ht="16" x14ac:dyDescent="0.2">
      <c r="A40" s="11" t="s">
        <v>37</v>
      </c>
      <c r="B40" s="10">
        <f t="shared" ref="B40:J40" si="1">MAX(0,TREND($B3:$J3,$B$2:$J$2,B$39))</f>
        <v>0.73433333333332484</v>
      </c>
      <c r="C40" s="10">
        <f>MAX(0,TREND($B3:$J3,$B$2:$J$2,C$39))</f>
        <v>2.3278333333332739</v>
      </c>
      <c r="D40" s="10">
        <f t="shared" si="1"/>
        <v>3.921333333333223</v>
      </c>
      <c r="E40" s="10">
        <f t="shared" si="1"/>
        <v>5.514833333333172</v>
      </c>
      <c r="F40" s="10">
        <f t="shared" si="1"/>
        <v>7.1083333333331211</v>
      </c>
      <c r="G40" s="10">
        <f t="shared" si="1"/>
        <v>8.7018333333330702</v>
      </c>
      <c r="H40" s="10">
        <f t="shared" si="1"/>
        <v>10.295333333333019</v>
      </c>
      <c r="I40" s="10">
        <f t="shared" si="1"/>
        <v>11.888833333332968</v>
      </c>
      <c r="J40" s="10">
        <f t="shared" si="1"/>
        <v>13.482333333333372</v>
      </c>
      <c r="K40" s="10">
        <f t="shared" ref="K40:S42" si="2">MAX(0,TREND($B34:$C34,$B$33:$C$33,K$39))</f>
        <v>13.635000000000218</v>
      </c>
      <c r="L40" s="10">
        <f t="shared" si="2"/>
        <v>21.305624999999054</v>
      </c>
      <c r="M40" s="10">
        <f t="shared" si="2"/>
        <v>28.976249999999709</v>
      </c>
      <c r="N40" s="10">
        <f t="shared" si="2"/>
        <v>36.646874999998545</v>
      </c>
      <c r="O40" s="10">
        <f t="shared" si="2"/>
        <v>44.3174999999992</v>
      </c>
      <c r="P40" s="10">
        <f t="shared" si="2"/>
        <v>51.988124999999854</v>
      </c>
      <c r="Q40" s="10">
        <f t="shared" si="2"/>
        <v>59.65874999999869</v>
      </c>
      <c r="R40" s="10">
        <f t="shared" si="2"/>
        <v>67.329374999999345</v>
      </c>
      <c r="S40" s="10">
        <f t="shared" si="2"/>
        <v>75</v>
      </c>
      <c r="T40" s="10">
        <f t="shared" ref="T40:AH40" si="3">S40</f>
        <v>75</v>
      </c>
      <c r="U40" s="10">
        <f t="shared" si="3"/>
        <v>75</v>
      </c>
      <c r="V40" s="10">
        <f t="shared" si="3"/>
        <v>75</v>
      </c>
      <c r="W40" s="10">
        <f t="shared" si="3"/>
        <v>75</v>
      </c>
      <c r="X40" s="10">
        <f t="shared" si="3"/>
        <v>75</v>
      </c>
      <c r="Y40" s="10">
        <f t="shared" si="3"/>
        <v>75</v>
      </c>
      <c r="Z40" s="10">
        <f t="shared" si="3"/>
        <v>75</v>
      </c>
      <c r="AA40" s="10">
        <f t="shared" si="3"/>
        <v>75</v>
      </c>
      <c r="AB40" s="10">
        <f t="shared" si="3"/>
        <v>75</v>
      </c>
      <c r="AC40" s="10">
        <f t="shared" si="3"/>
        <v>75</v>
      </c>
      <c r="AD40" s="10">
        <f t="shared" si="3"/>
        <v>75</v>
      </c>
      <c r="AE40" s="10">
        <f t="shared" si="3"/>
        <v>75</v>
      </c>
      <c r="AF40" s="10">
        <f t="shared" si="3"/>
        <v>75</v>
      </c>
      <c r="AG40" s="10">
        <f t="shared" si="3"/>
        <v>75</v>
      </c>
      <c r="AH40" s="10">
        <f t="shared" si="3"/>
        <v>75</v>
      </c>
    </row>
    <row r="41" spans="1:34" ht="16" x14ac:dyDescent="0.2">
      <c r="A41" s="11" t="s">
        <v>38</v>
      </c>
      <c r="B41" s="10">
        <f t="shared" ref="B41:J41" si="4">MAX(0,TREND($B4:$J4,$B$2:$J$2,B$39))</f>
        <v>0</v>
      </c>
      <c r="C41" s="10">
        <f>MAX(0,TREND($B4:$J4,$B$2:$J$2,C$39))</f>
        <v>0.18916666666677884</v>
      </c>
      <c r="D41" s="10">
        <f t="shared" si="4"/>
        <v>1.1150000000000091</v>
      </c>
      <c r="E41" s="10">
        <f t="shared" si="4"/>
        <v>2.0408333333334667</v>
      </c>
      <c r="F41" s="10">
        <f t="shared" si="4"/>
        <v>2.966666666666697</v>
      </c>
      <c r="G41" s="10">
        <f t="shared" si="4"/>
        <v>3.8925000000001546</v>
      </c>
      <c r="H41" s="10">
        <f t="shared" si="4"/>
        <v>4.8183333333333849</v>
      </c>
      <c r="I41" s="10">
        <f t="shared" si="4"/>
        <v>5.7441666666668425</v>
      </c>
      <c r="J41" s="10">
        <f t="shared" si="4"/>
        <v>6.6700000000000728</v>
      </c>
      <c r="K41" s="10">
        <f t="shared" si="2"/>
        <v>11.849999999999909</v>
      </c>
      <c r="L41" s="10">
        <f t="shared" si="2"/>
        <v>12.743749999999864</v>
      </c>
      <c r="M41" s="10">
        <f t="shared" si="2"/>
        <v>13.637499999999818</v>
      </c>
      <c r="N41" s="10">
        <f t="shared" si="2"/>
        <v>14.531249999999773</v>
      </c>
      <c r="O41" s="10">
        <f t="shared" si="2"/>
        <v>15.424999999999955</v>
      </c>
      <c r="P41" s="10">
        <f t="shared" si="2"/>
        <v>16.318749999999909</v>
      </c>
      <c r="Q41" s="10">
        <f t="shared" si="2"/>
        <v>17.212499999999864</v>
      </c>
      <c r="R41" s="10">
        <f t="shared" si="2"/>
        <v>18.106249999999818</v>
      </c>
      <c r="S41" s="10">
        <f t="shared" si="2"/>
        <v>18.999999999999773</v>
      </c>
      <c r="T41" s="10">
        <f>S41</f>
        <v>18.999999999999773</v>
      </c>
      <c r="U41" s="10">
        <f t="shared" ref="U41:AH41" si="5">T41</f>
        <v>18.999999999999773</v>
      </c>
      <c r="V41" s="10">
        <f t="shared" si="5"/>
        <v>18.999999999999773</v>
      </c>
      <c r="W41" s="10">
        <f t="shared" si="5"/>
        <v>18.999999999999773</v>
      </c>
      <c r="X41" s="10">
        <f t="shared" si="5"/>
        <v>18.999999999999773</v>
      </c>
      <c r="Y41" s="10">
        <f t="shared" si="5"/>
        <v>18.999999999999773</v>
      </c>
      <c r="Z41" s="10">
        <f t="shared" si="5"/>
        <v>18.999999999999773</v>
      </c>
      <c r="AA41" s="10">
        <f t="shared" si="5"/>
        <v>18.999999999999773</v>
      </c>
      <c r="AB41" s="10">
        <f t="shared" si="5"/>
        <v>18.999999999999773</v>
      </c>
      <c r="AC41" s="10">
        <f t="shared" si="5"/>
        <v>18.999999999999773</v>
      </c>
      <c r="AD41" s="10">
        <f t="shared" si="5"/>
        <v>18.999999999999773</v>
      </c>
      <c r="AE41" s="10">
        <f t="shared" si="5"/>
        <v>18.999999999999773</v>
      </c>
      <c r="AF41" s="10">
        <f t="shared" si="5"/>
        <v>18.999999999999773</v>
      </c>
      <c r="AG41" s="10">
        <f t="shared" si="5"/>
        <v>18.999999999999773</v>
      </c>
      <c r="AH41" s="10">
        <f t="shared" si="5"/>
        <v>18.999999999999773</v>
      </c>
    </row>
    <row r="42" spans="1:34" ht="16" x14ac:dyDescent="0.2">
      <c r="A42" s="11" t="s">
        <v>41</v>
      </c>
      <c r="B42" s="10">
        <f t="shared" ref="B42:J42" si="6">MAX(0,TREND($B5:$J5,$B$2:$J$2,B$39))</f>
        <v>0</v>
      </c>
      <c r="C42" s="10">
        <f t="shared" si="6"/>
        <v>0</v>
      </c>
      <c r="D42" s="10">
        <f t="shared" si="6"/>
        <v>0</v>
      </c>
      <c r="E42" s="10">
        <f t="shared" si="6"/>
        <v>0.15833333333330302</v>
      </c>
      <c r="F42" s="10">
        <f t="shared" si="6"/>
        <v>0.33333333333331439</v>
      </c>
      <c r="G42" s="10">
        <f t="shared" si="6"/>
        <v>0.50833333333332575</v>
      </c>
      <c r="H42" s="10">
        <f t="shared" si="6"/>
        <v>0.68333333333333712</v>
      </c>
      <c r="I42" s="10">
        <f t="shared" si="6"/>
        <v>0.85833333333334849</v>
      </c>
      <c r="J42" s="10">
        <f t="shared" si="6"/>
        <v>1.033333333333303</v>
      </c>
      <c r="K42" s="10">
        <f t="shared" si="2"/>
        <v>1.5</v>
      </c>
      <c r="L42" s="10">
        <f t="shared" si="2"/>
        <v>3.1875</v>
      </c>
      <c r="M42" s="10">
        <f t="shared" si="2"/>
        <v>4.875</v>
      </c>
      <c r="N42" s="10">
        <f t="shared" si="2"/>
        <v>6.5625</v>
      </c>
      <c r="O42" s="10">
        <f t="shared" si="2"/>
        <v>8.25</v>
      </c>
      <c r="P42" s="10">
        <f t="shared" si="2"/>
        <v>9.9375</v>
      </c>
      <c r="Q42" s="10">
        <f t="shared" si="2"/>
        <v>11.625</v>
      </c>
      <c r="R42" s="10">
        <f t="shared" si="2"/>
        <v>13.3125</v>
      </c>
      <c r="S42" s="10">
        <f t="shared" si="2"/>
        <v>15</v>
      </c>
      <c r="T42" s="10">
        <f>S42</f>
        <v>15</v>
      </c>
      <c r="U42" s="10">
        <f t="shared" ref="U42:AH42" si="7">T42</f>
        <v>15</v>
      </c>
      <c r="V42" s="10">
        <f t="shared" si="7"/>
        <v>15</v>
      </c>
      <c r="W42" s="10">
        <f t="shared" si="7"/>
        <v>15</v>
      </c>
      <c r="X42" s="10">
        <f t="shared" si="7"/>
        <v>15</v>
      </c>
      <c r="Y42" s="10">
        <f t="shared" si="7"/>
        <v>15</v>
      </c>
      <c r="Z42" s="10">
        <f t="shared" si="7"/>
        <v>15</v>
      </c>
      <c r="AA42" s="10">
        <f t="shared" si="7"/>
        <v>15</v>
      </c>
      <c r="AB42" s="10">
        <f t="shared" si="7"/>
        <v>15</v>
      </c>
      <c r="AC42" s="10">
        <f t="shared" si="7"/>
        <v>15</v>
      </c>
      <c r="AD42" s="10">
        <f t="shared" si="7"/>
        <v>15</v>
      </c>
      <c r="AE42" s="10">
        <f t="shared" si="7"/>
        <v>15</v>
      </c>
      <c r="AF42" s="10">
        <f t="shared" si="7"/>
        <v>15</v>
      </c>
      <c r="AG42" s="10">
        <f t="shared" si="7"/>
        <v>15</v>
      </c>
      <c r="AH42" s="10">
        <f t="shared" si="7"/>
        <v>15</v>
      </c>
    </row>
    <row r="43" spans="1:34" ht="16" x14ac:dyDescent="0.2">
      <c r="A43" s="11" t="s">
        <v>51</v>
      </c>
      <c r="B43" s="10">
        <f t="shared" ref="B43:S43" si="8">MAX(0,TREND($B6:$J6,$B$2:$J$2,B$39))</f>
        <v>11.577777777777783</v>
      </c>
      <c r="C43" s="10">
        <f t="shared" si="8"/>
        <v>12.16111111111104</v>
      </c>
      <c r="D43" s="10">
        <f t="shared" si="8"/>
        <v>12.744444444444525</v>
      </c>
      <c r="E43" s="10">
        <f t="shared" si="8"/>
        <v>13.327777777777783</v>
      </c>
      <c r="F43" s="10">
        <f t="shared" si="8"/>
        <v>13.91111111111104</v>
      </c>
      <c r="G43" s="10">
        <f t="shared" si="8"/>
        <v>14.494444444444525</v>
      </c>
      <c r="H43" s="10">
        <f t="shared" si="8"/>
        <v>15.077777777777783</v>
      </c>
      <c r="I43" s="10">
        <f t="shared" si="8"/>
        <v>15.66111111111104</v>
      </c>
      <c r="J43" s="10">
        <f t="shared" si="8"/>
        <v>16.244444444444525</v>
      </c>
      <c r="K43" s="10">
        <f t="shared" si="8"/>
        <v>16.827777777777783</v>
      </c>
      <c r="L43" s="10">
        <f t="shared" si="8"/>
        <v>17.41111111111104</v>
      </c>
      <c r="M43" s="10">
        <f t="shared" si="8"/>
        <v>17.994444444444525</v>
      </c>
      <c r="N43" s="10">
        <f t="shared" si="8"/>
        <v>18.577777777777783</v>
      </c>
      <c r="O43" s="10">
        <f t="shared" si="8"/>
        <v>19.16111111111104</v>
      </c>
      <c r="P43" s="10">
        <f t="shared" si="8"/>
        <v>19.744444444444525</v>
      </c>
      <c r="Q43" s="10">
        <f t="shared" si="8"/>
        <v>20.327777777777783</v>
      </c>
      <c r="R43" s="10">
        <f t="shared" si="8"/>
        <v>20.91111111111104</v>
      </c>
      <c r="S43" s="10">
        <f t="shared" si="8"/>
        <v>21.494444444444525</v>
      </c>
      <c r="T43" s="10">
        <f t="shared" ref="T43:AH43" si="9">S43</f>
        <v>21.494444444444525</v>
      </c>
      <c r="U43" s="10">
        <f t="shared" si="9"/>
        <v>21.494444444444525</v>
      </c>
      <c r="V43" s="10">
        <f t="shared" si="9"/>
        <v>21.494444444444525</v>
      </c>
      <c r="W43" s="10">
        <f t="shared" si="9"/>
        <v>21.494444444444525</v>
      </c>
      <c r="X43" s="10">
        <f t="shared" si="9"/>
        <v>21.494444444444525</v>
      </c>
      <c r="Y43" s="10">
        <f t="shared" si="9"/>
        <v>21.494444444444525</v>
      </c>
      <c r="Z43" s="10">
        <f t="shared" si="9"/>
        <v>21.494444444444525</v>
      </c>
      <c r="AA43" s="10">
        <f t="shared" si="9"/>
        <v>21.494444444444525</v>
      </c>
      <c r="AB43" s="10">
        <f t="shared" si="9"/>
        <v>21.494444444444525</v>
      </c>
      <c r="AC43" s="10">
        <f t="shared" si="9"/>
        <v>21.494444444444525</v>
      </c>
      <c r="AD43" s="10">
        <f t="shared" si="9"/>
        <v>21.494444444444525</v>
      </c>
      <c r="AE43" s="10">
        <f t="shared" si="9"/>
        <v>21.494444444444525</v>
      </c>
      <c r="AF43" s="10">
        <f t="shared" si="9"/>
        <v>21.494444444444525</v>
      </c>
      <c r="AG43" s="10">
        <f t="shared" si="9"/>
        <v>21.494444444444525</v>
      </c>
      <c r="AH43" s="10">
        <f t="shared" si="9"/>
        <v>21.494444444444525</v>
      </c>
    </row>
    <row r="45" spans="1:34" x14ac:dyDescent="0.2">
      <c r="N45" s="10"/>
      <c r="S45" s="10"/>
      <c r="AH45" s="10"/>
    </row>
    <row r="46" spans="1:34" x14ac:dyDescent="0.2">
      <c r="N46" t="s">
        <v>121</v>
      </c>
    </row>
    <row r="60" spans="1:34" x14ac:dyDescent="0.2">
      <c r="A60" s="7" t="s">
        <v>27</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spans="1:34" x14ac:dyDescent="0.2">
      <c r="A61" s="1" t="s">
        <v>8</v>
      </c>
    </row>
    <row r="62" spans="1:34" x14ac:dyDescent="0.2">
      <c r="A62" t="s">
        <v>61</v>
      </c>
      <c r="B62">
        <v>2020</v>
      </c>
      <c r="C62">
        <v>2021</v>
      </c>
      <c r="D62">
        <v>2022</v>
      </c>
      <c r="E62">
        <v>2023</v>
      </c>
      <c r="F62">
        <v>2024</v>
      </c>
      <c r="G62">
        <v>2025</v>
      </c>
      <c r="H62">
        <v>2026</v>
      </c>
      <c r="I62">
        <v>2027</v>
      </c>
      <c r="J62">
        <v>2028</v>
      </c>
      <c r="K62">
        <v>2029</v>
      </c>
      <c r="L62">
        <v>2030</v>
      </c>
      <c r="M62">
        <v>2031</v>
      </c>
      <c r="N62">
        <v>2032</v>
      </c>
      <c r="O62">
        <v>2033</v>
      </c>
      <c r="P62">
        <v>2034</v>
      </c>
      <c r="Q62">
        <v>2035</v>
      </c>
      <c r="R62">
        <v>2036</v>
      </c>
      <c r="S62">
        <v>2037</v>
      </c>
      <c r="T62">
        <v>2038</v>
      </c>
      <c r="U62">
        <v>2039</v>
      </c>
      <c r="V62">
        <v>2040</v>
      </c>
      <c r="W62">
        <v>2041</v>
      </c>
      <c r="X62">
        <v>2042</v>
      </c>
      <c r="Y62">
        <v>2043</v>
      </c>
      <c r="Z62">
        <v>2044</v>
      </c>
      <c r="AA62">
        <v>2045</v>
      </c>
      <c r="AB62">
        <v>2046</v>
      </c>
      <c r="AC62">
        <v>2047</v>
      </c>
      <c r="AD62">
        <v>2048</v>
      </c>
      <c r="AE62">
        <v>2049</v>
      </c>
      <c r="AF62">
        <v>2050</v>
      </c>
      <c r="AG62">
        <v>2050</v>
      </c>
    </row>
    <row r="63" spans="1:34" x14ac:dyDescent="0.2">
      <c r="A63" t="s">
        <v>62</v>
      </c>
      <c r="B63" s="10">
        <v>41620000000000</v>
      </c>
      <c r="C63" s="10">
        <v>41980000000000</v>
      </c>
      <c r="D63" s="10">
        <v>43320000000000</v>
      </c>
      <c r="E63" s="10">
        <v>46370000000000</v>
      </c>
      <c r="F63" s="10">
        <v>49370000000000</v>
      </c>
      <c r="G63" s="10">
        <v>51350000000000</v>
      </c>
      <c r="H63" s="10">
        <v>51370000000000</v>
      </c>
      <c r="I63" s="10">
        <v>51610000000000</v>
      </c>
      <c r="J63" s="10">
        <v>51560000000000</v>
      </c>
      <c r="K63" s="10">
        <v>52210000000000</v>
      </c>
      <c r="L63" s="10">
        <v>52750000000000</v>
      </c>
      <c r="M63" s="10">
        <v>52740000000000</v>
      </c>
      <c r="N63" s="10">
        <v>52750000000000</v>
      </c>
      <c r="O63" s="10">
        <v>52560000000000</v>
      </c>
      <c r="P63" s="10">
        <v>52540000000000</v>
      </c>
      <c r="Q63" s="10">
        <v>52410000000000</v>
      </c>
      <c r="R63" s="10">
        <v>52300000000000</v>
      </c>
      <c r="S63" s="10">
        <v>52820000000000</v>
      </c>
      <c r="T63" s="10">
        <v>52980000000000</v>
      </c>
      <c r="U63" s="10">
        <v>53290000000000</v>
      </c>
      <c r="V63" s="10">
        <v>53510000000000</v>
      </c>
      <c r="W63" s="10">
        <v>53470000000000</v>
      </c>
      <c r="X63" s="10">
        <v>53390000000000</v>
      </c>
      <c r="Y63" s="10">
        <v>53570000000000</v>
      </c>
      <c r="Z63" s="10">
        <v>53770000000000</v>
      </c>
      <c r="AA63" s="10">
        <v>53820000000000</v>
      </c>
      <c r="AB63" s="10">
        <v>53440000000000</v>
      </c>
      <c r="AC63" s="10">
        <v>53230000000000</v>
      </c>
      <c r="AD63" s="10">
        <v>53070000000000</v>
      </c>
      <c r="AE63" s="10">
        <v>52710000000000</v>
      </c>
      <c r="AF63" s="10">
        <v>52460000000000</v>
      </c>
      <c r="AG63" s="10">
        <v>455116000000000</v>
      </c>
    </row>
    <row r="64" spans="1:34" x14ac:dyDescent="0.2">
      <c r="A64" t="s">
        <v>63</v>
      </c>
      <c r="B64" s="10">
        <v>58770000000000</v>
      </c>
      <c r="C64" s="10">
        <v>59120000000000</v>
      </c>
      <c r="D64" s="10">
        <v>61290000000000</v>
      </c>
      <c r="E64" s="10">
        <v>61750000000000</v>
      </c>
      <c r="F64" s="10">
        <v>63790000000000</v>
      </c>
      <c r="G64" s="10">
        <v>65670000000000</v>
      </c>
      <c r="H64" s="10">
        <v>66870000000000</v>
      </c>
      <c r="I64" s="10">
        <v>68060000000000</v>
      </c>
      <c r="J64" s="10">
        <v>69260000000000</v>
      </c>
      <c r="K64" s="10">
        <v>70460000000000</v>
      </c>
      <c r="L64" s="10">
        <v>71650000000000</v>
      </c>
      <c r="M64" s="10">
        <v>72850000000000</v>
      </c>
      <c r="N64" s="10">
        <v>74040000000000</v>
      </c>
      <c r="O64" s="10">
        <v>75240000000000</v>
      </c>
      <c r="P64" s="10">
        <v>76430000000000</v>
      </c>
      <c r="Q64" s="10">
        <v>77630000000000</v>
      </c>
      <c r="R64" s="10">
        <v>78820000000000</v>
      </c>
      <c r="S64" s="10">
        <v>80020000000000</v>
      </c>
      <c r="T64" s="10">
        <v>81220000000000</v>
      </c>
      <c r="U64" s="10">
        <v>82410000000000</v>
      </c>
      <c r="V64" s="10">
        <v>83610000000000</v>
      </c>
      <c r="W64" s="10">
        <v>84800000000000</v>
      </c>
      <c r="X64" s="10">
        <v>86000000000000</v>
      </c>
      <c r="Y64" s="10">
        <v>87190000000000</v>
      </c>
      <c r="Z64" s="10">
        <v>88390000000000</v>
      </c>
      <c r="AA64" s="10">
        <v>89580000000000</v>
      </c>
      <c r="AB64" s="10">
        <v>90780000000000</v>
      </c>
      <c r="AC64" s="10">
        <v>91970000000000</v>
      </c>
      <c r="AD64" s="10">
        <v>93170000000000</v>
      </c>
      <c r="AE64" s="10">
        <v>94370000000000</v>
      </c>
      <c r="AF64" s="10">
        <v>95560000000000</v>
      </c>
      <c r="AG64" s="10">
        <v>400057000000000</v>
      </c>
    </row>
    <row r="65" spans="1:33" x14ac:dyDescent="0.2">
      <c r="A65" t="s">
        <v>80</v>
      </c>
      <c r="B65" s="10">
        <v>61560000000000</v>
      </c>
      <c r="C65" s="10">
        <v>60890000000000</v>
      </c>
      <c r="D65" s="10">
        <v>63300000000000</v>
      </c>
      <c r="E65" s="10">
        <v>64660000000000</v>
      </c>
      <c r="F65" s="10">
        <v>66100000000000</v>
      </c>
      <c r="G65" s="10">
        <v>67680000000000</v>
      </c>
      <c r="H65" s="10">
        <v>68670000000000</v>
      </c>
      <c r="I65" s="10">
        <v>69670000000000</v>
      </c>
      <c r="J65" s="10">
        <v>70660000000000</v>
      </c>
      <c r="K65" s="10">
        <v>71660000000000</v>
      </c>
      <c r="L65" s="10">
        <v>72660000000000</v>
      </c>
      <c r="M65" s="10">
        <v>73650000000000</v>
      </c>
      <c r="N65" s="10">
        <v>74650000000000</v>
      </c>
      <c r="O65" s="10">
        <v>75640000000000</v>
      </c>
      <c r="P65" s="10">
        <v>76640000000000</v>
      </c>
      <c r="Q65" s="10">
        <v>77640000000000</v>
      </c>
      <c r="R65" s="10">
        <v>78630000000000</v>
      </c>
      <c r="S65" s="10">
        <v>79630000000000</v>
      </c>
      <c r="T65" s="10">
        <v>80620000000000</v>
      </c>
      <c r="U65" s="10">
        <v>81620000000000</v>
      </c>
      <c r="V65" s="10">
        <v>82620000000000</v>
      </c>
      <c r="W65" s="10">
        <v>83610000000000</v>
      </c>
      <c r="X65" s="10">
        <v>84610000000000</v>
      </c>
      <c r="Y65" s="10">
        <v>85600000000000</v>
      </c>
      <c r="Z65" s="10">
        <v>86600000000000</v>
      </c>
      <c r="AA65" s="10">
        <v>87600000000000</v>
      </c>
      <c r="AB65" s="10">
        <v>88590000000000</v>
      </c>
      <c r="AC65" s="10">
        <v>89590000000000</v>
      </c>
      <c r="AD65" s="10">
        <v>90580000000000</v>
      </c>
      <c r="AE65" s="10">
        <v>91580000000000</v>
      </c>
      <c r="AF65" s="10">
        <v>92580000000000</v>
      </c>
      <c r="AG65" s="10"/>
    </row>
    <row r="66" spans="1:33" x14ac:dyDescent="0.2">
      <c r="A66" t="s">
        <v>64</v>
      </c>
      <c r="B66" s="10">
        <v>79670000000000</v>
      </c>
      <c r="C66" s="10">
        <v>65790000000000</v>
      </c>
      <c r="D66" s="10">
        <v>68370000000000</v>
      </c>
      <c r="E66" s="10">
        <v>75620000000000</v>
      </c>
      <c r="F66" s="10">
        <v>81550000000000</v>
      </c>
      <c r="G66" s="10">
        <v>85410000000000</v>
      </c>
      <c r="H66" s="10">
        <v>85210000000000</v>
      </c>
      <c r="I66" s="10">
        <v>85740000000000</v>
      </c>
      <c r="J66" s="10">
        <v>85320000000000</v>
      </c>
      <c r="K66" s="10">
        <v>87210000000000</v>
      </c>
      <c r="L66" s="10">
        <v>88740000000000</v>
      </c>
      <c r="M66" s="10">
        <v>88860000000000</v>
      </c>
      <c r="N66" s="10">
        <v>89050000000000</v>
      </c>
      <c r="O66" s="10">
        <v>88580000000000</v>
      </c>
      <c r="P66" s="10">
        <v>88640000000000</v>
      </c>
      <c r="Q66" s="10">
        <v>88360000000000</v>
      </c>
      <c r="R66" s="10">
        <v>87720000000000</v>
      </c>
      <c r="S66" s="10">
        <v>89170000000000</v>
      </c>
      <c r="T66" s="10">
        <v>89420000000000</v>
      </c>
      <c r="U66" s="10">
        <v>90170000000000</v>
      </c>
      <c r="V66" s="10">
        <v>90660000000000</v>
      </c>
      <c r="W66" s="10">
        <v>90540000000000</v>
      </c>
      <c r="X66" s="10">
        <v>90320000000000</v>
      </c>
      <c r="Y66" s="10">
        <v>90940000000000</v>
      </c>
      <c r="Z66" s="10">
        <v>91670000000000</v>
      </c>
      <c r="AA66" s="10">
        <v>91850000000000</v>
      </c>
      <c r="AB66" s="10">
        <v>90740000000000</v>
      </c>
      <c r="AC66" s="10">
        <v>90230000000000</v>
      </c>
      <c r="AD66" s="10">
        <v>89830000000000</v>
      </c>
      <c r="AE66" s="10">
        <v>88810000000000</v>
      </c>
      <c r="AF66" s="10">
        <v>88140000000000</v>
      </c>
      <c r="AG66" s="10"/>
    </row>
    <row r="67" spans="1:33" x14ac:dyDescent="0.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row>
    <row r="68" spans="1:33" x14ac:dyDescent="0.2">
      <c r="A68" t="s">
        <v>61</v>
      </c>
      <c r="B68" s="10">
        <v>2020</v>
      </c>
      <c r="C68" s="10">
        <v>2021</v>
      </c>
      <c r="D68" s="10">
        <v>2022</v>
      </c>
      <c r="E68" s="10">
        <v>2023</v>
      </c>
      <c r="F68" s="10">
        <v>2024</v>
      </c>
      <c r="G68" s="10">
        <v>2025</v>
      </c>
      <c r="H68" s="10">
        <v>2026</v>
      </c>
      <c r="I68" s="10">
        <v>2027</v>
      </c>
      <c r="J68" s="10">
        <v>2028</v>
      </c>
      <c r="K68" s="10">
        <v>2029</v>
      </c>
      <c r="L68" s="10">
        <v>2030</v>
      </c>
      <c r="M68" s="10">
        <v>2031</v>
      </c>
      <c r="N68" s="10">
        <v>2032</v>
      </c>
      <c r="O68" s="10">
        <v>2033</v>
      </c>
      <c r="P68" s="10">
        <v>2034</v>
      </c>
      <c r="Q68" s="10">
        <v>2035</v>
      </c>
      <c r="R68" s="10">
        <v>2036</v>
      </c>
      <c r="S68" s="10">
        <v>2037</v>
      </c>
      <c r="T68" s="10">
        <v>2038</v>
      </c>
      <c r="U68" s="10">
        <v>2039</v>
      </c>
      <c r="V68" s="10">
        <v>2040</v>
      </c>
      <c r="W68" s="10">
        <v>2041</v>
      </c>
      <c r="X68" s="10">
        <v>2042</v>
      </c>
      <c r="Y68" s="10">
        <v>2043</v>
      </c>
      <c r="Z68" s="10">
        <v>2044</v>
      </c>
      <c r="AA68" s="10">
        <v>2045</v>
      </c>
      <c r="AB68" s="10">
        <v>2046</v>
      </c>
      <c r="AC68" s="10">
        <v>2047</v>
      </c>
      <c r="AD68" s="10">
        <v>2048</v>
      </c>
      <c r="AE68" s="10">
        <v>2049</v>
      </c>
      <c r="AF68" s="10">
        <v>2050</v>
      </c>
      <c r="AG68" s="10"/>
    </row>
    <row r="69" spans="1:33" x14ac:dyDescent="0.2">
      <c r="A69" t="s">
        <v>81</v>
      </c>
      <c r="B69" s="10">
        <v>0</v>
      </c>
      <c r="C69" s="10">
        <v>0</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row>
    <row r="70" spans="1:33" x14ac:dyDescent="0.2">
      <c r="A70" t="s">
        <v>82</v>
      </c>
      <c r="B70" s="10">
        <v>0</v>
      </c>
      <c r="C70" s="10">
        <v>0</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row>
    <row r="71" spans="1:33" x14ac:dyDescent="0.2">
      <c r="A71" t="s">
        <v>83</v>
      </c>
      <c r="B71" s="10">
        <v>0</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row>
    <row r="72" spans="1:33" x14ac:dyDescent="0.2">
      <c r="A72" t="s">
        <v>84</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row>
    <row r="73" spans="1:33" x14ac:dyDescent="0.2">
      <c r="A73" t="s">
        <v>85</v>
      </c>
      <c r="B73" s="10">
        <v>2272080000000</v>
      </c>
      <c r="C73" s="10">
        <v>2272080000000</v>
      </c>
      <c r="D73" s="10">
        <v>0</v>
      </c>
      <c r="E73" s="10">
        <v>0</v>
      </c>
      <c r="F73" s="10">
        <v>0</v>
      </c>
      <c r="G73" s="10">
        <v>0</v>
      </c>
      <c r="H73" s="10">
        <v>0</v>
      </c>
      <c r="I73" s="10">
        <v>0</v>
      </c>
      <c r="J73" s="10">
        <v>0</v>
      </c>
      <c r="K73" s="10">
        <v>25439100000</v>
      </c>
      <c r="L73" s="10">
        <v>52668200000</v>
      </c>
      <c r="M73" s="10">
        <v>82115600000</v>
      </c>
      <c r="N73" s="10">
        <v>114162000000</v>
      </c>
      <c r="O73" s="10">
        <v>149425000000</v>
      </c>
      <c r="P73" s="10">
        <v>188518000000</v>
      </c>
      <c r="Q73" s="10">
        <v>247348000000</v>
      </c>
      <c r="R73" s="10">
        <v>302450000000</v>
      </c>
      <c r="S73" s="10">
        <v>299682000000</v>
      </c>
      <c r="T73" s="10">
        <v>295042000000</v>
      </c>
      <c r="U73" s="10">
        <v>291520000000</v>
      </c>
      <c r="V73" s="10">
        <v>288416000000</v>
      </c>
      <c r="W73" s="10">
        <v>567936000000</v>
      </c>
      <c r="X73" s="10">
        <v>1228210000000</v>
      </c>
      <c r="Y73" s="10">
        <v>1919320000000</v>
      </c>
      <c r="Z73" s="10">
        <v>3126560000000</v>
      </c>
      <c r="AA73" s="10">
        <v>3123880000000</v>
      </c>
      <c r="AB73" s="10">
        <v>3130330000000</v>
      </c>
      <c r="AC73" s="10">
        <v>3130110000000</v>
      </c>
      <c r="AD73" s="10">
        <v>3133870000000</v>
      </c>
      <c r="AE73" s="10">
        <v>3133880000000</v>
      </c>
      <c r="AF73" s="10">
        <v>3129260000000</v>
      </c>
      <c r="AG73" s="10"/>
    </row>
    <row r="74" spans="1:33" x14ac:dyDescent="0.2">
      <c r="A74" t="s">
        <v>86</v>
      </c>
      <c r="B74" s="10">
        <v>4549310000000</v>
      </c>
      <c r="C74" s="10">
        <v>4565000000000</v>
      </c>
      <c r="D74" s="10">
        <v>4668110000000</v>
      </c>
      <c r="E74" s="10">
        <v>4766560000000</v>
      </c>
      <c r="F74" s="10">
        <v>4881940000000</v>
      </c>
      <c r="G74" s="10">
        <v>4960590000000</v>
      </c>
      <c r="H74" s="10">
        <v>5029520000000</v>
      </c>
      <c r="I74" s="10">
        <v>5095840000000</v>
      </c>
      <c r="J74" s="10">
        <v>5200310000000</v>
      </c>
      <c r="K74" s="10">
        <v>5286130000000</v>
      </c>
      <c r="L74" s="10">
        <v>5383860000000</v>
      </c>
      <c r="M74" s="10">
        <v>5490790000000</v>
      </c>
      <c r="N74" s="10">
        <v>5604530000000</v>
      </c>
      <c r="O74" s="10">
        <v>5712400000000</v>
      </c>
      <c r="P74" s="10">
        <v>5850690000000</v>
      </c>
      <c r="Q74" s="10">
        <v>6017280000000</v>
      </c>
      <c r="R74" s="10">
        <v>6208470000000</v>
      </c>
      <c r="S74" s="10">
        <v>6197940000000</v>
      </c>
      <c r="T74" s="10">
        <v>6174840000000</v>
      </c>
      <c r="U74" s="10">
        <v>6152900000000</v>
      </c>
      <c r="V74" s="10">
        <v>6125500000000</v>
      </c>
      <c r="W74" s="10">
        <v>6110090000000</v>
      </c>
      <c r="X74" s="10">
        <v>6104710000000</v>
      </c>
      <c r="Y74" s="10">
        <v>6111440000000</v>
      </c>
      <c r="Z74" s="10">
        <v>6124420000000</v>
      </c>
      <c r="AA74" s="10">
        <v>6123120000000</v>
      </c>
      <c r="AB74" s="10">
        <v>6111340000000</v>
      </c>
      <c r="AC74" s="10">
        <v>6092170000000</v>
      </c>
      <c r="AD74" s="10">
        <v>6076450000000</v>
      </c>
      <c r="AE74" s="10">
        <v>6072720000000</v>
      </c>
      <c r="AF74" s="10">
        <v>6070020000000</v>
      </c>
      <c r="AG74" s="10"/>
    </row>
    <row r="75" spans="1:33" x14ac:dyDescent="0.2">
      <c r="A75" t="s">
        <v>87</v>
      </c>
      <c r="B75" s="10">
        <v>14628400000000</v>
      </c>
      <c r="C75" s="10">
        <v>14044200000000</v>
      </c>
      <c r="D75" s="10">
        <v>13935600000000</v>
      </c>
      <c r="E75" s="10">
        <v>13650400000000</v>
      </c>
      <c r="F75" s="10">
        <v>13268100000000</v>
      </c>
      <c r="G75" s="10">
        <v>12780700000000</v>
      </c>
      <c r="H75" s="10">
        <v>12228200000000</v>
      </c>
      <c r="I75" s="10">
        <v>11625900000000</v>
      </c>
      <c r="J75" s="10">
        <v>10994100000000</v>
      </c>
      <c r="K75" s="10">
        <v>10337000000000</v>
      </c>
      <c r="L75" s="10">
        <v>9692920000000</v>
      </c>
      <c r="M75" s="10">
        <v>9078880000000</v>
      </c>
      <c r="N75" s="10">
        <v>8478320000000</v>
      </c>
      <c r="O75" s="10">
        <v>7881330000000</v>
      </c>
      <c r="P75" s="10">
        <v>7227450000000</v>
      </c>
      <c r="Q75" s="10">
        <v>7048640000000</v>
      </c>
      <c r="R75" s="10">
        <v>6886930000000</v>
      </c>
      <c r="S75" s="10">
        <v>6722640000000</v>
      </c>
      <c r="T75" s="10">
        <v>6581880000000</v>
      </c>
      <c r="U75" s="10">
        <v>6451550000000</v>
      </c>
      <c r="V75" s="10">
        <v>6358060000000</v>
      </c>
      <c r="W75" s="10">
        <v>6284470000000</v>
      </c>
      <c r="X75" s="10">
        <v>6206250000000</v>
      </c>
      <c r="Y75" s="10">
        <v>6137900000000</v>
      </c>
      <c r="Z75" s="10">
        <v>6079520000000</v>
      </c>
      <c r="AA75" s="10">
        <v>6025400000000</v>
      </c>
      <c r="AB75" s="10">
        <v>5978900000000</v>
      </c>
      <c r="AC75" s="10">
        <v>5932650000000</v>
      </c>
      <c r="AD75" s="10">
        <v>5894400000000</v>
      </c>
      <c r="AE75" s="10">
        <v>5864430000000</v>
      </c>
      <c r="AF75" s="10">
        <v>5843010000000</v>
      </c>
      <c r="AG75" s="10"/>
    </row>
    <row r="76" spans="1:33" x14ac:dyDescent="0.2">
      <c r="A76" t="s">
        <v>88</v>
      </c>
      <c r="B76" s="10">
        <v>0</v>
      </c>
      <c r="C76" s="10">
        <v>132396000000</v>
      </c>
      <c r="D76" s="10">
        <v>136769000000</v>
      </c>
      <c r="E76" s="10">
        <v>137987000000</v>
      </c>
      <c r="F76" s="10">
        <v>138146000000</v>
      </c>
      <c r="G76" s="10">
        <v>138696000000</v>
      </c>
      <c r="H76" s="10">
        <v>140085000000</v>
      </c>
      <c r="I76" s="10">
        <v>143172000000</v>
      </c>
      <c r="J76" s="10">
        <v>146073000000</v>
      </c>
      <c r="K76" s="10">
        <v>148407000000</v>
      </c>
      <c r="L76" s="10">
        <v>150866000000</v>
      </c>
      <c r="M76" s="10">
        <v>153630000000</v>
      </c>
      <c r="N76" s="10">
        <v>156211000000</v>
      </c>
      <c r="O76" s="10">
        <v>158499000000</v>
      </c>
      <c r="P76" s="10">
        <v>160366000000</v>
      </c>
      <c r="Q76" s="10">
        <v>163964000000</v>
      </c>
      <c r="R76" s="10">
        <v>167444000000</v>
      </c>
      <c r="S76" s="10">
        <v>166310000000</v>
      </c>
      <c r="T76" s="10">
        <v>164549000000</v>
      </c>
      <c r="U76" s="10">
        <v>163097000000</v>
      </c>
      <c r="V76" s="10">
        <v>161726000000</v>
      </c>
      <c r="W76" s="10">
        <v>161712000000</v>
      </c>
      <c r="X76" s="10">
        <v>163274000000</v>
      </c>
      <c r="Y76" s="10">
        <v>164691000000</v>
      </c>
      <c r="Z76" s="10">
        <v>167152000000</v>
      </c>
      <c r="AA76" s="10">
        <v>165739000000</v>
      </c>
      <c r="AB76" s="10">
        <v>164884000000</v>
      </c>
      <c r="AC76" s="10">
        <v>164326000000</v>
      </c>
      <c r="AD76" s="10">
        <v>163725000000</v>
      </c>
      <c r="AE76" s="10">
        <v>162942000000</v>
      </c>
      <c r="AF76" s="10">
        <v>162440000000</v>
      </c>
      <c r="AG76" s="10"/>
    </row>
    <row r="77" spans="1:33" x14ac:dyDescent="0.2">
      <c r="A77" t="s">
        <v>89</v>
      </c>
      <c r="B77" s="10">
        <v>57177700000000</v>
      </c>
      <c r="C77" s="10">
        <v>59750200000000</v>
      </c>
      <c r="D77" s="10">
        <v>50248900000000</v>
      </c>
      <c r="E77" s="10">
        <v>48450800000000</v>
      </c>
      <c r="F77" s="10">
        <v>47418500000000</v>
      </c>
      <c r="G77" s="10">
        <v>45431400000000</v>
      </c>
      <c r="H77" s="10">
        <v>46975700000000</v>
      </c>
      <c r="I77" s="10">
        <v>46828900000000</v>
      </c>
      <c r="J77" s="10">
        <v>46934700000000</v>
      </c>
      <c r="K77" s="10">
        <v>47935800000000</v>
      </c>
      <c r="L77" s="10">
        <v>46720700000000</v>
      </c>
      <c r="M77" s="10">
        <v>46025600000000</v>
      </c>
      <c r="N77" s="10">
        <v>46488400000000</v>
      </c>
      <c r="O77" s="10">
        <v>47311800000000</v>
      </c>
      <c r="P77" s="10">
        <v>48344000000000</v>
      </c>
      <c r="Q77" s="10">
        <v>49054800000000</v>
      </c>
      <c r="R77" s="10">
        <v>50516000000000</v>
      </c>
      <c r="S77" s="10">
        <v>50760300000000</v>
      </c>
      <c r="T77" s="10">
        <v>51082700000000</v>
      </c>
      <c r="U77" s="10">
        <v>51853400000000</v>
      </c>
      <c r="V77" s="10">
        <v>51692200000000</v>
      </c>
      <c r="W77" s="10">
        <v>52040400000000</v>
      </c>
      <c r="X77" s="10">
        <v>52776800000000</v>
      </c>
      <c r="Y77" s="10">
        <v>53777600000000</v>
      </c>
      <c r="Z77" s="10">
        <v>53925300000000</v>
      </c>
      <c r="AA77" s="10">
        <v>54730500000000</v>
      </c>
      <c r="AB77" s="10">
        <v>54786300000000</v>
      </c>
      <c r="AC77" s="10">
        <v>55252900000000</v>
      </c>
      <c r="AD77" s="10">
        <v>56427100000000</v>
      </c>
      <c r="AE77" s="10">
        <v>56813600000000</v>
      </c>
      <c r="AF77" s="10">
        <v>57904200000000</v>
      </c>
      <c r="AG77" s="10"/>
    </row>
    <row r="78" spans="1:33" x14ac:dyDescent="0.2">
      <c r="A78" t="s">
        <v>90</v>
      </c>
      <c r="B78" s="10">
        <v>116279000000000</v>
      </c>
      <c r="C78" s="10">
        <v>110570000000000</v>
      </c>
      <c r="D78" s="10">
        <v>118787000000000</v>
      </c>
      <c r="E78" s="10">
        <v>125777000000000</v>
      </c>
      <c r="F78" s="10">
        <v>135248000000000</v>
      </c>
      <c r="G78" s="10">
        <v>141613000000000</v>
      </c>
      <c r="H78" s="10">
        <v>147394000000000</v>
      </c>
      <c r="I78" s="10">
        <v>149345000000000</v>
      </c>
      <c r="J78" s="10">
        <v>151948000000000</v>
      </c>
      <c r="K78" s="10">
        <v>154377000000000</v>
      </c>
      <c r="L78" s="10">
        <v>157628000000000</v>
      </c>
      <c r="M78" s="10">
        <v>161043000000000</v>
      </c>
      <c r="N78" s="10">
        <v>164773000000000</v>
      </c>
      <c r="O78" s="10">
        <v>168530000000000</v>
      </c>
      <c r="P78" s="10">
        <v>173892000000000</v>
      </c>
      <c r="Q78" s="10">
        <v>179430000000000</v>
      </c>
      <c r="R78" s="10">
        <v>184921000000000</v>
      </c>
      <c r="S78" s="10">
        <v>188146000000000</v>
      </c>
      <c r="T78" s="10">
        <v>191121000000000</v>
      </c>
      <c r="U78" s="10">
        <v>193670000000000</v>
      </c>
      <c r="V78" s="10">
        <v>196280000000000</v>
      </c>
      <c r="W78" s="10">
        <v>198628000000000</v>
      </c>
      <c r="X78" s="10">
        <v>201306000000000</v>
      </c>
      <c r="Y78" s="10">
        <v>205560000000000</v>
      </c>
      <c r="Z78" s="10">
        <v>209540000000000</v>
      </c>
      <c r="AA78" s="10">
        <v>214693000000000</v>
      </c>
      <c r="AB78" s="10">
        <v>218426000000000</v>
      </c>
      <c r="AC78" s="10">
        <v>221638000000000</v>
      </c>
      <c r="AD78" s="10">
        <v>225480000000000</v>
      </c>
      <c r="AE78" s="10">
        <v>230954000000000</v>
      </c>
      <c r="AF78" s="10">
        <v>236276000000000</v>
      </c>
      <c r="AG78" s="10"/>
    </row>
    <row r="79" spans="1:33" x14ac:dyDescent="0.2">
      <c r="A79" t="s">
        <v>91</v>
      </c>
      <c r="B79" s="10">
        <v>1639250000000</v>
      </c>
      <c r="C79" s="10">
        <v>1589050000000</v>
      </c>
      <c r="D79" s="10">
        <v>1653600000000</v>
      </c>
      <c r="E79" s="10">
        <v>1649370000000</v>
      </c>
      <c r="F79" s="10">
        <v>1636800000000</v>
      </c>
      <c r="G79" s="10">
        <v>1635710000000</v>
      </c>
      <c r="H79" s="10">
        <v>1625440000000</v>
      </c>
      <c r="I79" s="10">
        <v>1614800000000</v>
      </c>
      <c r="J79" s="10">
        <v>1635220000000</v>
      </c>
      <c r="K79" s="10">
        <v>1794170000000</v>
      </c>
      <c r="L79" s="10">
        <v>1959620000000</v>
      </c>
      <c r="M79" s="10">
        <v>2133040000000</v>
      </c>
      <c r="N79" s="10">
        <v>2320990000000</v>
      </c>
      <c r="O79" s="10">
        <v>2517330000000</v>
      </c>
      <c r="P79" s="10">
        <v>2718830000000</v>
      </c>
      <c r="Q79" s="10">
        <v>2925120000000</v>
      </c>
      <c r="R79" s="10">
        <v>3124020000000</v>
      </c>
      <c r="S79" s="10">
        <v>3124510000000</v>
      </c>
      <c r="T79" s="10">
        <v>3119420000000</v>
      </c>
      <c r="U79" s="10">
        <v>3106760000000</v>
      </c>
      <c r="V79" s="10">
        <v>3098220000000</v>
      </c>
      <c r="W79" s="10">
        <v>3096950000000</v>
      </c>
      <c r="X79" s="10">
        <v>3086590000000</v>
      </c>
      <c r="Y79" s="10">
        <v>3075110000000</v>
      </c>
      <c r="Z79" s="10">
        <v>3057080000000</v>
      </c>
      <c r="AA79" s="10">
        <v>3053220000000</v>
      </c>
      <c r="AB79" s="10">
        <v>3045620000000</v>
      </c>
      <c r="AC79" s="10">
        <v>3039640000000</v>
      </c>
      <c r="AD79" s="10">
        <v>3038790000000</v>
      </c>
      <c r="AE79" s="10">
        <v>3033400000000</v>
      </c>
      <c r="AF79" s="10">
        <v>3027900000000</v>
      </c>
      <c r="AG79" s="10"/>
    </row>
    <row r="80" spans="1:33" x14ac:dyDescent="0.2">
      <c r="A80" t="s">
        <v>92</v>
      </c>
      <c r="B80" s="10">
        <v>56573600000000</v>
      </c>
      <c r="C80" s="10">
        <v>68166600000000</v>
      </c>
      <c r="D80" s="10">
        <v>67446800000000</v>
      </c>
      <c r="E80" s="10">
        <v>66558800000000</v>
      </c>
      <c r="F80" s="10">
        <v>69246800000000</v>
      </c>
      <c r="G80" s="10">
        <v>73973300000000</v>
      </c>
      <c r="H80" s="10">
        <v>75798400000000</v>
      </c>
      <c r="I80" s="10">
        <v>78054500000000</v>
      </c>
      <c r="J80" s="10">
        <v>79869700000000</v>
      </c>
      <c r="K80" s="10">
        <v>83144900000000</v>
      </c>
      <c r="L80" s="10">
        <v>86109700000000</v>
      </c>
      <c r="M80" s="10">
        <v>87881800000000</v>
      </c>
      <c r="N80" s="10">
        <v>89846200000000</v>
      </c>
      <c r="O80" s="10">
        <v>91518000000000</v>
      </c>
      <c r="P80" s="10">
        <v>93193000000000</v>
      </c>
      <c r="Q80" s="10">
        <v>95117800000000</v>
      </c>
      <c r="R80" s="10">
        <v>97391700000000</v>
      </c>
      <c r="S80" s="10">
        <v>99451800000000</v>
      </c>
      <c r="T80" s="10">
        <v>101516000000000</v>
      </c>
      <c r="U80" s="10">
        <v>103425000000000</v>
      </c>
      <c r="V80" s="10">
        <v>105389000000000</v>
      </c>
      <c r="W80" s="10">
        <v>106253000000000</v>
      </c>
      <c r="X80" s="10">
        <v>106480000000000</v>
      </c>
      <c r="Y80" s="10">
        <v>106866000000000</v>
      </c>
      <c r="Z80" s="10">
        <v>107553000000000</v>
      </c>
      <c r="AA80" s="10">
        <v>107800000000000</v>
      </c>
      <c r="AB80" s="10">
        <v>108230000000000</v>
      </c>
      <c r="AC80" s="10">
        <v>108730000000000</v>
      </c>
      <c r="AD80" s="10">
        <v>108587000000000</v>
      </c>
      <c r="AE80" s="10">
        <v>108446000000000</v>
      </c>
      <c r="AF80" s="10">
        <v>108849000000000</v>
      </c>
      <c r="AG80" s="10"/>
    </row>
    <row r="81" spans="1:33" x14ac:dyDescent="0.2">
      <c r="A81" t="s">
        <v>93</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c r="AD81" s="10">
        <v>0</v>
      </c>
      <c r="AE81" s="10">
        <v>0</v>
      </c>
      <c r="AF81" s="10">
        <v>0</v>
      </c>
      <c r="AG81" s="10"/>
    </row>
    <row r="82" spans="1:33" x14ac:dyDescent="0.2">
      <c r="A82" t="s">
        <v>94</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c r="AD82" s="10">
        <v>0</v>
      </c>
      <c r="AE82" s="10">
        <v>0</v>
      </c>
      <c r="AF82" s="10">
        <v>0</v>
      </c>
      <c r="AG82" s="10"/>
    </row>
    <row r="83" spans="1:33" x14ac:dyDescent="0.2">
      <c r="A83" t="s">
        <v>95</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c r="AD83" s="10">
        <v>0</v>
      </c>
      <c r="AE83" s="10">
        <v>0</v>
      </c>
      <c r="AF83" s="10">
        <v>0</v>
      </c>
      <c r="AG83" s="10"/>
    </row>
    <row r="84" spans="1:33" x14ac:dyDescent="0.2">
      <c r="A84" t="s">
        <v>96</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c r="AD84" s="10">
        <v>0</v>
      </c>
      <c r="AE84" s="10">
        <v>0</v>
      </c>
      <c r="AF84" s="10">
        <v>0</v>
      </c>
      <c r="AG84" s="10"/>
    </row>
    <row r="85" spans="1:33" x14ac:dyDescent="0.2">
      <c r="A85" t="s">
        <v>97</v>
      </c>
      <c r="B85" s="10">
        <v>0</v>
      </c>
      <c r="C85" s="10">
        <v>0</v>
      </c>
      <c r="D85" s="10">
        <v>0</v>
      </c>
      <c r="E85" s="10">
        <v>0</v>
      </c>
      <c r="F85" s="10">
        <v>0</v>
      </c>
      <c r="G85" s="10">
        <v>0</v>
      </c>
      <c r="H85" s="10">
        <v>0</v>
      </c>
      <c r="I85" s="10">
        <v>0</v>
      </c>
      <c r="J85" s="10">
        <v>0</v>
      </c>
      <c r="K85" s="10">
        <v>70725900000</v>
      </c>
      <c r="L85" s="10">
        <v>149530000000</v>
      </c>
      <c r="M85" s="10">
        <v>238022000000</v>
      </c>
      <c r="N85" s="10">
        <v>338080000000</v>
      </c>
      <c r="O85" s="10">
        <v>451983000000</v>
      </c>
      <c r="P85" s="10">
        <v>582767000000</v>
      </c>
      <c r="Q85" s="10">
        <v>737348000000</v>
      </c>
      <c r="R85" s="10">
        <v>920410000000</v>
      </c>
      <c r="S85" s="10">
        <v>920617000000</v>
      </c>
      <c r="T85" s="10">
        <v>914153000000</v>
      </c>
      <c r="U85" s="10">
        <v>911852000000</v>
      </c>
      <c r="V85" s="10">
        <v>911267000000</v>
      </c>
      <c r="W85" s="10">
        <v>911325000000</v>
      </c>
      <c r="X85" s="10">
        <v>916537000000</v>
      </c>
      <c r="Y85" s="10">
        <v>920228000000</v>
      </c>
      <c r="Z85" s="10">
        <v>919517000000</v>
      </c>
      <c r="AA85" s="10">
        <v>919776000000</v>
      </c>
      <c r="AB85" s="10">
        <v>925530000000</v>
      </c>
      <c r="AC85" s="10">
        <v>933618000000</v>
      </c>
      <c r="AD85" s="10">
        <v>942019000000</v>
      </c>
      <c r="AE85" s="10">
        <v>949126000000</v>
      </c>
      <c r="AF85" s="10">
        <v>958786000000</v>
      </c>
      <c r="AG85" s="10"/>
    </row>
    <row r="86" spans="1:33" x14ac:dyDescent="0.2">
      <c r="A86" t="s">
        <v>98</v>
      </c>
      <c r="B86" s="10">
        <v>4678310000000</v>
      </c>
      <c r="C86" s="10">
        <v>5266820000000</v>
      </c>
      <c r="D86" s="10">
        <v>5292210000000</v>
      </c>
      <c r="E86" s="10">
        <v>5635030000000</v>
      </c>
      <c r="F86" s="10">
        <v>6015200000000</v>
      </c>
      <c r="G86" s="10">
        <v>6330180000000</v>
      </c>
      <c r="H86" s="10">
        <v>6573970000000</v>
      </c>
      <c r="I86" s="10">
        <v>6948200000000</v>
      </c>
      <c r="J86" s="10">
        <v>7480060000000</v>
      </c>
      <c r="K86" s="10">
        <v>7928160000000</v>
      </c>
      <c r="L86" s="10">
        <v>8436430000000</v>
      </c>
      <c r="M86" s="10">
        <v>8974380000000</v>
      </c>
      <c r="N86" s="10">
        <v>9508970000000</v>
      </c>
      <c r="O86" s="10">
        <v>10015300000000</v>
      </c>
      <c r="P86" s="10">
        <v>10639800000000</v>
      </c>
      <c r="Q86" s="10">
        <v>11385300000000</v>
      </c>
      <c r="R86" s="10">
        <v>12218500000000</v>
      </c>
      <c r="S86" s="10">
        <v>12349800000000</v>
      </c>
      <c r="T86" s="10">
        <v>12430800000000</v>
      </c>
      <c r="U86" s="10">
        <v>12561900000000</v>
      </c>
      <c r="V86" s="10">
        <v>12544200000000</v>
      </c>
      <c r="W86" s="10">
        <v>12637700000000</v>
      </c>
      <c r="X86" s="10">
        <v>12760000000000</v>
      </c>
      <c r="Y86" s="10">
        <v>12963300000000</v>
      </c>
      <c r="Z86" s="10">
        <v>13136700000000</v>
      </c>
      <c r="AA86" s="10">
        <v>13337100000000</v>
      </c>
      <c r="AB86" s="10">
        <v>13478300000000</v>
      </c>
      <c r="AC86" s="10">
        <v>13618700000000</v>
      </c>
      <c r="AD86" s="10">
        <v>13748900000000</v>
      </c>
      <c r="AE86" s="10">
        <v>13940500000000</v>
      </c>
      <c r="AF86" s="10">
        <v>14202200000000</v>
      </c>
      <c r="AG86" s="10"/>
    </row>
    <row r="87" spans="1:33" x14ac:dyDescent="0.2">
      <c r="A87" t="s">
        <v>99</v>
      </c>
      <c r="B87" s="10">
        <v>578603000000</v>
      </c>
      <c r="C87" s="10">
        <v>554507000000</v>
      </c>
      <c r="D87" s="10">
        <v>541116000000</v>
      </c>
      <c r="E87" s="10">
        <v>624543000000</v>
      </c>
      <c r="F87" s="10">
        <v>702294000000</v>
      </c>
      <c r="G87" s="10">
        <v>739712000000</v>
      </c>
      <c r="H87" s="10">
        <v>770560000000</v>
      </c>
      <c r="I87" s="10">
        <v>798493000000</v>
      </c>
      <c r="J87" s="10">
        <v>830567000000</v>
      </c>
      <c r="K87" s="10">
        <v>872035000000</v>
      </c>
      <c r="L87" s="10">
        <v>916075000000</v>
      </c>
      <c r="M87" s="10">
        <v>962809000000</v>
      </c>
      <c r="N87" s="10">
        <v>1008360000000</v>
      </c>
      <c r="O87" s="10">
        <v>1038190000000</v>
      </c>
      <c r="P87" s="10">
        <v>1047250000000</v>
      </c>
      <c r="Q87" s="10">
        <v>1105140000000</v>
      </c>
      <c r="R87" s="10">
        <v>1159490000000</v>
      </c>
      <c r="S87" s="10">
        <v>1168820000000</v>
      </c>
      <c r="T87" s="10">
        <v>1175630000000</v>
      </c>
      <c r="U87" s="10">
        <v>1179350000000</v>
      </c>
      <c r="V87" s="10">
        <v>1187610000000</v>
      </c>
      <c r="W87" s="10">
        <v>1199650000000</v>
      </c>
      <c r="X87" s="10">
        <v>1207840000000</v>
      </c>
      <c r="Y87" s="10">
        <v>1214750000000</v>
      </c>
      <c r="Z87" s="10">
        <v>1220720000000</v>
      </c>
      <c r="AA87" s="10">
        <v>1228780000000</v>
      </c>
      <c r="AB87" s="10">
        <v>1238320000000</v>
      </c>
      <c r="AC87" s="10">
        <v>1246910000000</v>
      </c>
      <c r="AD87" s="10">
        <v>1257270000000</v>
      </c>
      <c r="AE87" s="10">
        <v>1267140000000</v>
      </c>
      <c r="AF87" s="10">
        <v>1277990000000</v>
      </c>
      <c r="AG87" s="10"/>
    </row>
    <row r="88" spans="1:33" x14ac:dyDescent="0.2">
      <c r="A88" t="s">
        <v>100</v>
      </c>
      <c r="B88" s="10">
        <v>0</v>
      </c>
      <c r="C88" s="10">
        <v>289319000000</v>
      </c>
      <c r="D88" s="10">
        <v>320810000000</v>
      </c>
      <c r="E88" s="10">
        <v>330321000000</v>
      </c>
      <c r="F88" s="10">
        <v>338449000000</v>
      </c>
      <c r="G88" s="10">
        <v>349823000000</v>
      </c>
      <c r="H88" s="10">
        <v>363092000000</v>
      </c>
      <c r="I88" s="10">
        <v>380408000000</v>
      </c>
      <c r="J88" s="10">
        <v>396780000000</v>
      </c>
      <c r="K88" s="10">
        <v>412603000000</v>
      </c>
      <c r="L88" s="10">
        <v>428323000000</v>
      </c>
      <c r="M88" s="10">
        <v>445315000000</v>
      </c>
      <c r="N88" s="10">
        <v>462605000000</v>
      </c>
      <c r="O88" s="10">
        <v>479430000000</v>
      </c>
      <c r="P88" s="10">
        <v>495740000000</v>
      </c>
      <c r="Q88" s="10">
        <v>512843000000</v>
      </c>
      <c r="R88" s="10">
        <v>529894000000</v>
      </c>
      <c r="S88" s="10">
        <v>531485000000</v>
      </c>
      <c r="T88" s="10">
        <v>530710000000</v>
      </c>
      <c r="U88" s="10">
        <v>531305000000</v>
      </c>
      <c r="V88" s="10">
        <v>532408000000</v>
      </c>
      <c r="W88" s="10">
        <v>534867000000</v>
      </c>
      <c r="X88" s="10">
        <v>537395000000</v>
      </c>
      <c r="Y88" s="10">
        <v>539002000000</v>
      </c>
      <c r="Z88" s="10">
        <v>539506000000</v>
      </c>
      <c r="AA88" s="10">
        <v>540176000000</v>
      </c>
      <c r="AB88" s="10">
        <v>543482000000</v>
      </c>
      <c r="AC88" s="10">
        <v>547208000000</v>
      </c>
      <c r="AD88" s="10">
        <v>550596000000</v>
      </c>
      <c r="AE88" s="10">
        <v>553480000000</v>
      </c>
      <c r="AF88" s="10">
        <v>557284000000</v>
      </c>
      <c r="AG88" s="10"/>
    </row>
    <row r="89" spans="1:33" x14ac:dyDescent="0.2">
      <c r="A89" t="s">
        <v>101</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c r="AD89" s="10">
        <v>0</v>
      </c>
      <c r="AE89" s="10">
        <v>0</v>
      </c>
      <c r="AF89" s="10">
        <v>0</v>
      </c>
      <c r="AG89" s="10"/>
    </row>
    <row r="90" spans="1:33" x14ac:dyDescent="0.2">
      <c r="A90" t="s">
        <v>102</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c r="AD90" s="10">
        <v>0</v>
      </c>
      <c r="AE90" s="10">
        <v>0</v>
      </c>
      <c r="AF90" s="10">
        <v>0</v>
      </c>
      <c r="AG90" s="10"/>
    </row>
    <row r="91" spans="1:33" x14ac:dyDescent="0.2">
      <c r="A91" t="s">
        <v>103</v>
      </c>
      <c r="B91" s="10">
        <v>0</v>
      </c>
      <c r="C91" s="10">
        <v>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row>
    <row r="92" spans="1:33" x14ac:dyDescent="0.2">
      <c r="A92" t="s">
        <v>104</v>
      </c>
      <c r="B92" s="10">
        <v>0</v>
      </c>
      <c r="C92" s="10">
        <v>0</v>
      </c>
      <c r="D92" s="10">
        <v>0</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c r="AD92" s="10">
        <v>0</v>
      </c>
      <c r="AE92" s="10">
        <v>0</v>
      </c>
      <c r="AF92" s="10">
        <v>0</v>
      </c>
      <c r="AG92" s="10"/>
    </row>
    <row r="93" spans="1:33" x14ac:dyDescent="0.2">
      <c r="A93" t="s">
        <v>105</v>
      </c>
      <c r="B93" s="10">
        <v>135042000000000</v>
      </c>
      <c r="C93" s="10">
        <v>147847000000000</v>
      </c>
      <c r="D93" s="10">
        <v>145520000000000</v>
      </c>
      <c r="E93" s="10">
        <v>144272000000000</v>
      </c>
      <c r="F93" s="10">
        <v>144080000000000</v>
      </c>
      <c r="G93" s="10">
        <v>144847000000000</v>
      </c>
      <c r="H93" s="10">
        <v>146076000000000</v>
      </c>
      <c r="I93" s="10">
        <v>145707000000000</v>
      </c>
      <c r="J93" s="10">
        <v>146216000000000</v>
      </c>
      <c r="K93" s="10">
        <v>147285000000000</v>
      </c>
      <c r="L93" s="10">
        <v>147070000000000</v>
      </c>
      <c r="M93" s="10">
        <v>146408000000000</v>
      </c>
      <c r="N93" s="10">
        <v>147021000000000</v>
      </c>
      <c r="O93" s="10">
        <v>146915000000000</v>
      </c>
      <c r="P93" s="10">
        <v>148440000000000</v>
      </c>
      <c r="Q93" s="10">
        <v>148448000000000</v>
      </c>
      <c r="R93" s="10">
        <v>149752000000000</v>
      </c>
      <c r="S93" s="10">
        <v>151461000000000</v>
      </c>
      <c r="T93" s="10">
        <v>151295000000000</v>
      </c>
      <c r="U93" s="10">
        <v>152424000000000</v>
      </c>
      <c r="V93" s="10">
        <v>151761000000000</v>
      </c>
      <c r="W93" s="10">
        <v>152101000000000</v>
      </c>
      <c r="X93" s="10">
        <v>151329000000000</v>
      </c>
      <c r="Y93" s="10">
        <v>149631000000000</v>
      </c>
      <c r="Z93" s="10">
        <v>149289000000000</v>
      </c>
      <c r="AA93" s="10">
        <v>149407000000000</v>
      </c>
      <c r="AB93" s="10">
        <v>148261000000000</v>
      </c>
      <c r="AC93" s="10">
        <v>148860000000000</v>
      </c>
      <c r="AD93" s="10">
        <v>148658000000000</v>
      </c>
      <c r="AE93" s="10">
        <v>148516000000000</v>
      </c>
      <c r="AF93" s="10">
        <v>150064000000000</v>
      </c>
      <c r="AG93" s="10"/>
    </row>
    <row r="94" spans="1:33" x14ac:dyDescent="0.2">
      <c r="A94" t="s">
        <v>106</v>
      </c>
      <c r="B94" s="10">
        <v>0</v>
      </c>
      <c r="C94" s="10">
        <v>77375500000</v>
      </c>
      <c r="D94" s="10">
        <v>139976000000</v>
      </c>
      <c r="E94" s="10">
        <v>200981000000</v>
      </c>
      <c r="F94" s="10">
        <v>263198000000</v>
      </c>
      <c r="G94" s="10">
        <v>327973000000</v>
      </c>
      <c r="H94" s="10">
        <v>396800000000</v>
      </c>
      <c r="I94" s="10">
        <v>468606000000</v>
      </c>
      <c r="J94" s="10">
        <v>643206000000</v>
      </c>
      <c r="K94" s="10">
        <v>839688000000</v>
      </c>
      <c r="L94" s="10">
        <v>1055570000000</v>
      </c>
      <c r="M94" s="10">
        <v>1299360000000</v>
      </c>
      <c r="N94" s="10">
        <v>1586470000000</v>
      </c>
      <c r="O94" s="10">
        <v>1916730000000</v>
      </c>
      <c r="P94" s="10">
        <v>2320300000000</v>
      </c>
      <c r="Q94" s="10">
        <v>2784390000000</v>
      </c>
      <c r="R94" s="10">
        <v>3374320000000</v>
      </c>
      <c r="S94" s="10">
        <v>3326270000000</v>
      </c>
      <c r="T94" s="10">
        <v>3210510000000</v>
      </c>
      <c r="U94" s="10">
        <v>3120410000000</v>
      </c>
      <c r="V94" s="10">
        <v>3008710000000</v>
      </c>
      <c r="W94" s="10">
        <v>2921890000000</v>
      </c>
      <c r="X94" s="10">
        <v>2820480000000</v>
      </c>
      <c r="Y94" s="10">
        <v>2702930000000</v>
      </c>
      <c r="Z94" s="10">
        <v>2624900000000</v>
      </c>
      <c r="AA94" s="10">
        <v>2555610000000</v>
      </c>
      <c r="AB94" s="10">
        <v>2482930000000</v>
      </c>
      <c r="AC94" s="10">
        <v>2433120000000</v>
      </c>
      <c r="AD94" s="10">
        <v>2373200000000</v>
      </c>
      <c r="AE94" s="10">
        <v>2316260000000</v>
      </c>
      <c r="AF94" s="10">
        <v>2288830000000</v>
      </c>
      <c r="AG94" s="10"/>
    </row>
    <row r="95" spans="1:33" x14ac:dyDescent="0.2">
      <c r="A95" t="s">
        <v>107</v>
      </c>
      <c r="B95" s="10">
        <v>0</v>
      </c>
      <c r="C95" s="10">
        <v>0</v>
      </c>
      <c r="D95" s="10">
        <v>4874370000</v>
      </c>
      <c r="E95" s="10">
        <v>9098740000</v>
      </c>
      <c r="F95" s="10">
        <v>13907800000</v>
      </c>
      <c r="G95" s="10">
        <v>17426700000</v>
      </c>
      <c r="H95" s="10">
        <v>20575800000</v>
      </c>
      <c r="I95" s="10">
        <v>24587100000</v>
      </c>
      <c r="J95" s="10">
        <v>35614400000</v>
      </c>
      <c r="K95" s="10">
        <v>75686400000</v>
      </c>
      <c r="L95" s="10">
        <v>115112000000</v>
      </c>
      <c r="M95" s="10">
        <v>153534000000</v>
      </c>
      <c r="N95" s="10">
        <v>195168000000</v>
      </c>
      <c r="O95" s="10">
        <v>237139000000</v>
      </c>
      <c r="P95" s="10">
        <v>281718000000</v>
      </c>
      <c r="Q95" s="10">
        <v>321958000000</v>
      </c>
      <c r="R95" s="10">
        <v>364237000000</v>
      </c>
      <c r="S95" s="10">
        <v>367041000000</v>
      </c>
      <c r="T95" s="10">
        <v>363999000000</v>
      </c>
      <c r="U95" s="10">
        <v>362479000000</v>
      </c>
      <c r="V95" s="10">
        <v>357638000000</v>
      </c>
      <c r="W95" s="10">
        <v>356872000000</v>
      </c>
      <c r="X95" s="10">
        <v>352763000000</v>
      </c>
      <c r="Y95" s="10">
        <v>344563000000</v>
      </c>
      <c r="Z95" s="10">
        <v>338704000000</v>
      </c>
      <c r="AA95" s="10">
        <v>335910000000</v>
      </c>
      <c r="AB95" s="10">
        <v>331032000000</v>
      </c>
      <c r="AC95" s="10">
        <v>330432000000</v>
      </c>
      <c r="AD95" s="10">
        <v>328745000000</v>
      </c>
      <c r="AE95" s="10">
        <v>325805000000</v>
      </c>
      <c r="AF95" s="10">
        <v>326138000000</v>
      </c>
      <c r="AG95" s="10"/>
    </row>
    <row r="96" spans="1:33" x14ac:dyDescent="0.2">
      <c r="A96" t="s">
        <v>108</v>
      </c>
      <c r="B96" s="10">
        <v>0</v>
      </c>
      <c r="C96" s="10">
        <v>392664000000</v>
      </c>
      <c r="D96" s="10">
        <v>409310000000</v>
      </c>
      <c r="E96" s="10">
        <v>405994000000</v>
      </c>
      <c r="F96" s="10">
        <v>402131000000</v>
      </c>
      <c r="G96" s="10">
        <v>406319000000</v>
      </c>
      <c r="H96" s="10">
        <v>416114000000</v>
      </c>
      <c r="I96" s="10">
        <v>427454000000</v>
      </c>
      <c r="J96" s="10">
        <v>440689000000</v>
      </c>
      <c r="K96" s="10">
        <v>455798000000</v>
      </c>
      <c r="L96" s="10">
        <v>466255000000</v>
      </c>
      <c r="M96" s="10">
        <v>475932000000</v>
      </c>
      <c r="N96" s="10">
        <v>488971000000</v>
      </c>
      <c r="O96" s="10">
        <v>500727000000</v>
      </c>
      <c r="P96" s="10">
        <v>516687000000</v>
      </c>
      <c r="Q96" s="10">
        <v>526496000000</v>
      </c>
      <c r="R96" s="10">
        <v>540953000000</v>
      </c>
      <c r="S96" s="10">
        <v>542597000000</v>
      </c>
      <c r="T96" s="10">
        <v>535179000000</v>
      </c>
      <c r="U96" s="10">
        <v>533154000000</v>
      </c>
      <c r="V96" s="10">
        <v>525606000000</v>
      </c>
      <c r="W96" s="10">
        <v>521895000000</v>
      </c>
      <c r="X96" s="10">
        <v>514828000000</v>
      </c>
      <c r="Y96" s="10">
        <v>503388000000</v>
      </c>
      <c r="Z96" s="10">
        <v>496019000000</v>
      </c>
      <c r="AA96" s="10">
        <v>490107000000</v>
      </c>
      <c r="AB96" s="10">
        <v>482566000000</v>
      </c>
      <c r="AC96" s="10">
        <v>481743000000</v>
      </c>
      <c r="AD96" s="10">
        <v>477745000000</v>
      </c>
      <c r="AE96" s="10">
        <v>473143000000</v>
      </c>
      <c r="AF96" s="10">
        <v>474108000000</v>
      </c>
      <c r="AG96" s="10"/>
    </row>
    <row r="97" spans="1:34" x14ac:dyDescent="0.2">
      <c r="A97" t="s">
        <v>109</v>
      </c>
      <c r="B97" s="10">
        <v>0</v>
      </c>
      <c r="C97" s="10">
        <v>0</v>
      </c>
      <c r="D97" s="10">
        <v>0</v>
      </c>
      <c r="E97" s="10">
        <v>0</v>
      </c>
      <c r="F97" s="10">
        <v>0</v>
      </c>
      <c r="G97" s="10">
        <v>0</v>
      </c>
      <c r="H97" s="10">
        <v>0</v>
      </c>
      <c r="I97" s="10">
        <v>0</v>
      </c>
      <c r="J97" s="10">
        <v>0</v>
      </c>
      <c r="K97" s="10">
        <v>1549280000</v>
      </c>
      <c r="L97" s="10">
        <v>3301180000</v>
      </c>
      <c r="M97" s="10">
        <v>5302180000</v>
      </c>
      <c r="N97" s="10">
        <v>7577800000</v>
      </c>
      <c r="O97" s="10">
        <v>10123100000</v>
      </c>
      <c r="P97" s="10">
        <v>13043500000</v>
      </c>
      <c r="Q97" s="10">
        <v>16483100000</v>
      </c>
      <c r="R97" s="10">
        <v>20552800000</v>
      </c>
      <c r="S97" s="10">
        <v>20513500000</v>
      </c>
      <c r="T97" s="10">
        <v>20264900000</v>
      </c>
      <c r="U97" s="10">
        <v>20168700000</v>
      </c>
      <c r="V97" s="10">
        <v>20004900000</v>
      </c>
      <c r="W97" s="10">
        <v>19887300000</v>
      </c>
      <c r="X97" s="10">
        <v>19906300000</v>
      </c>
      <c r="Y97" s="10">
        <v>19906300000</v>
      </c>
      <c r="Z97" s="10">
        <v>19748200000</v>
      </c>
      <c r="AA97" s="10">
        <v>19613500000</v>
      </c>
      <c r="AB97" s="10">
        <v>19529600000</v>
      </c>
      <c r="AC97" s="10">
        <v>19563300000</v>
      </c>
      <c r="AD97" s="10">
        <v>19552500000</v>
      </c>
      <c r="AE97" s="10">
        <v>19467600000</v>
      </c>
      <c r="AF97" s="10">
        <v>19467100000</v>
      </c>
      <c r="AG97" s="10"/>
    </row>
    <row r="98" spans="1:34" x14ac:dyDescent="0.2">
      <c r="A98" t="s">
        <v>110</v>
      </c>
      <c r="B98" s="10">
        <v>188502000000</v>
      </c>
      <c r="C98" s="10">
        <v>224864000000</v>
      </c>
      <c r="D98" s="10">
        <v>218476000000</v>
      </c>
      <c r="E98" s="10">
        <v>205293000000</v>
      </c>
      <c r="F98" s="10">
        <v>194825000000</v>
      </c>
      <c r="G98" s="10">
        <v>191704000000</v>
      </c>
      <c r="H98" s="10">
        <v>186031000000</v>
      </c>
      <c r="I98" s="10">
        <v>193555000000</v>
      </c>
      <c r="J98" s="10">
        <v>204725000000</v>
      </c>
      <c r="K98" s="10">
        <v>215340000000</v>
      </c>
      <c r="L98" s="10">
        <v>224989000000</v>
      </c>
      <c r="M98" s="10">
        <v>236942000000</v>
      </c>
      <c r="N98" s="10">
        <v>246506000000</v>
      </c>
      <c r="O98" s="10">
        <v>256334000000</v>
      </c>
      <c r="P98" s="10">
        <v>267060000000</v>
      </c>
      <c r="Q98" s="10">
        <v>281227000000</v>
      </c>
      <c r="R98" s="10">
        <v>297295000000</v>
      </c>
      <c r="S98" s="10">
        <v>296144000000</v>
      </c>
      <c r="T98" s="10">
        <v>292774000000</v>
      </c>
      <c r="U98" s="10">
        <v>292469000000</v>
      </c>
      <c r="V98" s="10">
        <v>284969000000</v>
      </c>
      <c r="W98" s="10">
        <v>282155000000</v>
      </c>
      <c r="X98" s="10">
        <v>280225000000</v>
      </c>
      <c r="Y98" s="10">
        <v>279522000000</v>
      </c>
      <c r="Z98" s="10">
        <v>278092000000</v>
      </c>
      <c r="AA98" s="10">
        <v>275516000000</v>
      </c>
      <c r="AB98" s="10">
        <v>272749000000</v>
      </c>
      <c r="AC98" s="10">
        <v>271367000000</v>
      </c>
      <c r="AD98" s="10">
        <v>268056000000</v>
      </c>
      <c r="AE98" s="10">
        <v>264569000000</v>
      </c>
      <c r="AF98" s="10">
        <v>264315000000</v>
      </c>
      <c r="AG98" s="10"/>
    </row>
    <row r="99" spans="1:34" x14ac:dyDescent="0.2">
      <c r="A99" t="s">
        <v>111</v>
      </c>
      <c r="B99" s="10">
        <v>27708900000</v>
      </c>
      <c r="C99" s="10">
        <v>27705100000</v>
      </c>
      <c r="D99" s="10">
        <v>27862000000</v>
      </c>
      <c r="E99" s="10">
        <v>29352500000</v>
      </c>
      <c r="F99" s="10">
        <v>30858800000</v>
      </c>
      <c r="G99" s="10">
        <v>31635600000</v>
      </c>
      <c r="H99" s="10">
        <v>32406200000</v>
      </c>
      <c r="I99" s="10">
        <v>33202900000</v>
      </c>
      <c r="J99" s="10">
        <v>34140100000</v>
      </c>
      <c r="K99" s="10">
        <v>35300000000</v>
      </c>
      <c r="L99" s="10">
        <v>36487800000</v>
      </c>
      <c r="M99" s="10">
        <v>37707500000</v>
      </c>
      <c r="N99" s="10">
        <v>39000100000</v>
      </c>
      <c r="O99" s="10">
        <v>39946800000</v>
      </c>
      <c r="P99" s="10">
        <v>40911300000</v>
      </c>
      <c r="Q99" s="10">
        <v>41872100000</v>
      </c>
      <c r="R99" s="10">
        <v>42828600000</v>
      </c>
      <c r="S99" s="10">
        <v>42872400000</v>
      </c>
      <c r="T99" s="10">
        <v>42863200000</v>
      </c>
      <c r="U99" s="10">
        <v>42851100000</v>
      </c>
      <c r="V99" s="10">
        <v>42814200000</v>
      </c>
      <c r="W99" s="10">
        <v>42842800000</v>
      </c>
      <c r="X99" s="10">
        <v>42858900000</v>
      </c>
      <c r="Y99" s="10">
        <v>42842200000</v>
      </c>
      <c r="Z99" s="10">
        <v>42773400000</v>
      </c>
      <c r="AA99" s="10">
        <v>42756100000</v>
      </c>
      <c r="AB99" s="10">
        <v>42728200000</v>
      </c>
      <c r="AC99" s="10">
        <v>42726200000</v>
      </c>
      <c r="AD99" s="10">
        <v>42725200000</v>
      </c>
      <c r="AE99" s="10">
        <v>42678500000</v>
      </c>
      <c r="AF99" s="10">
        <v>42644900000</v>
      </c>
      <c r="AG99" s="10"/>
    </row>
    <row r="100" spans="1:34" x14ac:dyDescent="0.2">
      <c r="A100" t="s">
        <v>112</v>
      </c>
      <c r="B100" s="10">
        <v>0</v>
      </c>
      <c r="C100" s="10">
        <v>6822340000</v>
      </c>
      <c r="D100" s="10">
        <v>6981250000</v>
      </c>
      <c r="E100" s="10">
        <v>7009420000</v>
      </c>
      <c r="F100" s="10">
        <v>7136350000</v>
      </c>
      <c r="G100" s="10">
        <v>7355420000</v>
      </c>
      <c r="H100" s="10">
        <v>7637930000</v>
      </c>
      <c r="I100" s="10">
        <v>8103310000</v>
      </c>
      <c r="J100" s="10">
        <v>8600890000</v>
      </c>
      <c r="K100" s="10">
        <v>9038230000</v>
      </c>
      <c r="L100" s="10">
        <v>9456080000</v>
      </c>
      <c r="M100" s="10">
        <v>9919850000</v>
      </c>
      <c r="N100" s="10">
        <v>10368900000</v>
      </c>
      <c r="O100" s="10">
        <v>10737800000</v>
      </c>
      <c r="P100" s="10">
        <v>11095700000</v>
      </c>
      <c r="Q100" s="10">
        <v>11464400000</v>
      </c>
      <c r="R100" s="10">
        <v>11832600000</v>
      </c>
      <c r="S100" s="10">
        <v>11842700000</v>
      </c>
      <c r="T100" s="10">
        <v>11764800000</v>
      </c>
      <c r="U100" s="10">
        <v>11751600000</v>
      </c>
      <c r="V100" s="10">
        <v>11687900000</v>
      </c>
      <c r="W100" s="10">
        <v>11672100000</v>
      </c>
      <c r="X100" s="10">
        <v>11671700000</v>
      </c>
      <c r="Y100" s="10">
        <v>11659600000</v>
      </c>
      <c r="Z100" s="10">
        <v>11586800000</v>
      </c>
      <c r="AA100" s="10">
        <v>11518800000</v>
      </c>
      <c r="AB100" s="10">
        <v>11468000000</v>
      </c>
      <c r="AC100" s="10">
        <v>11466400000</v>
      </c>
      <c r="AD100" s="10">
        <v>11428100000</v>
      </c>
      <c r="AE100" s="10">
        <v>11352500000</v>
      </c>
      <c r="AF100" s="10">
        <v>11315100000</v>
      </c>
      <c r="AG100" s="10"/>
    </row>
    <row r="101" spans="1:34" x14ac:dyDescent="0.2">
      <c r="A101" t="s">
        <v>113</v>
      </c>
      <c r="B101" s="10">
        <v>0</v>
      </c>
      <c r="C101" s="10">
        <v>0</v>
      </c>
      <c r="D101" s="10">
        <v>0</v>
      </c>
      <c r="E101" s="10">
        <v>0</v>
      </c>
      <c r="F101" s="10">
        <v>0</v>
      </c>
      <c r="G101" s="10">
        <v>0</v>
      </c>
      <c r="H101" s="10">
        <v>0</v>
      </c>
      <c r="I101" s="10">
        <v>0</v>
      </c>
      <c r="J101" s="10">
        <v>0</v>
      </c>
      <c r="K101" s="10">
        <v>7337500000</v>
      </c>
      <c r="L101" s="10">
        <v>15363900000</v>
      </c>
      <c r="M101" s="10">
        <v>24303300000</v>
      </c>
      <c r="N101" s="10">
        <v>34397300000</v>
      </c>
      <c r="O101" s="10">
        <v>45875600000</v>
      </c>
      <c r="P101" s="10">
        <v>59016000000</v>
      </c>
      <c r="Q101" s="10">
        <v>74559300000</v>
      </c>
      <c r="R101" s="10">
        <v>92932300000</v>
      </c>
      <c r="S101" s="10">
        <v>92768800000</v>
      </c>
      <c r="T101" s="10">
        <v>92040500000</v>
      </c>
      <c r="U101" s="10">
        <v>91733100000</v>
      </c>
      <c r="V101" s="10">
        <v>91586000000</v>
      </c>
      <c r="W101" s="10">
        <v>91467500000</v>
      </c>
      <c r="X101" s="10">
        <v>91884600000</v>
      </c>
      <c r="Y101" s="10">
        <v>92162800000</v>
      </c>
      <c r="Z101" s="10">
        <v>91972800000</v>
      </c>
      <c r="AA101" s="10">
        <v>91920200000</v>
      </c>
      <c r="AB101" s="10">
        <v>92420200000</v>
      </c>
      <c r="AC101" s="10">
        <v>93122000000</v>
      </c>
      <c r="AD101" s="10">
        <v>93885500000</v>
      </c>
      <c r="AE101" s="10">
        <v>94478300000</v>
      </c>
      <c r="AF101" s="10">
        <v>95319200000</v>
      </c>
      <c r="AG101" s="10"/>
    </row>
    <row r="102" spans="1:34" x14ac:dyDescent="0.2">
      <c r="A102" t="s">
        <v>114</v>
      </c>
      <c r="B102" s="10">
        <v>593296000000</v>
      </c>
      <c r="C102" s="10">
        <v>669467000000</v>
      </c>
      <c r="D102" s="10">
        <v>519511000000</v>
      </c>
      <c r="E102" s="10">
        <v>660874000000</v>
      </c>
      <c r="F102" s="10">
        <v>635470000000</v>
      </c>
      <c r="G102" s="10">
        <v>635460000000</v>
      </c>
      <c r="H102" s="10">
        <v>633130000000</v>
      </c>
      <c r="I102" s="10">
        <v>644057000000</v>
      </c>
      <c r="J102" s="10">
        <v>665566000000</v>
      </c>
      <c r="K102" s="10">
        <v>688788000000</v>
      </c>
      <c r="L102" s="10">
        <v>713636000000</v>
      </c>
      <c r="M102" s="10">
        <v>743951000000</v>
      </c>
      <c r="N102" s="10">
        <v>774460000000</v>
      </c>
      <c r="O102" s="10">
        <v>811641000000</v>
      </c>
      <c r="P102" s="10">
        <v>856471000000</v>
      </c>
      <c r="Q102" s="10">
        <v>913928000000</v>
      </c>
      <c r="R102" s="10">
        <v>980098000000</v>
      </c>
      <c r="S102" s="10">
        <v>976439000000</v>
      </c>
      <c r="T102" s="10">
        <v>968658000000</v>
      </c>
      <c r="U102" s="10">
        <v>964303000000</v>
      </c>
      <c r="V102" s="10">
        <v>951340000000</v>
      </c>
      <c r="W102" s="10">
        <v>945841000000</v>
      </c>
      <c r="X102" s="10">
        <v>942467000000</v>
      </c>
      <c r="Y102" s="10">
        <v>943658000000</v>
      </c>
      <c r="Z102" s="10">
        <v>942008000000</v>
      </c>
      <c r="AA102" s="10">
        <v>942347000000</v>
      </c>
      <c r="AB102" s="10">
        <v>939612000000</v>
      </c>
      <c r="AC102" s="10">
        <v>935782000000</v>
      </c>
      <c r="AD102" s="10">
        <v>931875000000</v>
      </c>
      <c r="AE102" s="10">
        <v>929607000000</v>
      </c>
      <c r="AF102" s="10">
        <v>932199000000</v>
      </c>
      <c r="AG102" s="10"/>
    </row>
    <row r="103" spans="1:34" x14ac:dyDescent="0.2">
      <c r="A103" t="s">
        <v>115</v>
      </c>
      <c r="B103" s="10">
        <v>116048000000</v>
      </c>
      <c r="C103" s="10">
        <v>107907000000</v>
      </c>
      <c r="D103" s="10">
        <v>86413000000</v>
      </c>
      <c r="E103" s="10">
        <v>96381000000</v>
      </c>
      <c r="F103" s="10">
        <v>96320200000</v>
      </c>
      <c r="G103" s="10">
        <v>96115900000</v>
      </c>
      <c r="H103" s="10">
        <v>97072400000</v>
      </c>
      <c r="I103" s="10">
        <v>97142400000</v>
      </c>
      <c r="J103" s="10">
        <v>96347800000</v>
      </c>
      <c r="K103" s="10">
        <v>98376100000</v>
      </c>
      <c r="L103" s="10">
        <v>99381200000</v>
      </c>
      <c r="M103" s="10">
        <v>102423000000</v>
      </c>
      <c r="N103" s="10">
        <v>106030000000</v>
      </c>
      <c r="O103" s="10">
        <v>109651000000</v>
      </c>
      <c r="P103" s="10">
        <v>113331000000</v>
      </c>
      <c r="Q103" s="10">
        <v>117683000000</v>
      </c>
      <c r="R103" s="10">
        <v>121555000000</v>
      </c>
      <c r="S103" s="10">
        <v>120339000000</v>
      </c>
      <c r="T103" s="10">
        <v>119755000000</v>
      </c>
      <c r="U103" s="10">
        <v>119072000000</v>
      </c>
      <c r="V103" s="10">
        <v>118511000000</v>
      </c>
      <c r="W103" s="10">
        <v>118175000000</v>
      </c>
      <c r="X103" s="10">
        <v>117555000000</v>
      </c>
      <c r="Y103" s="10">
        <v>117305000000</v>
      </c>
      <c r="Z103" s="10">
        <v>116724000000</v>
      </c>
      <c r="AA103" s="10">
        <v>116486000000</v>
      </c>
      <c r="AB103" s="10">
        <v>116144000000</v>
      </c>
      <c r="AC103" s="10">
        <v>115735000000</v>
      </c>
      <c r="AD103" s="10">
        <v>115288000000</v>
      </c>
      <c r="AE103" s="10">
        <v>114845000000</v>
      </c>
      <c r="AF103" s="10">
        <v>114707000000</v>
      </c>
      <c r="AG103" s="10"/>
    </row>
    <row r="104" spans="1:34" x14ac:dyDescent="0.2">
      <c r="A104" t="s">
        <v>116</v>
      </c>
      <c r="B104" s="10">
        <v>0</v>
      </c>
      <c r="C104" s="10">
        <v>26409600000</v>
      </c>
      <c r="D104" s="10">
        <v>21846700000</v>
      </c>
      <c r="E104" s="10">
        <v>37327000000</v>
      </c>
      <c r="F104" s="10">
        <v>37019500000</v>
      </c>
      <c r="G104" s="10">
        <v>37713500000</v>
      </c>
      <c r="H104" s="10">
        <v>38717800000</v>
      </c>
      <c r="I104" s="10">
        <v>40218000000</v>
      </c>
      <c r="J104" s="10">
        <v>41477400000</v>
      </c>
      <c r="K104" s="10">
        <v>42805700000</v>
      </c>
      <c r="L104" s="10">
        <v>44009200000</v>
      </c>
      <c r="M104" s="10">
        <v>45469100000</v>
      </c>
      <c r="N104" s="10">
        <v>47066900000</v>
      </c>
      <c r="O104" s="10">
        <v>48661500000</v>
      </c>
      <c r="P104" s="10">
        <v>50202800000</v>
      </c>
      <c r="Q104" s="10">
        <v>51857800000</v>
      </c>
      <c r="R104" s="10">
        <v>53502500000</v>
      </c>
      <c r="S104" s="10">
        <v>53556700000</v>
      </c>
      <c r="T104" s="10">
        <v>53434000000</v>
      </c>
      <c r="U104" s="10">
        <v>53449700000</v>
      </c>
      <c r="V104" s="10">
        <v>53509100000</v>
      </c>
      <c r="W104" s="10">
        <v>53683400000</v>
      </c>
      <c r="X104" s="10">
        <v>53874900000</v>
      </c>
      <c r="Y104" s="10">
        <v>53982200000</v>
      </c>
      <c r="Z104" s="10">
        <v>53963000000</v>
      </c>
      <c r="AA104" s="10">
        <v>53983900000</v>
      </c>
      <c r="AB104" s="10">
        <v>54270200000</v>
      </c>
      <c r="AC104" s="10">
        <v>54580300000</v>
      </c>
      <c r="AD104" s="10">
        <v>54874700000</v>
      </c>
      <c r="AE104" s="10">
        <v>55094800000</v>
      </c>
      <c r="AF104" s="10">
        <v>55403300000</v>
      </c>
      <c r="AG104" s="10"/>
    </row>
    <row r="105" spans="1:34" x14ac:dyDescent="0.2">
      <c r="A105" t="s">
        <v>117</v>
      </c>
      <c r="B105" s="10">
        <v>0</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c r="AD105" s="10">
        <v>0</v>
      </c>
      <c r="AE105" s="10">
        <v>0</v>
      </c>
      <c r="AF105" s="10">
        <v>0</v>
      </c>
      <c r="AG105" s="10"/>
    </row>
    <row r="106" spans="1:34" x14ac:dyDescent="0.2">
      <c r="A106" t="s">
        <v>118</v>
      </c>
      <c r="B106" s="10">
        <v>0</v>
      </c>
      <c r="C106" s="10">
        <v>0</v>
      </c>
      <c r="D106" s="10">
        <v>0</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c r="AD106" s="10">
        <v>0</v>
      </c>
      <c r="AE106" s="10">
        <v>0</v>
      </c>
      <c r="AF106" s="10">
        <v>0</v>
      </c>
      <c r="AG106" s="10"/>
    </row>
    <row r="107" spans="1:34" x14ac:dyDescent="0.2">
      <c r="A107" t="s">
        <v>119</v>
      </c>
      <c r="B107" s="10">
        <v>0</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c r="AD107" s="10">
        <v>0</v>
      </c>
      <c r="AE107" s="10">
        <v>0</v>
      </c>
      <c r="AF107" s="10">
        <v>0</v>
      </c>
      <c r="AG107" s="10"/>
    </row>
    <row r="108" spans="1:34" x14ac:dyDescent="0.2">
      <c r="A108" t="s">
        <v>120</v>
      </c>
      <c r="B108" s="10">
        <v>0</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c r="AD108" s="10">
        <v>0</v>
      </c>
      <c r="AE108" s="10">
        <v>0</v>
      </c>
      <c r="AF108" s="10">
        <v>0</v>
      </c>
      <c r="AG108" s="10"/>
    </row>
    <row r="110" spans="1:34" ht="16" x14ac:dyDescent="0.2">
      <c r="A110" s="6" t="s">
        <v>5</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spans="1:34" x14ac:dyDescent="0.2">
      <c r="A111" s="8"/>
      <c r="B111">
        <v>2020</v>
      </c>
      <c r="C111">
        <v>2021</v>
      </c>
      <c r="D111">
        <v>2022</v>
      </c>
      <c r="E111">
        <v>2023</v>
      </c>
      <c r="F111">
        <v>2024</v>
      </c>
      <c r="G111">
        <v>2025</v>
      </c>
      <c r="H111">
        <v>2026</v>
      </c>
      <c r="I111">
        <v>2027</v>
      </c>
      <c r="J111">
        <v>2028</v>
      </c>
      <c r="K111">
        <v>2029</v>
      </c>
      <c r="L111">
        <v>2030</v>
      </c>
      <c r="M111">
        <v>2031</v>
      </c>
      <c r="N111">
        <v>2032</v>
      </c>
      <c r="O111">
        <v>2033</v>
      </c>
      <c r="P111">
        <v>2034</v>
      </c>
      <c r="Q111">
        <v>2035</v>
      </c>
      <c r="R111">
        <v>2036</v>
      </c>
      <c r="S111">
        <v>2037</v>
      </c>
      <c r="T111">
        <v>2038</v>
      </c>
      <c r="U111">
        <v>2039</v>
      </c>
      <c r="V111">
        <v>2040</v>
      </c>
      <c r="W111">
        <v>2041</v>
      </c>
      <c r="X111">
        <v>2042</v>
      </c>
      <c r="Y111">
        <v>2043</v>
      </c>
      <c r="Z111">
        <v>2044</v>
      </c>
      <c r="AA111">
        <v>2045</v>
      </c>
      <c r="AB111">
        <v>2046</v>
      </c>
      <c r="AC111">
        <v>2047</v>
      </c>
      <c r="AD111">
        <v>2048</v>
      </c>
      <c r="AE111">
        <v>2049</v>
      </c>
      <c r="AF111">
        <v>2050</v>
      </c>
    </row>
    <row r="112" spans="1:34" ht="16" x14ac:dyDescent="0.2">
      <c r="A112" s="11" t="s">
        <v>37</v>
      </c>
      <c r="B112" s="12">
        <f>(D40*10^12)/SUM(B63,B69,B73,B77,B81,B85,B89,B93,B97,B101,B105)</f>
        <v>1.6607952950645762E-2</v>
      </c>
      <c r="C112" s="12">
        <f t="shared" ref="C112:AF115" si="10">(E40*10^12)/SUM(C63,C69,C73,C77,C81,C85,C89,C93,C97,C101,C105)</f>
        <v>2.1897355963587318E-2</v>
      </c>
      <c r="D112" s="12">
        <f t="shared" si="10"/>
        <v>2.9730921566551691E-2</v>
      </c>
      <c r="E112" s="12">
        <f t="shared" si="10"/>
        <v>3.6395212793246264E-2</v>
      </c>
      <c r="F112" s="12">
        <f t="shared" si="10"/>
        <v>4.2742547627992115E-2</v>
      </c>
      <c r="G112" s="12">
        <f t="shared" si="10"/>
        <v>4.9202963448555584E-2</v>
      </c>
      <c r="H112" s="12">
        <f t="shared" si="10"/>
        <v>5.5160132399592068E-2</v>
      </c>
      <c r="I112" s="12">
        <f t="shared" si="10"/>
        <v>5.5847753331103325E-2</v>
      </c>
      <c r="J112" s="12">
        <f t="shared" si="10"/>
        <v>8.7064541926442349E-2</v>
      </c>
      <c r="K112" s="12">
        <f t="shared" si="10"/>
        <v>0.11705880094392404</v>
      </c>
      <c r="L112" s="12">
        <f t="shared" si="10"/>
        <v>0.14851127749752255</v>
      </c>
      <c r="M112" s="12">
        <f t="shared" si="10"/>
        <v>0.18050218542991664</v>
      </c>
      <c r="N112" s="12">
        <f t="shared" si="10"/>
        <v>0.2106884008874772</v>
      </c>
      <c r="O112" s="12">
        <f t="shared" si="10"/>
        <v>0.24109980506566731</v>
      </c>
      <c r="P112" s="12">
        <f t="shared" si="10"/>
        <v>0.26913734538202028</v>
      </c>
      <c r="Q112" s="12">
        <f t="shared" si="10"/>
        <v>0.29881842604490821</v>
      </c>
      <c r="R112" s="12">
        <f t="shared" si="10"/>
        <v>0.29538683148750888</v>
      </c>
      <c r="S112" s="12">
        <f t="shared" si="10"/>
        <v>0.29254035972517095</v>
      </c>
      <c r="T112" s="12">
        <f t="shared" si="10"/>
        <v>0.29219352360114331</v>
      </c>
      <c r="U112" s="12">
        <f t="shared" si="10"/>
        <v>0.28970652573660183</v>
      </c>
      <c r="V112" s="12">
        <f t="shared" si="10"/>
        <v>0.29038874367831979</v>
      </c>
      <c r="W112" s="12">
        <f t="shared" si="10"/>
        <v>0.28934960157821427</v>
      </c>
      <c r="X112" s="12">
        <f t="shared" si="10"/>
        <v>0.28873657348513898</v>
      </c>
      <c r="Y112" s="12">
        <f t="shared" si="10"/>
        <v>0.28853898110332477</v>
      </c>
      <c r="Z112" s="12">
        <f t="shared" si="10"/>
        <v>0.28719995961738809</v>
      </c>
      <c r="AA112" s="12">
        <f t="shared" si="10"/>
        <v>0.28613647086617949</v>
      </c>
      <c r="AB112" s="12">
        <f t="shared" si="10"/>
        <v>0.28773654219764694</v>
      </c>
      <c r="AC112" s="12">
        <f t="shared" si="10"/>
        <v>0.28678570256860642</v>
      </c>
      <c r="AD112" s="12">
        <f t="shared" si="10"/>
        <v>0.28588371728590217</v>
      </c>
      <c r="AE112" s="12">
        <f t="shared" si="10"/>
        <v>0.28600132001659379</v>
      </c>
      <c r="AF112" s="12">
        <f t="shared" si="10"/>
        <v>0.28341347327314187</v>
      </c>
    </row>
    <row r="113" spans="1:32" ht="16" x14ac:dyDescent="0.2">
      <c r="A113" s="11" t="s">
        <v>38</v>
      </c>
      <c r="B113" s="12">
        <f t="shared" ref="B113:B115" si="11">(D41*10^12)/SUM(B64,B70,B74,B78,B82,B86,B90,B94,B98,B102,B106)</f>
        <v>6.0251244555652094E-3</v>
      </c>
      <c r="C113" s="12">
        <f t="shared" si="10"/>
        <v>1.1306961379213047E-2</v>
      </c>
      <c r="D113" s="12">
        <f t="shared" si="10"/>
        <v>1.5539178530126877E-2</v>
      </c>
      <c r="E113" s="12">
        <f t="shared" si="10"/>
        <v>1.9560720441159172E-2</v>
      </c>
      <c r="F113" s="12">
        <f t="shared" si="10"/>
        <v>2.2832604584674464E-2</v>
      </c>
      <c r="G113" s="12">
        <f t="shared" si="10"/>
        <v>2.6142061802850742E-2</v>
      </c>
      <c r="H113" s="12">
        <f t="shared" si="10"/>
        <v>2.9372461844434771E-2</v>
      </c>
      <c r="I113" s="12">
        <f t="shared" si="10"/>
        <v>5.1353109362300677E-2</v>
      </c>
      <c r="J113" s="12">
        <f t="shared" si="10"/>
        <v>5.413614667720483E-2</v>
      </c>
      <c r="K113" s="12">
        <f t="shared" si="10"/>
        <v>5.6871469261761405E-2</v>
      </c>
      <c r="L113" s="12">
        <f t="shared" si="10"/>
        <v>5.9288843556340676E-2</v>
      </c>
      <c r="M113" s="12">
        <f t="shared" si="10"/>
        <v>6.1542838545548761E-2</v>
      </c>
      <c r="N113" s="12">
        <f t="shared" si="10"/>
        <v>6.3612441513390683E-2</v>
      </c>
      <c r="O113" s="12">
        <f t="shared" si="10"/>
        <v>6.557582402523271E-2</v>
      </c>
      <c r="P113" s="12">
        <f t="shared" si="10"/>
        <v>6.6996582847732231E-2</v>
      </c>
      <c r="Q113" s="12">
        <f t="shared" si="10"/>
        <v>6.8236801453802204E-2</v>
      </c>
      <c r="R113" s="12">
        <f t="shared" si="10"/>
        <v>6.6243710338386275E-2</v>
      </c>
      <c r="S113" s="12">
        <f t="shared" si="10"/>
        <v>6.5222034531132594E-2</v>
      </c>
      <c r="T113" s="12">
        <f t="shared" si="10"/>
        <v>6.4315520951216856E-2</v>
      </c>
      <c r="U113" s="12">
        <f t="shared" si="10"/>
        <v>6.3508620937637719E-2</v>
      </c>
      <c r="V113" s="12">
        <f t="shared" si="10"/>
        <v>6.2746710364179545E-2</v>
      </c>
      <c r="W113" s="12">
        <f t="shared" si="10"/>
        <v>6.2025489498959835E-2</v>
      </c>
      <c r="X113" s="12">
        <f t="shared" si="10"/>
        <v>6.1248064972152905E-2</v>
      </c>
      <c r="Y113" s="12">
        <f t="shared" si="10"/>
        <v>6.0174026451551198E-2</v>
      </c>
      <c r="Z113" s="12">
        <f t="shared" si="10"/>
        <v>5.9183371640548647E-2</v>
      </c>
      <c r="AA113" s="12">
        <f t="shared" si="10"/>
        <v>5.8014081562601148E-2</v>
      </c>
      <c r="AB113" s="12">
        <f t="shared" si="10"/>
        <v>5.7144415767537954E-2</v>
      </c>
      <c r="AC113" s="12">
        <f t="shared" si="10"/>
        <v>5.6386658799005812E-2</v>
      </c>
      <c r="AD113" s="12">
        <f t="shared" si="10"/>
        <v>5.5547681265685184E-2</v>
      </c>
      <c r="AE113" s="12">
        <f t="shared" si="10"/>
        <v>5.4465035591352157E-2</v>
      </c>
      <c r="AF113" s="12">
        <f t="shared" si="10"/>
        <v>5.3431788208629594E-2</v>
      </c>
    </row>
    <row r="114" spans="1:32" ht="16" x14ac:dyDescent="0.2">
      <c r="A114" s="11" t="s">
        <v>41</v>
      </c>
      <c r="B114" s="12">
        <f t="shared" si="11"/>
        <v>0</v>
      </c>
      <c r="C114" s="12">
        <f t="shared" si="10"/>
        <v>2.0505948021545795E-3</v>
      </c>
      <c r="D114" s="12">
        <f t="shared" si="10"/>
        <v>4.1902649098006679E-3</v>
      </c>
      <c r="E114" s="12">
        <f t="shared" si="10"/>
        <v>6.297555949358883E-3</v>
      </c>
      <c r="F114" s="12">
        <f t="shared" si="10"/>
        <v>8.3487805321542825E-3</v>
      </c>
      <c r="G114" s="12">
        <f t="shared" si="10"/>
        <v>1.0343695884067968E-2</v>
      </c>
      <c r="H114" s="12">
        <f t="shared" si="10"/>
        <v>1.2383516885175775E-2</v>
      </c>
      <c r="I114" s="12">
        <f t="shared" si="10"/>
        <v>1.7886074562222763E-2</v>
      </c>
      <c r="J114" s="12">
        <f t="shared" si="10"/>
        <v>3.7817673215588633E-2</v>
      </c>
      <c r="K114" s="12">
        <f t="shared" si="10"/>
        <v>5.7439054144320545E-2</v>
      </c>
      <c r="L114" s="12">
        <f t="shared" si="10"/>
        <v>7.6772707255191058E-2</v>
      </c>
      <c r="M114" s="12">
        <f t="shared" si="10"/>
        <v>9.5798349977348332E-2</v>
      </c>
      <c r="N114" s="12">
        <f t="shared" si="10"/>
        <v>0.11449013918810755</v>
      </c>
      <c r="O114" s="12">
        <f t="shared" si="10"/>
        <v>0.13291245448900341</v>
      </c>
      <c r="P114" s="12">
        <f t="shared" si="10"/>
        <v>0.15115904446196166</v>
      </c>
      <c r="Q114" s="12">
        <f t="shared" si="10"/>
        <v>0.16816065619767853</v>
      </c>
      <c r="R114" s="12">
        <f t="shared" si="10"/>
        <v>0.16605951507039143</v>
      </c>
      <c r="S114" s="12">
        <f t="shared" si="10"/>
        <v>0.16451657685699425</v>
      </c>
      <c r="T114" s="12">
        <f t="shared" si="10"/>
        <v>0.16300175831518043</v>
      </c>
      <c r="U114" s="12">
        <f t="shared" si="10"/>
        <v>0.16149512253346063</v>
      </c>
      <c r="V114" s="12">
        <f t="shared" si="10"/>
        <v>0.15994395018043661</v>
      </c>
      <c r="W114" s="12">
        <f t="shared" si="10"/>
        <v>0.15837994664576605</v>
      </c>
      <c r="X114" s="12">
        <f t="shared" si="10"/>
        <v>0.15686462025565923</v>
      </c>
      <c r="Y114" s="12">
        <f t="shared" si="10"/>
        <v>0.15538812970311827</v>
      </c>
      <c r="Z114" s="12">
        <f t="shared" si="10"/>
        <v>0.15391636907295844</v>
      </c>
      <c r="AA114" s="12">
        <f t="shared" si="10"/>
        <v>0.15243507083796456</v>
      </c>
      <c r="AB114" s="12">
        <f t="shared" si="10"/>
        <v>0.15099240634828368</v>
      </c>
      <c r="AC114" s="12">
        <f t="shared" si="10"/>
        <v>0.14955418913188273</v>
      </c>
      <c r="AD114" s="12">
        <f t="shared" si="10"/>
        <v>0.14813758729153001</v>
      </c>
      <c r="AE114" s="12">
        <f t="shared" si="10"/>
        <v>0.1467304085081686</v>
      </c>
      <c r="AF114" s="12">
        <f t="shared" si="10"/>
        <v>0.14533138913393187</v>
      </c>
    </row>
    <row r="115" spans="1:32" ht="16" x14ac:dyDescent="0.2">
      <c r="A115" s="11" t="s">
        <v>51</v>
      </c>
      <c r="B115" s="12">
        <f t="shared" si="11"/>
        <v>9.3541600812401648E-2</v>
      </c>
      <c r="C115" s="12">
        <f t="shared" si="10"/>
        <v>9.8867666557611047E-2</v>
      </c>
      <c r="D115" s="12">
        <f t="shared" si="10"/>
        <v>0.10175448028799561</v>
      </c>
      <c r="E115" s="12">
        <f t="shared" si="10"/>
        <v>0.10129073311502906</v>
      </c>
      <c r="F115" s="12">
        <f t="shared" si="10"/>
        <v>9.9379181355551877E-2</v>
      </c>
      <c r="G115" s="12">
        <f t="shared" si="10"/>
        <v>9.7684617292653153E-2</v>
      </c>
      <c r="H115" s="12">
        <f t="shared" si="10"/>
        <v>0.10029041548565455</v>
      </c>
      <c r="I115" s="12">
        <f t="shared" si="10"/>
        <v>0.10211410944978749</v>
      </c>
      <c r="J115" s="12">
        <f t="shared" si="10"/>
        <v>0.1047452973549975</v>
      </c>
      <c r="K115" s="12">
        <f t="shared" si="10"/>
        <v>0.10497066617656173</v>
      </c>
      <c r="L115" s="12">
        <f t="shared" si="10"/>
        <v>0.10558638601237019</v>
      </c>
      <c r="M115" s="12">
        <f t="shared" si="10"/>
        <v>0.10772411625610311</v>
      </c>
      <c r="N115" s="12">
        <f t="shared" si="10"/>
        <v>0.10965393995789599</v>
      </c>
      <c r="O115" s="12">
        <f t="shared" si="10"/>
        <v>0.1121247660029908</v>
      </c>
      <c r="P115" s="12">
        <f t="shared" si="10"/>
        <v>0.11422648898702277</v>
      </c>
      <c r="Q115" s="12">
        <f t="shared" si="10"/>
        <v>0.11634691775502909</v>
      </c>
      <c r="R115" s="12">
        <f t="shared" si="10"/>
        <v>0.11530406267623144</v>
      </c>
      <c r="S115" s="12">
        <f t="shared" si="10"/>
        <v>0.11317178449957704</v>
      </c>
      <c r="T115" s="12">
        <f t="shared" si="10"/>
        <v>0.11181533280501373</v>
      </c>
      <c r="U115" s="12">
        <f t="shared" si="10"/>
        <v>0.11029140435618591</v>
      </c>
      <c r="V115" s="12">
        <f t="shared" si="10"/>
        <v>0.10892421633712464</v>
      </c>
      <c r="W115" s="12">
        <f t="shared" si="10"/>
        <v>0.10851569312121145</v>
      </c>
      <c r="X115" s="12">
        <f t="shared" si="10"/>
        <v>0.10851338449049105</v>
      </c>
      <c r="Y115" s="12">
        <f t="shared" si="10"/>
        <v>0.1079695717459391</v>
      </c>
      <c r="Z115" s="12">
        <f t="shared" si="10"/>
        <v>0.107208902790975</v>
      </c>
      <c r="AA115" s="12">
        <f t="shared" si="10"/>
        <v>0.10698462657401019</v>
      </c>
      <c r="AB115" s="12">
        <f t="shared" si="10"/>
        <v>0.10735055636181939</v>
      </c>
      <c r="AC115" s="12">
        <f t="shared" si="10"/>
        <v>0.10735449529662218</v>
      </c>
      <c r="AD115" s="12">
        <f t="shared" si="10"/>
        <v>0.1076469500150212</v>
      </c>
      <c r="AE115" s="12">
        <f t="shared" si="10"/>
        <v>0.10827780241309116</v>
      </c>
      <c r="AF115" s="12">
        <f t="shared" si="10"/>
        <v>0.10842115102443392</v>
      </c>
    </row>
    <row r="116" spans="1:32" x14ac:dyDescent="0.2">
      <c r="A116" s="8"/>
    </row>
    <row r="117" spans="1:32" x14ac:dyDescent="0.2">
      <c r="A117" s="8"/>
      <c r="Q117" s="10"/>
    </row>
    <row r="118" spans="1:32" x14ac:dyDescent="0.2">
      <c r="A118" s="8"/>
    </row>
    <row r="119" spans="1:32" x14ac:dyDescent="0.2">
      <c r="A119" s="8"/>
    </row>
    <row r="120" spans="1:32" x14ac:dyDescent="0.2">
      <c r="A120" s="8"/>
    </row>
    <row r="121" spans="1:32" x14ac:dyDescent="0.2">
      <c r="A121" s="8"/>
    </row>
    <row r="122" spans="1:32" x14ac:dyDescent="0.2">
      <c r="A122" s="8"/>
    </row>
    <row r="123" spans="1:32" x14ac:dyDescent="0.2">
      <c r="A123" s="8"/>
    </row>
    <row r="124" spans="1:32" x14ac:dyDescent="0.2">
      <c r="A124" s="8"/>
    </row>
    <row r="125" spans="1:32" x14ac:dyDescent="0.2">
      <c r="A125" s="8"/>
    </row>
    <row r="126" spans="1:32" x14ac:dyDescent="0.2">
      <c r="A126" s="8"/>
    </row>
    <row r="127" spans="1:32" x14ac:dyDescent="0.2">
      <c r="A127" s="8"/>
    </row>
    <row r="128" spans="1:32" x14ac:dyDescent="0.2">
      <c r="A128" s="8"/>
    </row>
    <row r="129" spans="1:1" x14ac:dyDescent="0.2">
      <c r="A129" s="8"/>
    </row>
    <row r="130" spans="1:1" x14ac:dyDescent="0.2">
      <c r="A130" s="8"/>
    </row>
    <row r="131" spans="1:1" x14ac:dyDescent="0.2">
      <c r="A131" s="8"/>
    </row>
    <row r="132" spans="1:1" x14ac:dyDescent="0.2">
      <c r="A132" s="8"/>
    </row>
    <row r="133" spans="1:1" x14ac:dyDescent="0.2">
      <c r="A133" s="8"/>
    </row>
    <row r="134" spans="1:1" x14ac:dyDescent="0.2">
      <c r="A134" s="8"/>
    </row>
    <row r="135" spans="1:1" x14ac:dyDescent="0.2">
      <c r="A135" s="8"/>
    </row>
    <row r="136" spans="1:1" x14ac:dyDescent="0.2">
      <c r="A136" s="8"/>
    </row>
    <row r="137" spans="1:1" x14ac:dyDescent="0.2">
      <c r="A137"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B21-1530-6D46-8F11-8B736A91AD93}">
  <dimension ref="A1:AR160"/>
  <sheetViews>
    <sheetView tabSelected="1" workbookViewId="0">
      <selection activeCell="D14" sqref="D14"/>
    </sheetView>
  </sheetViews>
  <sheetFormatPr baseColWidth="10" defaultRowHeight="15" x14ac:dyDescent="0.2"/>
  <cols>
    <col min="1" max="1" width="26.6640625" customWidth="1"/>
    <col min="4" max="4" width="37.33203125" customWidth="1"/>
    <col min="7" max="7" width="51.5" customWidth="1"/>
  </cols>
  <sheetData>
    <row r="1" spans="1:44" x14ac:dyDescent="0.2">
      <c r="A1" s="49" t="s">
        <v>261</v>
      </c>
      <c r="B1" s="49" t="s">
        <v>311</v>
      </c>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row>
    <row r="2" spans="1:44" ht="41" customHeight="1" thickBot="1" x14ac:dyDescent="0.25">
      <c r="A2" s="68" t="s">
        <v>262</v>
      </c>
      <c r="B2" s="68" t="s">
        <v>263</v>
      </c>
      <c r="C2" s="68" t="s">
        <v>264</v>
      </c>
      <c r="D2" s="70" t="s">
        <v>265</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row>
    <row r="3" spans="1:44" ht="80" customHeight="1" thickBot="1" x14ac:dyDescent="0.25">
      <c r="A3" s="69"/>
      <c r="B3" s="69"/>
      <c r="C3" s="69"/>
      <c r="D3" s="71"/>
      <c r="E3" s="50"/>
      <c r="F3" s="50"/>
      <c r="G3" s="51" t="s">
        <v>266</v>
      </c>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row>
    <row r="4" spans="1:44" x14ac:dyDescent="0.2">
      <c r="A4" s="50"/>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row>
    <row r="5" spans="1:44" x14ac:dyDescent="0.2">
      <c r="A5" s="50"/>
      <c r="B5" s="50"/>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row>
    <row r="6" spans="1:44" x14ac:dyDescent="0.2">
      <c r="A6" s="50"/>
      <c r="B6" s="50"/>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row>
    <row r="7" spans="1:44" x14ac:dyDescent="0.2">
      <c r="A7" s="50"/>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row>
    <row r="8" spans="1:44" ht="96" x14ac:dyDescent="0.2">
      <c r="A8" s="52" t="s">
        <v>267</v>
      </c>
      <c r="B8" s="50"/>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row>
    <row r="9" spans="1:44" x14ac:dyDescent="0.2">
      <c r="A9" s="50"/>
      <c r="B9" s="50"/>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row>
    <row r="10" spans="1:44" x14ac:dyDescent="0.2">
      <c r="A10" s="50"/>
      <c r="B10" s="53"/>
      <c r="C10" s="53"/>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row>
    <row r="11" spans="1:44" x14ac:dyDescent="0.2">
      <c r="A11" s="50"/>
      <c r="B11" s="49" t="s">
        <v>268</v>
      </c>
      <c r="C11" s="53"/>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row>
    <row r="12" spans="1:44" x14ac:dyDescent="0.2">
      <c r="A12" s="50"/>
      <c r="B12" s="49"/>
      <c r="C12" s="53" t="s">
        <v>269</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row>
    <row r="13" spans="1:44" x14ac:dyDescent="0.2">
      <c r="A13" s="50"/>
      <c r="B13" s="49"/>
      <c r="C13" s="54">
        <v>0.3</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row>
    <row r="14" spans="1:44" x14ac:dyDescent="0.2">
      <c r="A14" s="50"/>
      <c r="B14" s="49" t="s">
        <v>270</v>
      </c>
      <c r="C14" s="49"/>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row>
    <row r="15" spans="1:44" x14ac:dyDescent="0.2">
      <c r="A15" s="50"/>
      <c r="B15" s="49"/>
      <c r="C15" s="53">
        <v>2020</v>
      </c>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row>
    <row r="16" spans="1:44" x14ac:dyDescent="0.2">
      <c r="A16" s="50"/>
      <c r="B16" s="50" t="s">
        <v>269</v>
      </c>
      <c r="C16" s="53">
        <v>0</v>
      </c>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row>
    <row r="17" spans="1:44" x14ac:dyDescent="0.2">
      <c r="A17" s="50"/>
      <c r="B17" s="50" t="s">
        <v>271</v>
      </c>
      <c r="C17" s="53">
        <v>0</v>
      </c>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row>
    <row r="18" spans="1:44" x14ac:dyDescent="0.2">
      <c r="A18" s="50"/>
      <c r="B18" s="50" t="s">
        <v>272</v>
      </c>
      <c r="C18" s="53">
        <v>0</v>
      </c>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row>
    <row r="19" spans="1:44"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row>
    <row r="20" spans="1:44" x14ac:dyDescent="0.2">
      <c r="A20" s="50"/>
      <c r="B20" s="49" t="s">
        <v>270</v>
      </c>
      <c r="C20" s="49"/>
      <c r="D20" s="53"/>
      <c r="E20" s="53"/>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row>
    <row r="21" spans="1:44" x14ac:dyDescent="0.2">
      <c r="A21" s="50"/>
      <c r="B21" s="49"/>
      <c r="C21" s="53">
        <v>2020</v>
      </c>
      <c r="D21" s="53">
        <v>2026</v>
      </c>
      <c r="E21" s="53">
        <v>2030</v>
      </c>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row>
    <row r="22" spans="1:44" x14ac:dyDescent="0.2">
      <c r="A22" s="50"/>
      <c r="B22" s="50" t="s">
        <v>269</v>
      </c>
      <c r="C22" s="55">
        <v>0</v>
      </c>
      <c r="D22" s="55">
        <v>0</v>
      </c>
      <c r="E22" s="55">
        <v>0.16666666999999999</v>
      </c>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row>
    <row r="23" spans="1:44"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row>
    <row r="24" spans="1:44" x14ac:dyDescent="0.2">
      <c r="A24" s="50"/>
      <c r="B24" s="49" t="s">
        <v>273</v>
      </c>
      <c r="C24" s="49"/>
      <c r="D24" s="49"/>
      <c r="E24" s="53"/>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row>
    <row r="25" spans="1:44" x14ac:dyDescent="0.2">
      <c r="A25" s="50"/>
      <c r="B25" s="50"/>
      <c r="C25" s="53" t="s">
        <v>269</v>
      </c>
      <c r="D25" s="53" t="s">
        <v>271</v>
      </c>
      <c r="E25" s="53" t="s">
        <v>272</v>
      </c>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row>
    <row r="26" spans="1:44" x14ac:dyDescent="0.2">
      <c r="A26" s="50"/>
      <c r="B26" s="50" t="s">
        <v>37</v>
      </c>
      <c r="C26" s="55">
        <v>0</v>
      </c>
      <c r="D26" s="53">
        <v>0</v>
      </c>
      <c r="E26" s="53">
        <v>0</v>
      </c>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row>
    <row r="27" spans="1:44" x14ac:dyDescent="0.2">
      <c r="A27" s="50"/>
      <c r="B27" s="50" t="s">
        <v>38</v>
      </c>
      <c r="C27" s="55">
        <v>34.799999999999997</v>
      </c>
      <c r="D27" s="53">
        <v>39.15</v>
      </c>
      <c r="E27" s="53">
        <v>40.89</v>
      </c>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row>
    <row r="28" spans="1:44" x14ac:dyDescent="0.2">
      <c r="A28" s="50"/>
      <c r="B28" s="50" t="s">
        <v>41</v>
      </c>
      <c r="C28" s="55">
        <v>30.45</v>
      </c>
      <c r="D28" s="53">
        <v>40.89</v>
      </c>
      <c r="E28" s="53">
        <v>45.24</v>
      </c>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row>
    <row r="29" spans="1:44" x14ac:dyDescent="0.2">
      <c r="A29" s="50"/>
      <c r="B29" s="50" t="s">
        <v>42</v>
      </c>
      <c r="C29" s="55">
        <v>12.18</v>
      </c>
      <c r="D29" s="53">
        <v>12.18</v>
      </c>
      <c r="E29" s="53">
        <v>13.92</v>
      </c>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row>
    <row r="30" spans="1:44" x14ac:dyDescent="0.2">
      <c r="A30" s="50"/>
      <c r="B30" s="50" t="s">
        <v>51</v>
      </c>
      <c r="C30" s="55">
        <v>6.09</v>
      </c>
      <c r="D30" s="53">
        <v>6.96</v>
      </c>
      <c r="E30" s="53">
        <v>7.83</v>
      </c>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row>
    <row r="31" spans="1:44" x14ac:dyDescent="0.2">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row>
    <row r="32" spans="1:44" x14ac:dyDescent="0.2">
      <c r="A32" s="50"/>
      <c r="B32" s="49" t="s">
        <v>274</v>
      </c>
      <c r="C32" s="53"/>
      <c r="D32" s="53"/>
      <c r="E32" s="53"/>
      <c r="F32" s="53"/>
      <c r="G32" s="53"/>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row>
    <row r="33" spans="1:44" x14ac:dyDescent="0.2">
      <c r="A33" s="50"/>
      <c r="B33" s="56"/>
      <c r="C33" s="53">
        <v>2020</v>
      </c>
      <c r="D33" s="53">
        <v>2026</v>
      </c>
      <c r="E33" s="53">
        <v>2030</v>
      </c>
      <c r="F33" s="53">
        <v>2035</v>
      </c>
      <c r="G33" s="53">
        <v>2050</v>
      </c>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row>
    <row r="34" spans="1:44" x14ac:dyDescent="0.2">
      <c r="A34" s="50"/>
      <c r="B34" s="50" t="s">
        <v>37</v>
      </c>
      <c r="C34" s="57">
        <v>0</v>
      </c>
      <c r="D34" s="57">
        <v>0</v>
      </c>
      <c r="E34" s="57">
        <v>0</v>
      </c>
      <c r="F34" s="57">
        <v>0</v>
      </c>
      <c r="G34" s="57">
        <v>0</v>
      </c>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row>
    <row r="35" spans="1:44" x14ac:dyDescent="0.2">
      <c r="A35" s="50"/>
      <c r="B35" s="50" t="s">
        <v>38</v>
      </c>
      <c r="C35" s="57">
        <v>0</v>
      </c>
      <c r="D35" s="57">
        <v>0</v>
      </c>
      <c r="E35" s="57">
        <v>0.32500000000000001</v>
      </c>
      <c r="F35" s="57">
        <v>1</v>
      </c>
      <c r="G35" s="57">
        <v>1</v>
      </c>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row>
    <row r="36" spans="1:44" x14ac:dyDescent="0.2">
      <c r="A36" s="50"/>
      <c r="B36" s="50" t="s">
        <v>41</v>
      </c>
      <c r="C36" s="57">
        <v>0</v>
      </c>
      <c r="D36" s="57">
        <v>0</v>
      </c>
      <c r="E36" s="57">
        <v>0</v>
      </c>
      <c r="F36" s="57">
        <v>1</v>
      </c>
      <c r="G36" s="57">
        <v>1</v>
      </c>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row>
    <row r="37" spans="1:44" x14ac:dyDescent="0.2">
      <c r="A37" s="50"/>
      <c r="B37" s="50" t="s">
        <v>42</v>
      </c>
      <c r="C37" s="57">
        <v>0</v>
      </c>
      <c r="D37" s="57">
        <v>0</v>
      </c>
      <c r="E37" s="57">
        <v>0</v>
      </c>
      <c r="F37" s="57">
        <v>1</v>
      </c>
      <c r="G37" s="57">
        <v>1</v>
      </c>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row>
    <row r="38" spans="1:44" x14ac:dyDescent="0.2">
      <c r="A38" s="50"/>
      <c r="B38" s="50" t="s">
        <v>51</v>
      </c>
      <c r="C38" s="57">
        <v>0</v>
      </c>
      <c r="D38" s="57">
        <v>0</v>
      </c>
      <c r="E38" s="57">
        <v>1</v>
      </c>
      <c r="F38" s="57">
        <v>1</v>
      </c>
      <c r="G38" s="57">
        <v>1</v>
      </c>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row>
    <row r="39" spans="1:44" x14ac:dyDescent="0.2">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row>
    <row r="40" spans="1:44" x14ac:dyDescent="0.2">
      <c r="A40" s="50"/>
      <c r="B40" s="58" t="s">
        <v>275</v>
      </c>
      <c r="C40" s="53"/>
      <c r="D40" s="53"/>
      <c r="E40" s="58" t="s">
        <v>276</v>
      </c>
      <c r="F40" s="58"/>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row>
    <row r="41" spans="1:44" x14ac:dyDescent="0.2">
      <c r="A41" s="50"/>
      <c r="B41" s="53"/>
      <c r="C41" s="53"/>
      <c r="D41" s="53"/>
      <c r="E41" s="53" t="s">
        <v>277</v>
      </c>
      <c r="F41" s="53"/>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row>
    <row r="42" spans="1:44" x14ac:dyDescent="0.2">
      <c r="A42" s="50"/>
      <c r="B42" s="55" t="s">
        <v>278</v>
      </c>
      <c r="C42" s="59">
        <v>0</v>
      </c>
      <c r="D42" s="50"/>
      <c r="E42" s="53">
        <v>0</v>
      </c>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row>
    <row r="43" spans="1:44" x14ac:dyDescent="0.2">
      <c r="A43" s="50"/>
      <c r="B43" s="55" t="s">
        <v>279</v>
      </c>
      <c r="C43" s="59">
        <v>28</v>
      </c>
      <c r="D43" s="50"/>
      <c r="E43" s="53">
        <v>0</v>
      </c>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row>
    <row r="44" spans="1:44" x14ac:dyDescent="0.2">
      <c r="A44" s="50"/>
      <c r="B44" s="55" t="s">
        <v>280</v>
      </c>
      <c r="C44" s="59">
        <v>15</v>
      </c>
      <c r="D44" s="50"/>
      <c r="E44" s="53">
        <v>0</v>
      </c>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row>
    <row r="45" spans="1:44" x14ac:dyDescent="0.2">
      <c r="A45" s="50"/>
      <c r="B45" s="55" t="s">
        <v>281</v>
      </c>
      <c r="C45" s="55">
        <v>23</v>
      </c>
      <c r="D45" s="53"/>
      <c r="E45" s="53">
        <v>5</v>
      </c>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row>
    <row r="46" spans="1:44" x14ac:dyDescent="0.2">
      <c r="A46" s="50"/>
      <c r="B46" s="55" t="s">
        <v>282</v>
      </c>
      <c r="C46" s="59">
        <v>9</v>
      </c>
      <c r="D46" s="50"/>
      <c r="E46" s="53">
        <v>9</v>
      </c>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row>
    <row r="47" spans="1:44" x14ac:dyDescent="0.2">
      <c r="A47" s="50"/>
      <c r="B47" s="55" t="s">
        <v>283</v>
      </c>
      <c r="C47" s="59">
        <v>47</v>
      </c>
      <c r="D47" s="50"/>
      <c r="E47" s="53">
        <v>41</v>
      </c>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row>
    <row r="48" spans="1:44" x14ac:dyDescent="0.2">
      <c r="A48" s="50"/>
      <c r="B48" s="55" t="s">
        <v>284</v>
      </c>
      <c r="C48" s="59">
        <v>19</v>
      </c>
      <c r="D48" s="50"/>
      <c r="E48" s="53">
        <v>19</v>
      </c>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row>
    <row r="49" spans="1:44" x14ac:dyDescent="0.2">
      <c r="A49" s="50"/>
      <c r="B49" s="55" t="s">
        <v>268</v>
      </c>
      <c r="C49" s="55">
        <v>0</v>
      </c>
      <c r="D49" s="53"/>
      <c r="E49" s="53">
        <v>0</v>
      </c>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row>
    <row r="50" spans="1:44" x14ac:dyDescent="0.2">
      <c r="A50" s="50"/>
      <c r="B50" s="55" t="s">
        <v>230</v>
      </c>
      <c r="C50" s="55">
        <v>141</v>
      </c>
      <c r="D50" s="53"/>
      <c r="E50" s="53">
        <v>74</v>
      </c>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row>
    <row r="51" spans="1:44"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row>
    <row r="52" spans="1:44" x14ac:dyDescent="0.2">
      <c r="A52" s="50"/>
      <c r="B52" s="58" t="s">
        <v>285</v>
      </c>
      <c r="C52" s="53"/>
      <c r="D52" s="53"/>
      <c r="E52" s="53"/>
      <c r="F52" s="60"/>
      <c r="G52" s="60"/>
      <c r="H52" s="72" t="s">
        <v>286</v>
      </c>
      <c r="I52" s="72"/>
      <c r="J52" s="72"/>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row>
    <row r="53" spans="1:44" ht="29" x14ac:dyDescent="0.2">
      <c r="A53" s="50"/>
      <c r="B53" s="53"/>
      <c r="C53" s="53"/>
      <c r="D53" s="53" t="s">
        <v>287</v>
      </c>
      <c r="E53" s="53" t="s">
        <v>288</v>
      </c>
      <c r="F53" s="60" t="s">
        <v>289</v>
      </c>
      <c r="G53" s="60" t="s">
        <v>290</v>
      </c>
      <c r="H53" s="53" t="s">
        <v>272</v>
      </c>
      <c r="I53" s="53" t="s">
        <v>271</v>
      </c>
      <c r="J53" s="53" t="s">
        <v>269</v>
      </c>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row>
    <row r="54" spans="1:44" x14ac:dyDescent="0.2">
      <c r="A54" s="50"/>
      <c r="B54" s="53" t="s">
        <v>278</v>
      </c>
      <c r="C54" s="50"/>
      <c r="D54" s="50" t="s">
        <v>42</v>
      </c>
      <c r="E54" s="53"/>
      <c r="F54" s="53"/>
      <c r="G54" s="53"/>
      <c r="H54" s="53">
        <v>0</v>
      </c>
      <c r="I54" s="53">
        <v>0</v>
      </c>
      <c r="J54" s="53">
        <v>0</v>
      </c>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row>
    <row r="55" spans="1:44" x14ac:dyDescent="0.2">
      <c r="A55" s="50"/>
      <c r="B55" s="53" t="s">
        <v>279</v>
      </c>
      <c r="C55" s="50"/>
      <c r="D55" s="50" t="s">
        <v>37</v>
      </c>
      <c r="E55" s="53">
        <v>0</v>
      </c>
      <c r="F55" s="53">
        <v>0</v>
      </c>
      <c r="G55" s="53">
        <v>0</v>
      </c>
      <c r="H55" s="53">
        <v>0</v>
      </c>
      <c r="I55" s="53">
        <v>0</v>
      </c>
      <c r="J55" s="53">
        <v>0</v>
      </c>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row>
    <row r="56" spans="1:44" x14ac:dyDescent="0.2">
      <c r="A56" s="50"/>
      <c r="B56" s="53" t="s">
        <v>280</v>
      </c>
      <c r="C56" s="50"/>
      <c r="D56" s="50" t="s">
        <v>41</v>
      </c>
      <c r="E56" s="53"/>
      <c r="F56" s="53"/>
      <c r="G56" s="53"/>
      <c r="H56" s="53">
        <v>0</v>
      </c>
      <c r="I56" s="53">
        <v>0</v>
      </c>
      <c r="J56" s="53">
        <v>0</v>
      </c>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row>
    <row r="57" spans="1:44" x14ac:dyDescent="0.2">
      <c r="A57" s="50"/>
      <c r="B57" s="53" t="s">
        <v>281</v>
      </c>
      <c r="C57" s="53"/>
      <c r="D57" s="50" t="s">
        <v>38</v>
      </c>
      <c r="E57" s="53">
        <v>5</v>
      </c>
      <c r="F57" s="53">
        <v>5</v>
      </c>
      <c r="G57" s="53">
        <v>5</v>
      </c>
      <c r="H57" s="53">
        <v>0</v>
      </c>
      <c r="I57" s="53">
        <v>0</v>
      </c>
      <c r="J57" s="53">
        <v>0</v>
      </c>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row>
    <row r="58" spans="1:44" x14ac:dyDescent="0.2">
      <c r="A58" s="50"/>
      <c r="B58" s="53" t="s">
        <v>282</v>
      </c>
      <c r="C58" s="50"/>
      <c r="D58" s="50" t="s">
        <v>51</v>
      </c>
      <c r="E58" s="53">
        <v>18</v>
      </c>
      <c r="F58" s="53">
        <v>17</v>
      </c>
      <c r="G58" s="53">
        <v>16</v>
      </c>
      <c r="H58" s="53">
        <v>9</v>
      </c>
      <c r="I58" s="53">
        <v>8</v>
      </c>
      <c r="J58" s="53">
        <v>7</v>
      </c>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row>
    <row r="59" spans="1:44" x14ac:dyDescent="0.2">
      <c r="A59" s="50"/>
      <c r="B59" s="53" t="s">
        <v>283</v>
      </c>
      <c r="C59" s="50"/>
      <c r="D59" s="50" t="s">
        <v>37</v>
      </c>
      <c r="E59" s="53">
        <v>53</v>
      </c>
      <c r="F59" s="53">
        <v>53</v>
      </c>
      <c r="G59" s="53">
        <v>53</v>
      </c>
      <c r="H59" s="53">
        <v>12</v>
      </c>
      <c r="I59" s="53">
        <v>12</v>
      </c>
      <c r="J59" s="53">
        <v>12</v>
      </c>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row>
    <row r="60" spans="1:44" x14ac:dyDescent="0.2">
      <c r="A60" s="50"/>
      <c r="B60" s="53" t="s">
        <v>284</v>
      </c>
      <c r="C60" s="50"/>
      <c r="D60" s="50" t="s">
        <v>38</v>
      </c>
      <c r="E60" s="53">
        <v>20</v>
      </c>
      <c r="F60" s="53">
        <v>20</v>
      </c>
      <c r="G60" s="53">
        <v>20</v>
      </c>
      <c r="H60" s="53">
        <v>1</v>
      </c>
      <c r="I60" s="53">
        <v>1</v>
      </c>
      <c r="J60" s="53">
        <v>1</v>
      </c>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row>
    <row r="61" spans="1:44" x14ac:dyDescent="0.2">
      <c r="A61" s="50"/>
      <c r="B61" s="53" t="s">
        <v>268</v>
      </c>
      <c r="C61" s="53"/>
      <c r="D61" s="53" t="s">
        <v>291</v>
      </c>
      <c r="E61" s="53">
        <v>7</v>
      </c>
      <c r="F61" s="53">
        <v>6</v>
      </c>
      <c r="G61" s="53">
        <v>5</v>
      </c>
      <c r="H61" s="53">
        <v>7</v>
      </c>
      <c r="I61" s="53">
        <v>6</v>
      </c>
      <c r="J61" s="53">
        <v>5</v>
      </c>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row>
    <row r="62" spans="1:44" x14ac:dyDescent="0.2">
      <c r="A62" s="50"/>
      <c r="B62" s="53" t="s">
        <v>230</v>
      </c>
      <c r="C62" s="53"/>
      <c r="D62" s="53"/>
      <c r="E62" s="53">
        <v>103</v>
      </c>
      <c r="F62" s="53">
        <v>101</v>
      </c>
      <c r="G62" s="53">
        <v>99</v>
      </c>
      <c r="H62" s="53">
        <v>22</v>
      </c>
      <c r="I62" s="53">
        <v>21</v>
      </c>
      <c r="J62" s="53">
        <v>20</v>
      </c>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row>
    <row r="63" spans="1:44" x14ac:dyDescent="0.2">
      <c r="A63" s="50"/>
      <c r="B63" s="53"/>
      <c r="C63" s="53"/>
      <c r="D63" s="53"/>
      <c r="E63" s="53"/>
      <c r="F63" s="53"/>
      <c r="G63" s="53"/>
      <c r="H63" s="53"/>
      <c r="I63" s="53"/>
      <c r="J63" s="53"/>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row>
    <row r="64" spans="1:44" x14ac:dyDescent="0.2">
      <c r="A64" s="50"/>
      <c r="B64" s="58" t="s">
        <v>292</v>
      </c>
      <c r="C64" s="53"/>
      <c r="D64" s="53"/>
      <c r="E64" s="53"/>
      <c r="F64" s="60"/>
      <c r="G64" s="60"/>
      <c r="H64" s="72" t="s">
        <v>286</v>
      </c>
      <c r="I64" s="72"/>
      <c r="J64" s="72"/>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row>
    <row r="65" spans="1:44" ht="29" x14ac:dyDescent="0.2">
      <c r="A65" s="50"/>
      <c r="B65" s="53"/>
      <c r="C65" s="53"/>
      <c r="D65" s="53" t="s">
        <v>287</v>
      </c>
      <c r="E65" s="53" t="s">
        <v>288</v>
      </c>
      <c r="F65" s="60" t="s">
        <v>289</v>
      </c>
      <c r="G65" s="60" t="s">
        <v>290</v>
      </c>
      <c r="H65" s="53" t="s">
        <v>272</v>
      </c>
      <c r="I65" s="53" t="s">
        <v>271</v>
      </c>
      <c r="J65" s="53" t="s">
        <v>269</v>
      </c>
      <c r="K65" s="50"/>
      <c r="L65" s="53" t="s">
        <v>293</v>
      </c>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row>
    <row r="66" spans="1:44" x14ac:dyDescent="0.2">
      <c r="A66" s="50"/>
      <c r="B66" s="53" t="s">
        <v>278</v>
      </c>
      <c r="C66" s="53">
        <v>16</v>
      </c>
      <c r="D66" s="59" t="s">
        <v>42</v>
      </c>
      <c r="E66" s="53">
        <v>16</v>
      </c>
      <c r="F66" s="53">
        <v>14</v>
      </c>
      <c r="G66" s="53">
        <v>14</v>
      </c>
      <c r="H66" s="53">
        <v>16</v>
      </c>
      <c r="I66" s="53">
        <v>14</v>
      </c>
      <c r="J66" s="53">
        <v>14</v>
      </c>
      <c r="K66" s="50"/>
      <c r="L66" s="61">
        <v>2</v>
      </c>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row>
    <row r="67" spans="1:44" x14ac:dyDescent="0.2">
      <c r="A67" s="50"/>
      <c r="B67" s="53" t="s">
        <v>279</v>
      </c>
      <c r="C67" s="53">
        <v>66</v>
      </c>
      <c r="D67" s="59" t="s">
        <v>37</v>
      </c>
      <c r="E67" s="53">
        <v>66</v>
      </c>
      <c r="F67" s="53">
        <v>64</v>
      </c>
      <c r="G67" s="53">
        <v>60</v>
      </c>
      <c r="H67" s="53">
        <v>38</v>
      </c>
      <c r="I67" s="53">
        <v>36</v>
      </c>
      <c r="J67" s="53">
        <v>32</v>
      </c>
      <c r="K67" s="50"/>
      <c r="L67" s="61">
        <v>0.81</v>
      </c>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row>
    <row r="68" spans="1:44" x14ac:dyDescent="0.2">
      <c r="A68" s="50"/>
      <c r="B68" s="53" t="s">
        <v>280</v>
      </c>
      <c r="C68" s="53">
        <v>64</v>
      </c>
      <c r="D68" s="59" t="s">
        <v>41</v>
      </c>
      <c r="E68" s="53">
        <v>64</v>
      </c>
      <c r="F68" s="53">
        <v>62</v>
      </c>
      <c r="G68" s="53">
        <v>50</v>
      </c>
      <c r="H68" s="53">
        <v>49</v>
      </c>
      <c r="I68" s="53">
        <v>47</v>
      </c>
      <c r="J68" s="53">
        <v>35</v>
      </c>
      <c r="K68" s="50"/>
      <c r="L68" s="61">
        <v>1.24</v>
      </c>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row>
    <row r="69" spans="1:44" x14ac:dyDescent="0.2">
      <c r="A69" s="50"/>
      <c r="B69" s="53" t="s">
        <v>281</v>
      </c>
      <c r="C69" s="53">
        <v>25</v>
      </c>
      <c r="D69" s="59" t="s">
        <v>38</v>
      </c>
      <c r="E69" s="53">
        <v>25</v>
      </c>
      <c r="F69" s="53">
        <v>25</v>
      </c>
      <c r="G69" s="53">
        <v>24</v>
      </c>
      <c r="H69" s="53">
        <v>2</v>
      </c>
      <c r="I69" s="53">
        <v>2</v>
      </c>
      <c r="J69" s="53">
        <v>1</v>
      </c>
      <c r="K69" s="50"/>
      <c r="L69" s="61">
        <v>0.08</v>
      </c>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row>
    <row r="70" spans="1:44" x14ac:dyDescent="0.2">
      <c r="A70" s="50"/>
      <c r="B70" s="53" t="s">
        <v>282</v>
      </c>
      <c r="C70" s="53">
        <v>18</v>
      </c>
      <c r="D70" s="59" t="s">
        <v>51</v>
      </c>
      <c r="E70" s="53">
        <v>18</v>
      </c>
      <c r="F70" s="53">
        <v>17</v>
      </c>
      <c r="G70" s="53">
        <v>16</v>
      </c>
      <c r="H70" s="53">
        <v>9</v>
      </c>
      <c r="I70" s="53">
        <v>8</v>
      </c>
      <c r="J70" s="53">
        <v>7</v>
      </c>
      <c r="K70" s="50"/>
      <c r="L70" s="61">
        <v>0.67</v>
      </c>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row>
    <row r="71" spans="1:44" x14ac:dyDescent="0.2">
      <c r="A71" s="50"/>
      <c r="B71" s="53" t="s">
        <v>283</v>
      </c>
      <c r="C71" s="53">
        <v>53</v>
      </c>
      <c r="D71" s="59" t="s">
        <v>37</v>
      </c>
      <c r="E71" s="53">
        <v>53</v>
      </c>
      <c r="F71" s="53">
        <v>53</v>
      </c>
      <c r="G71" s="53">
        <v>53</v>
      </c>
      <c r="H71" s="53">
        <v>6</v>
      </c>
      <c r="I71" s="53">
        <v>6</v>
      </c>
      <c r="J71" s="53">
        <v>6</v>
      </c>
      <c r="K71" s="50"/>
      <c r="L71" s="61">
        <v>0.12</v>
      </c>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row>
    <row r="72" spans="1:44" x14ac:dyDescent="0.2">
      <c r="A72" s="50"/>
      <c r="B72" s="53" t="s">
        <v>284</v>
      </c>
      <c r="C72" s="53">
        <v>20</v>
      </c>
      <c r="D72" s="59" t="s">
        <v>38</v>
      </c>
      <c r="E72" s="53">
        <v>20</v>
      </c>
      <c r="F72" s="53">
        <v>20</v>
      </c>
      <c r="G72" s="53">
        <v>20</v>
      </c>
      <c r="H72" s="53">
        <v>1</v>
      </c>
      <c r="I72" s="53">
        <v>1</v>
      </c>
      <c r="J72" s="53">
        <v>1</v>
      </c>
      <c r="K72" s="50"/>
      <c r="L72" s="61">
        <v>0.05</v>
      </c>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row>
    <row r="73" spans="1:44" x14ac:dyDescent="0.2">
      <c r="A73" s="50"/>
      <c r="B73" s="53" t="s">
        <v>268</v>
      </c>
      <c r="C73" s="53">
        <v>51</v>
      </c>
      <c r="D73" s="53"/>
      <c r="E73" s="53">
        <v>51</v>
      </c>
      <c r="F73" s="53">
        <v>40</v>
      </c>
      <c r="G73" s="53">
        <v>30</v>
      </c>
      <c r="H73" s="53">
        <v>51</v>
      </c>
      <c r="I73" s="53">
        <v>40</v>
      </c>
      <c r="J73" s="53">
        <v>30</v>
      </c>
      <c r="K73" s="50"/>
      <c r="L73" s="61">
        <v>2</v>
      </c>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row>
    <row r="74" spans="1:44" x14ac:dyDescent="0.2">
      <c r="A74" s="50"/>
      <c r="B74" s="53" t="s">
        <v>230</v>
      </c>
      <c r="C74" s="53">
        <v>313</v>
      </c>
      <c r="D74" s="53"/>
      <c r="E74" s="53">
        <v>313</v>
      </c>
      <c r="F74" s="53">
        <v>295</v>
      </c>
      <c r="G74" s="53">
        <v>267</v>
      </c>
      <c r="H74" s="53">
        <v>121</v>
      </c>
      <c r="I74" s="53">
        <v>114</v>
      </c>
      <c r="J74" s="53">
        <v>96</v>
      </c>
      <c r="K74" s="50"/>
      <c r="L74" s="61">
        <v>0.76</v>
      </c>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row>
    <row r="75" spans="1:44" x14ac:dyDescent="0.2">
      <c r="A75" s="50"/>
      <c r="B75" s="53"/>
      <c r="C75" s="53"/>
      <c r="D75" s="53"/>
      <c r="E75" s="53"/>
      <c r="F75" s="53"/>
      <c r="G75" s="53"/>
      <c r="H75" s="53"/>
      <c r="I75" s="53"/>
      <c r="J75" s="53"/>
      <c r="K75" s="50"/>
      <c r="L75" s="61"/>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row>
    <row r="76" spans="1:44" x14ac:dyDescent="0.2">
      <c r="A76" s="50"/>
      <c r="B76" s="53"/>
      <c r="C76" s="53"/>
      <c r="D76" s="53"/>
      <c r="E76" s="53"/>
      <c r="F76" s="53"/>
      <c r="G76" s="53"/>
      <c r="H76" s="53"/>
      <c r="I76" s="53"/>
      <c r="J76" s="53"/>
      <c r="K76" s="50"/>
      <c r="L76" s="61"/>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row>
    <row r="77" spans="1:44" x14ac:dyDescent="0.2">
      <c r="A77" s="50"/>
      <c r="B77" s="49" t="s">
        <v>294</v>
      </c>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row>
    <row r="78" spans="1:44" x14ac:dyDescent="0.2">
      <c r="A78" s="50"/>
      <c r="B78" s="50" t="s">
        <v>295</v>
      </c>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row>
    <row r="79" spans="1:44" x14ac:dyDescent="0.2">
      <c r="A79" s="50"/>
      <c r="B79" s="50" t="s">
        <v>9</v>
      </c>
      <c r="C79" s="50">
        <v>2020</v>
      </c>
      <c r="D79" s="50">
        <v>2021</v>
      </c>
      <c r="E79" s="50">
        <v>2022</v>
      </c>
      <c r="F79" s="50">
        <v>2023</v>
      </c>
      <c r="G79" s="50">
        <v>2024</v>
      </c>
      <c r="H79" s="50">
        <v>2025</v>
      </c>
      <c r="I79" s="50">
        <v>2026</v>
      </c>
      <c r="J79" s="50">
        <v>2027</v>
      </c>
      <c r="K79" s="50">
        <v>2028</v>
      </c>
      <c r="L79" s="50">
        <v>2029</v>
      </c>
      <c r="M79" s="50">
        <v>2030</v>
      </c>
      <c r="N79" s="50">
        <v>2031</v>
      </c>
      <c r="O79" s="50">
        <v>2032</v>
      </c>
      <c r="P79" s="50">
        <v>2033</v>
      </c>
      <c r="Q79" s="50">
        <v>2034</v>
      </c>
      <c r="R79" s="50">
        <v>2035</v>
      </c>
      <c r="S79" s="50">
        <v>2036</v>
      </c>
      <c r="T79" s="50">
        <v>2037</v>
      </c>
      <c r="U79" s="50">
        <v>2038</v>
      </c>
      <c r="V79" s="50">
        <v>2039</v>
      </c>
      <c r="W79" s="50">
        <v>2040</v>
      </c>
      <c r="X79" s="50">
        <v>2041</v>
      </c>
      <c r="Y79" s="50">
        <v>2042</v>
      </c>
      <c r="Z79" s="50">
        <v>2043</v>
      </c>
      <c r="AA79" s="50">
        <v>2044</v>
      </c>
      <c r="AB79" s="50">
        <v>2045</v>
      </c>
      <c r="AC79" s="50">
        <v>2046</v>
      </c>
      <c r="AD79" s="50">
        <v>2047</v>
      </c>
      <c r="AE79" s="50">
        <v>2048</v>
      </c>
      <c r="AF79" s="50">
        <v>2049</v>
      </c>
      <c r="AG79" s="50">
        <v>2050</v>
      </c>
      <c r="AH79" s="50"/>
      <c r="AI79" s="50"/>
      <c r="AJ79" s="50"/>
      <c r="AK79" s="50"/>
      <c r="AL79" s="50"/>
      <c r="AM79" s="50"/>
      <c r="AN79" s="50"/>
      <c r="AO79" s="50"/>
      <c r="AP79" s="50"/>
      <c r="AQ79" s="50"/>
      <c r="AR79" s="50"/>
    </row>
    <row r="80" spans="1:44" x14ac:dyDescent="0.2">
      <c r="A80" s="50"/>
      <c r="B80" s="50" t="s">
        <v>29</v>
      </c>
      <c r="C80" s="50">
        <v>0</v>
      </c>
      <c r="D80" s="50">
        <v>0</v>
      </c>
      <c r="E80" s="50">
        <v>0</v>
      </c>
      <c r="F80" s="50">
        <v>0</v>
      </c>
      <c r="G80" s="50">
        <v>0</v>
      </c>
      <c r="H80" s="50">
        <v>0</v>
      </c>
      <c r="I80" s="50">
        <v>0</v>
      </c>
      <c r="J80" s="50">
        <v>0</v>
      </c>
      <c r="K80" s="50">
        <v>0</v>
      </c>
      <c r="L80" s="50">
        <v>0</v>
      </c>
      <c r="M80" s="50">
        <v>0</v>
      </c>
      <c r="N80" s="50">
        <v>0</v>
      </c>
      <c r="O80" s="50">
        <v>0</v>
      </c>
      <c r="P80" s="50">
        <v>0</v>
      </c>
      <c r="Q80" s="50">
        <v>0</v>
      </c>
      <c r="R80" s="50">
        <v>0</v>
      </c>
      <c r="S80" s="50">
        <v>0</v>
      </c>
      <c r="T80" s="50">
        <v>0</v>
      </c>
      <c r="U80" s="50">
        <v>0</v>
      </c>
      <c r="V80" s="50">
        <v>0</v>
      </c>
      <c r="W80" s="50">
        <v>0</v>
      </c>
      <c r="X80" s="50">
        <v>0</v>
      </c>
      <c r="Y80" s="50">
        <v>0</v>
      </c>
      <c r="Z80" s="50">
        <v>0</v>
      </c>
      <c r="AA80" s="50">
        <v>0</v>
      </c>
      <c r="AB80" s="50">
        <v>0</v>
      </c>
      <c r="AC80" s="50">
        <v>0</v>
      </c>
      <c r="AD80" s="50">
        <v>0</v>
      </c>
      <c r="AE80" s="50">
        <v>0</v>
      </c>
      <c r="AF80" s="50">
        <v>0</v>
      </c>
      <c r="AG80" s="50">
        <v>0</v>
      </c>
      <c r="AH80" s="50"/>
      <c r="AI80" s="50"/>
      <c r="AJ80" s="50"/>
      <c r="AK80" s="50"/>
      <c r="AL80" s="50"/>
      <c r="AM80" s="50"/>
      <c r="AN80" s="50"/>
      <c r="AO80" s="50"/>
      <c r="AP80" s="50"/>
      <c r="AQ80" s="50"/>
      <c r="AR80" s="50"/>
    </row>
    <row r="81" spans="1:44" x14ac:dyDescent="0.2">
      <c r="A81" s="50"/>
      <c r="B81" s="50" t="s">
        <v>30</v>
      </c>
      <c r="C81" s="50">
        <v>0</v>
      </c>
      <c r="D81" s="50">
        <v>0</v>
      </c>
      <c r="E81" s="50">
        <v>0</v>
      </c>
      <c r="F81" s="50">
        <v>0</v>
      </c>
      <c r="G81" s="50">
        <v>0</v>
      </c>
      <c r="H81" s="50">
        <v>0</v>
      </c>
      <c r="I81" s="50">
        <v>0</v>
      </c>
      <c r="J81" s="50">
        <v>0</v>
      </c>
      <c r="K81" s="50">
        <v>0</v>
      </c>
      <c r="L81" s="50">
        <v>0</v>
      </c>
      <c r="M81" s="50">
        <v>0</v>
      </c>
      <c r="N81" s="50">
        <v>0</v>
      </c>
      <c r="O81" s="50">
        <v>0</v>
      </c>
      <c r="P81" s="50">
        <v>0</v>
      </c>
      <c r="Q81" s="50">
        <v>0</v>
      </c>
      <c r="R81" s="50">
        <v>0</v>
      </c>
      <c r="S81" s="50">
        <v>0</v>
      </c>
      <c r="T81" s="50">
        <v>0</v>
      </c>
      <c r="U81" s="50">
        <v>0</v>
      </c>
      <c r="V81" s="50">
        <v>0</v>
      </c>
      <c r="W81" s="50">
        <v>0</v>
      </c>
      <c r="X81" s="50">
        <v>0</v>
      </c>
      <c r="Y81" s="50">
        <v>0</v>
      </c>
      <c r="Z81" s="50">
        <v>0</v>
      </c>
      <c r="AA81" s="50">
        <v>0</v>
      </c>
      <c r="AB81" s="50">
        <v>0</v>
      </c>
      <c r="AC81" s="50">
        <v>0</v>
      </c>
      <c r="AD81" s="50">
        <v>0</v>
      </c>
      <c r="AE81" s="50">
        <v>0</v>
      </c>
      <c r="AF81" s="50">
        <v>0</v>
      </c>
      <c r="AG81" s="50">
        <v>0</v>
      </c>
      <c r="AH81" s="50"/>
      <c r="AI81" s="50"/>
      <c r="AJ81" s="50"/>
      <c r="AK81" s="50"/>
      <c r="AL81" s="50"/>
      <c r="AM81" s="50"/>
      <c r="AN81" s="50"/>
      <c r="AO81" s="50"/>
      <c r="AP81" s="50"/>
      <c r="AQ81" s="50"/>
      <c r="AR81" s="50"/>
    </row>
    <row r="82" spans="1:44" x14ac:dyDescent="0.2">
      <c r="A82" s="50"/>
      <c r="B82" s="50" t="s">
        <v>31</v>
      </c>
      <c r="C82" s="50">
        <v>0</v>
      </c>
      <c r="D82" s="50">
        <v>0</v>
      </c>
      <c r="E82" s="50">
        <v>0</v>
      </c>
      <c r="F82" s="50">
        <v>0</v>
      </c>
      <c r="G82" s="50">
        <v>0</v>
      </c>
      <c r="H82" s="50">
        <v>0</v>
      </c>
      <c r="I82" s="50">
        <v>0</v>
      </c>
      <c r="J82" s="50">
        <v>0</v>
      </c>
      <c r="K82" s="50">
        <v>0</v>
      </c>
      <c r="L82" s="50">
        <v>0</v>
      </c>
      <c r="M82" s="50">
        <v>0</v>
      </c>
      <c r="N82" s="50">
        <v>0</v>
      </c>
      <c r="O82" s="50">
        <v>0</v>
      </c>
      <c r="P82" s="50">
        <v>0</v>
      </c>
      <c r="Q82" s="50">
        <v>0</v>
      </c>
      <c r="R82" s="50">
        <v>0</v>
      </c>
      <c r="S82" s="50">
        <v>0</v>
      </c>
      <c r="T82" s="50">
        <v>0</v>
      </c>
      <c r="U82" s="50">
        <v>0</v>
      </c>
      <c r="V82" s="50">
        <v>0</v>
      </c>
      <c r="W82" s="50">
        <v>0</v>
      </c>
      <c r="X82" s="50">
        <v>0</v>
      </c>
      <c r="Y82" s="50">
        <v>0</v>
      </c>
      <c r="Z82" s="50">
        <v>0</v>
      </c>
      <c r="AA82" s="50">
        <v>0</v>
      </c>
      <c r="AB82" s="50">
        <v>0</v>
      </c>
      <c r="AC82" s="50">
        <v>0</v>
      </c>
      <c r="AD82" s="50">
        <v>0</v>
      </c>
      <c r="AE82" s="50">
        <v>0</v>
      </c>
      <c r="AF82" s="50">
        <v>0</v>
      </c>
      <c r="AG82" s="50">
        <v>0</v>
      </c>
      <c r="AH82" s="50"/>
      <c r="AI82" s="50"/>
      <c r="AJ82" s="50"/>
      <c r="AK82" s="50"/>
      <c r="AL82" s="50"/>
      <c r="AM82" s="50"/>
      <c r="AN82" s="50"/>
      <c r="AO82" s="50"/>
      <c r="AP82" s="50"/>
      <c r="AQ82" s="50"/>
      <c r="AR82" s="50"/>
    </row>
    <row r="83" spans="1:44" x14ac:dyDescent="0.2">
      <c r="A83" s="50"/>
      <c r="B83" s="50" t="s">
        <v>32</v>
      </c>
      <c r="C83" s="50">
        <v>0</v>
      </c>
      <c r="D83" s="50">
        <v>0</v>
      </c>
      <c r="E83" s="50">
        <v>0</v>
      </c>
      <c r="F83" s="50">
        <v>0</v>
      </c>
      <c r="G83" s="50">
        <v>0</v>
      </c>
      <c r="H83" s="50">
        <v>0</v>
      </c>
      <c r="I83" s="50">
        <v>0</v>
      </c>
      <c r="J83" s="50">
        <v>0</v>
      </c>
      <c r="K83" s="50">
        <v>0</v>
      </c>
      <c r="L83" s="50">
        <v>0</v>
      </c>
      <c r="M83" s="50">
        <v>0</v>
      </c>
      <c r="N83" s="50">
        <v>0</v>
      </c>
      <c r="O83" s="50">
        <v>0</v>
      </c>
      <c r="P83" s="50">
        <v>0</v>
      </c>
      <c r="Q83" s="50">
        <v>0</v>
      </c>
      <c r="R83" s="50">
        <v>0</v>
      </c>
      <c r="S83" s="50">
        <v>0</v>
      </c>
      <c r="T83" s="50">
        <v>0</v>
      </c>
      <c r="U83" s="50">
        <v>0</v>
      </c>
      <c r="V83" s="50">
        <v>0</v>
      </c>
      <c r="W83" s="50">
        <v>0</v>
      </c>
      <c r="X83" s="50">
        <v>0</v>
      </c>
      <c r="Y83" s="50">
        <v>0</v>
      </c>
      <c r="Z83" s="50">
        <v>0</v>
      </c>
      <c r="AA83" s="50">
        <v>0</v>
      </c>
      <c r="AB83" s="50">
        <v>0</v>
      </c>
      <c r="AC83" s="50">
        <v>0</v>
      </c>
      <c r="AD83" s="50">
        <v>0</v>
      </c>
      <c r="AE83" s="50">
        <v>0</v>
      </c>
      <c r="AF83" s="50">
        <v>0</v>
      </c>
      <c r="AG83" s="50">
        <v>0</v>
      </c>
      <c r="AH83" s="50"/>
      <c r="AI83" s="50"/>
      <c r="AJ83" s="50"/>
      <c r="AK83" s="50"/>
      <c r="AL83" s="50"/>
      <c r="AM83" s="50"/>
      <c r="AN83" s="50"/>
      <c r="AO83" s="50"/>
      <c r="AP83" s="50"/>
      <c r="AQ83" s="50"/>
      <c r="AR83" s="50"/>
    </row>
    <row r="84" spans="1:44" x14ac:dyDescent="0.2">
      <c r="A84" s="50"/>
      <c r="B84" s="50" t="s">
        <v>33</v>
      </c>
      <c r="C84" s="50">
        <v>0</v>
      </c>
      <c r="D84" s="50">
        <v>0</v>
      </c>
      <c r="E84" s="50">
        <v>0</v>
      </c>
      <c r="F84" s="50">
        <v>0</v>
      </c>
      <c r="G84" s="50">
        <v>0</v>
      </c>
      <c r="H84" s="50">
        <v>0</v>
      </c>
      <c r="I84" s="50">
        <v>0</v>
      </c>
      <c r="J84" s="50">
        <v>0</v>
      </c>
      <c r="K84" s="50">
        <v>0</v>
      </c>
      <c r="L84" s="50">
        <v>0</v>
      </c>
      <c r="M84" s="50">
        <v>0</v>
      </c>
      <c r="N84" s="50">
        <v>0</v>
      </c>
      <c r="O84" s="50">
        <v>0</v>
      </c>
      <c r="P84" s="50">
        <v>0</v>
      </c>
      <c r="Q84" s="50">
        <v>0</v>
      </c>
      <c r="R84" s="50">
        <v>0</v>
      </c>
      <c r="S84" s="50">
        <v>0</v>
      </c>
      <c r="T84" s="50">
        <v>0</v>
      </c>
      <c r="U84" s="50">
        <v>0</v>
      </c>
      <c r="V84" s="50">
        <v>0</v>
      </c>
      <c r="W84" s="50">
        <v>0</v>
      </c>
      <c r="X84" s="50">
        <v>0</v>
      </c>
      <c r="Y84" s="50">
        <v>0</v>
      </c>
      <c r="Z84" s="50">
        <v>0</v>
      </c>
      <c r="AA84" s="50">
        <v>0</v>
      </c>
      <c r="AB84" s="50">
        <v>0</v>
      </c>
      <c r="AC84" s="50">
        <v>0</v>
      </c>
      <c r="AD84" s="50">
        <v>0</v>
      </c>
      <c r="AE84" s="50">
        <v>0</v>
      </c>
      <c r="AF84" s="50">
        <v>0</v>
      </c>
      <c r="AG84" s="50">
        <v>0</v>
      </c>
      <c r="AH84" s="50"/>
      <c r="AI84" s="50"/>
      <c r="AJ84" s="50"/>
      <c r="AK84" s="50"/>
      <c r="AL84" s="50"/>
      <c r="AM84" s="50"/>
      <c r="AN84" s="50"/>
      <c r="AO84" s="50"/>
      <c r="AP84" s="50"/>
      <c r="AQ84" s="50"/>
      <c r="AR84" s="50"/>
    </row>
    <row r="85" spans="1:44" x14ac:dyDescent="0.2">
      <c r="A85" s="50"/>
      <c r="B85" s="50" t="s">
        <v>34</v>
      </c>
      <c r="C85" s="50">
        <v>0</v>
      </c>
      <c r="D85" s="50">
        <v>0</v>
      </c>
      <c r="E85" s="50">
        <v>0</v>
      </c>
      <c r="F85" s="50">
        <v>0</v>
      </c>
      <c r="G85" s="50">
        <v>0</v>
      </c>
      <c r="H85" s="50">
        <v>0</v>
      </c>
      <c r="I85" s="50">
        <v>0</v>
      </c>
      <c r="J85" s="50">
        <v>0</v>
      </c>
      <c r="K85" s="50">
        <v>0</v>
      </c>
      <c r="L85" s="50">
        <v>0</v>
      </c>
      <c r="M85" s="50">
        <v>0</v>
      </c>
      <c r="N85" s="50">
        <v>0</v>
      </c>
      <c r="O85" s="50">
        <v>0</v>
      </c>
      <c r="P85" s="50">
        <v>0</v>
      </c>
      <c r="Q85" s="50">
        <v>0</v>
      </c>
      <c r="R85" s="50">
        <v>0</v>
      </c>
      <c r="S85" s="50">
        <v>0</v>
      </c>
      <c r="T85" s="50">
        <v>0</v>
      </c>
      <c r="U85" s="50">
        <v>0</v>
      </c>
      <c r="V85" s="50">
        <v>0</v>
      </c>
      <c r="W85" s="50">
        <v>0</v>
      </c>
      <c r="X85" s="50">
        <v>0</v>
      </c>
      <c r="Y85" s="50">
        <v>0</v>
      </c>
      <c r="Z85" s="50">
        <v>0</v>
      </c>
      <c r="AA85" s="50">
        <v>0</v>
      </c>
      <c r="AB85" s="50">
        <v>0</v>
      </c>
      <c r="AC85" s="50">
        <v>0</v>
      </c>
      <c r="AD85" s="50">
        <v>0</v>
      </c>
      <c r="AE85" s="50">
        <v>0</v>
      </c>
      <c r="AF85" s="50">
        <v>0</v>
      </c>
      <c r="AG85" s="50">
        <v>0</v>
      </c>
      <c r="AH85" s="50"/>
      <c r="AI85" s="50"/>
      <c r="AJ85" s="50"/>
      <c r="AK85" s="50"/>
      <c r="AL85" s="50"/>
      <c r="AM85" s="50"/>
      <c r="AN85" s="50"/>
      <c r="AO85" s="50"/>
      <c r="AP85" s="50"/>
      <c r="AQ85" s="50"/>
      <c r="AR85" s="50"/>
    </row>
    <row r="86" spans="1:44" x14ac:dyDescent="0.2">
      <c r="A86" s="50"/>
      <c r="B86" s="50" t="s">
        <v>35</v>
      </c>
      <c r="C86" s="50">
        <v>0</v>
      </c>
      <c r="D86" s="50">
        <v>0</v>
      </c>
      <c r="E86" s="50">
        <v>0</v>
      </c>
      <c r="F86" s="50">
        <v>0</v>
      </c>
      <c r="G86" s="50">
        <v>0</v>
      </c>
      <c r="H86" s="50">
        <v>0</v>
      </c>
      <c r="I86" s="50">
        <v>0</v>
      </c>
      <c r="J86" s="50">
        <v>0</v>
      </c>
      <c r="K86" s="50">
        <v>0</v>
      </c>
      <c r="L86" s="50">
        <v>0</v>
      </c>
      <c r="M86" s="50">
        <v>0</v>
      </c>
      <c r="N86" s="50">
        <v>0</v>
      </c>
      <c r="O86" s="50">
        <v>0</v>
      </c>
      <c r="P86" s="50">
        <v>0</v>
      </c>
      <c r="Q86" s="50">
        <v>0</v>
      </c>
      <c r="R86" s="50">
        <v>0</v>
      </c>
      <c r="S86" s="50">
        <v>0</v>
      </c>
      <c r="T86" s="50">
        <v>0</v>
      </c>
      <c r="U86" s="50">
        <v>0</v>
      </c>
      <c r="V86" s="50">
        <v>0</v>
      </c>
      <c r="W86" s="50">
        <v>0</v>
      </c>
      <c r="X86" s="50">
        <v>0</v>
      </c>
      <c r="Y86" s="50">
        <v>0</v>
      </c>
      <c r="Z86" s="50">
        <v>0</v>
      </c>
      <c r="AA86" s="50">
        <v>0</v>
      </c>
      <c r="AB86" s="50">
        <v>0</v>
      </c>
      <c r="AC86" s="50">
        <v>0</v>
      </c>
      <c r="AD86" s="50">
        <v>0</v>
      </c>
      <c r="AE86" s="50">
        <v>0</v>
      </c>
      <c r="AF86" s="50">
        <v>0</v>
      </c>
      <c r="AG86" s="50">
        <v>0</v>
      </c>
      <c r="AH86" s="50"/>
      <c r="AI86" s="50"/>
      <c r="AJ86" s="50"/>
      <c r="AK86" s="50"/>
      <c r="AL86" s="50"/>
      <c r="AM86" s="50"/>
      <c r="AN86" s="50"/>
      <c r="AO86" s="50"/>
      <c r="AP86" s="50"/>
      <c r="AQ86" s="50"/>
      <c r="AR86" s="50"/>
    </row>
    <row r="87" spans="1:44" x14ac:dyDescent="0.2">
      <c r="A87" s="50"/>
      <c r="B87" s="50" t="s">
        <v>36</v>
      </c>
      <c r="C87" s="50">
        <v>0</v>
      </c>
      <c r="D87" s="50">
        <v>0</v>
      </c>
      <c r="E87" s="50">
        <v>0</v>
      </c>
      <c r="F87" s="50">
        <v>0</v>
      </c>
      <c r="G87" s="50">
        <v>0</v>
      </c>
      <c r="H87" s="50">
        <v>0</v>
      </c>
      <c r="I87" s="50">
        <v>0</v>
      </c>
      <c r="J87" s="50">
        <v>0</v>
      </c>
      <c r="K87" s="50">
        <v>0</v>
      </c>
      <c r="L87" s="50">
        <v>0</v>
      </c>
      <c r="M87" s="50">
        <v>0</v>
      </c>
      <c r="N87" s="50">
        <v>0</v>
      </c>
      <c r="O87" s="50">
        <v>0</v>
      </c>
      <c r="P87" s="50">
        <v>0</v>
      </c>
      <c r="Q87" s="50">
        <v>0</v>
      </c>
      <c r="R87" s="50">
        <v>0</v>
      </c>
      <c r="S87" s="50">
        <v>0</v>
      </c>
      <c r="T87" s="50">
        <v>0</v>
      </c>
      <c r="U87" s="50">
        <v>0</v>
      </c>
      <c r="V87" s="50">
        <v>0</v>
      </c>
      <c r="W87" s="50">
        <v>0</v>
      </c>
      <c r="X87" s="50">
        <v>0</v>
      </c>
      <c r="Y87" s="50">
        <v>0</v>
      </c>
      <c r="Z87" s="50">
        <v>0</v>
      </c>
      <c r="AA87" s="50">
        <v>0</v>
      </c>
      <c r="AB87" s="50">
        <v>0</v>
      </c>
      <c r="AC87" s="50">
        <v>0</v>
      </c>
      <c r="AD87" s="50">
        <v>0</v>
      </c>
      <c r="AE87" s="50">
        <v>0</v>
      </c>
      <c r="AF87" s="50">
        <v>0</v>
      </c>
      <c r="AG87" s="50">
        <v>0</v>
      </c>
      <c r="AH87" s="50"/>
      <c r="AI87" s="50"/>
      <c r="AJ87" s="50"/>
      <c r="AK87" s="50"/>
      <c r="AL87" s="50"/>
      <c r="AM87" s="50"/>
      <c r="AN87" s="50"/>
      <c r="AO87" s="50"/>
      <c r="AP87" s="50"/>
      <c r="AQ87" s="50"/>
      <c r="AR87" s="50"/>
    </row>
    <row r="88" spans="1:44" x14ac:dyDescent="0.2">
      <c r="A88" s="50"/>
      <c r="B88" s="50" t="s">
        <v>37</v>
      </c>
      <c r="C88" s="50">
        <v>1.449816E-2</v>
      </c>
      <c r="D88" s="50">
        <v>1.9115620999999999E-2</v>
      </c>
      <c r="E88" s="50">
        <v>2.5954049999999999E-2</v>
      </c>
      <c r="F88" s="50">
        <v>3.1771739E-2</v>
      </c>
      <c r="G88" s="50">
        <v>3.7312738999999998E-2</v>
      </c>
      <c r="H88" s="50">
        <v>4.2952450000000003E-2</v>
      </c>
      <c r="I88" s="50">
        <v>4.8152849999999997E-2</v>
      </c>
      <c r="J88" s="50">
        <v>4.8753119999999997E-2</v>
      </c>
      <c r="K88" s="50">
        <v>7.6004279999999994E-2</v>
      </c>
      <c r="L88" s="50">
        <v>0.10218821</v>
      </c>
      <c r="M88" s="50">
        <v>0.129645117</v>
      </c>
      <c r="N88" s="50">
        <v>0.15757205299999999</v>
      </c>
      <c r="O88" s="50">
        <v>0.18392356000000001</v>
      </c>
      <c r="P88" s="50">
        <v>0.21047163999999999</v>
      </c>
      <c r="Q88" s="50">
        <v>0.23494743000000001</v>
      </c>
      <c r="R88" s="50">
        <v>0.26085796999999999</v>
      </c>
      <c r="S88" s="50">
        <v>0.25786229999999999</v>
      </c>
      <c r="T88" s="50">
        <v>0.25537743000000002</v>
      </c>
      <c r="U88" s="50">
        <v>0.25507466000000001</v>
      </c>
      <c r="V88" s="50">
        <v>0.25290360000000001</v>
      </c>
      <c r="W88" s="50">
        <v>0.25349915000000001</v>
      </c>
      <c r="X88" s="50">
        <v>0.25259201999999997</v>
      </c>
      <c r="Y88" s="50">
        <v>0.25205685999999999</v>
      </c>
      <c r="Z88" s="50">
        <v>0.25188437000000002</v>
      </c>
      <c r="AA88" s="50">
        <v>0.25071545000000001</v>
      </c>
      <c r="AB88" s="50">
        <v>0.24978707</v>
      </c>
      <c r="AC88" s="50">
        <v>0.25118386999999998</v>
      </c>
      <c r="AD88" s="50">
        <v>0.25035382</v>
      </c>
      <c r="AE88" s="50">
        <v>0.24956642000000001</v>
      </c>
      <c r="AF88" s="50">
        <v>0.24966907999999999</v>
      </c>
      <c r="AG88" s="50">
        <v>0.24740998</v>
      </c>
      <c r="AH88" s="50"/>
      <c r="AI88" s="50"/>
      <c r="AJ88" s="50"/>
      <c r="AK88" s="50"/>
      <c r="AL88" s="50"/>
      <c r="AM88" s="50"/>
      <c r="AN88" s="50"/>
      <c r="AO88" s="50"/>
      <c r="AP88" s="50"/>
      <c r="AQ88" s="50"/>
      <c r="AR88" s="50"/>
    </row>
    <row r="89" spans="1:44" x14ac:dyDescent="0.2">
      <c r="A89" s="50"/>
      <c r="B89" s="50" t="s">
        <v>38</v>
      </c>
      <c r="C89" s="50">
        <v>5.2597199999999998E-3</v>
      </c>
      <c r="D89" s="50">
        <v>9.8705790000000009E-3</v>
      </c>
      <c r="E89" s="50">
        <v>1.356516E-2</v>
      </c>
      <c r="F89" s="50">
        <v>1.7075819999999998E-2</v>
      </c>
      <c r="G89" s="50">
        <v>1.9932060000000001E-2</v>
      </c>
      <c r="H89" s="50">
        <v>2.28211E-2</v>
      </c>
      <c r="I89" s="50">
        <v>2.5641130000000002E-2</v>
      </c>
      <c r="J89" s="50">
        <v>4.4829460000000002E-2</v>
      </c>
      <c r="K89" s="50">
        <v>4.7258950000000001E-2</v>
      </c>
      <c r="L89" s="50">
        <v>4.9646790000000003E-2</v>
      </c>
      <c r="M89" s="50">
        <v>5.1757073000000001E-2</v>
      </c>
      <c r="N89" s="50">
        <v>5.3724730999999998E-2</v>
      </c>
      <c r="O89" s="50">
        <v>5.5531419999999998E-2</v>
      </c>
      <c r="P89" s="50">
        <v>5.724539E-2</v>
      </c>
      <c r="Q89" s="50">
        <v>5.8485660000000002E-2</v>
      </c>
      <c r="R89" s="50">
        <v>5.9568330000000003E-2</v>
      </c>
      <c r="S89" s="50">
        <v>5.782843E-2</v>
      </c>
      <c r="T89" s="50">
        <v>5.6936540000000001E-2</v>
      </c>
      <c r="U89" s="50">
        <v>5.6145189999999998E-2</v>
      </c>
      <c r="V89" s="50">
        <v>5.5440789999999997E-2</v>
      </c>
      <c r="W89" s="50">
        <v>5.4775669999999999E-2</v>
      </c>
      <c r="X89" s="50">
        <v>5.4146069999999998E-2</v>
      </c>
      <c r="Y89" s="50">
        <v>5.3467399999999998E-2</v>
      </c>
      <c r="Z89" s="50">
        <v>5.2529810000000003E-2</v>
      </c>
      <c r="AA89" s="50">
        <v>5.1665000000000003E-2</v>
      </c>
      <c r="AB89" s="50">
        <v>5.0644250000000002E-2</v>
      </c>
      <c r="AC89" s="50">
        <v>4.9885060000000002E-2</v>
      </c>
      <c r="AD89" s="50">
        <v>4.9223570000000001E-2</v>
      </c>
      <c r="AE89" s="50">
        <v>4.849117E-2</v>
      </c>
      <c r="AF89" s="50">
        <v>4.7546060000000001E-2</v>
      </c>
      <c r="AG89" s="50">
        <v>4.6644070000000003E-2</v>
      </c>
      <c r="AH89" s="50"/>
      <c r="AI89" s="50"/>
      <c r="AJ89" s="50"/>
      <c r="AK89" s="50"/>
      <c r="AL89" s="50"/>
      <c r="AM89" s="50"/>
      <c r="AN89" s="50"/>
      <c r="AO89" s="50"/>
      <c r="AP89" s="50"/>
      <c r="AQ89" s="50"/>
      <c r="AR89" s="50"/>
    </row>
    <row r="90" spans="1:44" x14ac:dyDescent="0.2">
      <c r="A90" s="50"/>
      <c r="B90" s="50" t="s">
        <v>39</v>
      </c>
      <c r="C90" s="50">
        <v>0</v>
      </c>
      <c r="D90" s="50">
        <v>0</v>
      </c>
      <c r="E90" s="50">
        <v>0</v>
      </c>
      <c r="F90" s="50">
        <v>0</v>
      </c>
      <c r="G90" s="50">
        <v>0</v>
      </c>
      <c r="H90" s="50">
        <v>0</v>
      </c>
      <c r="I90" s="50">
        <v>0</v>
      </c>
      <c r="J90" s="50">
        <v>0</v>
      </c>
      <c r="K90" s="50">
        <v>0</v>
      </c>
      <c r="L90" s="50">
        <v>0</v>
      </c>
      <c r="M90" s="50">
        <v>0</v>
      </c>
      <c r="N90" s="50">
        <v>0</v>
      </c>
      <c r="O90" s="50">
        <v>0</v>
      </c>
      <c r="P90" s="50">
        <v>0</v>
      </c>
      <c r="Q90" s="50">
        <v>0</v>
      </c>
      <c r="R90" s="50">
        <v>0</v>
      </c>
      <c r="S90" s="50">
        <v>0</v>
      </c>
      <c r="T90" s="50">
        <v>0</v>
      </c>
      <c r="U90" s="50">
        <v>0</v>
      </c>
      <c r="V90" s="50">
        <v>0</v>
      </c>
      <c r="W90" s="50">
        <v>0</v>
      </c>
      <c r="X90" s="50">
        <v>0</v>
      </c>
      <c r="Y90" s="50">
        <v>0</v>
      </c>
      <c r="Z90" s="50">
        <v>0</v>
      </c>
      <c r="AA90" s="50">
        <v>0</v>
      </c>
      <c r="AB90" s="50">
        <v>0</v>
      </c>
      <c r="AC90" s="50">
        <v>0</v>
      </c>
      <c r="AD90" s="50">
        <v>0</v>
      </c>
      <c r="AE90" s="50">
        <v>0</v>
      </c>
      <c r="AF90" s="50">
        <v>0</v>
      </c>
      <c r="AG90" s="50">
        <v>0</v>
      </c>
      <c r="AH90" s="50"/>
      <c r="AI90" s="50"/>
      <c r="AJ90" s="50"/>
      <c r="AK90" s="50"/>
      <c r="AL90" s="50"/>
      <c r="AM90" s="50"/>
      <c r="AN90" s="50"/>
      <c r="AO90" s="50"/>
      <c r="AP90" s="50"/>
      <c r="AQ90" s="50"/>
      <c r="AR90" s="50"/>
    </row>
    <row r="91" spans="1:44" x14ac:dyDescent="0.2">
      <c r="A91" s="50"/>
      <c r="B91" s="50" t="s">
        <v>40</v>
      </c>
      <c r="C91" s="50">
        <v>0</v>
      </c>
      <c r="D91" s="50">
        <v>0</v>
      </c>
      <c r="E91" s="50">
        <v>0</v>
      </c>
      <c r="F91" s="50">
        <v>0</v>
      </c>
      <c r="G91" s="50">
        <v>0</v>
      </c>
      <c r="H91" s="50">
        <v>0</v>
      </c>
      <c r="I91" s="50">
        <v>0</v>
      </c>
      <c r="J91" s="50">
        <v>0</v>
      </c>
      <c r="K91" s="50">
        <v>0</v>
      </c>
      <c r="L91" s="50">
        <v>0</v>
      </c>
      <c r="M91" s="50">
        <v>0</v>
      </c>
      <c r="N91" s="50">
        <v>0</v>
      </c>
      <c r="O91" s="50">
        <v>0</v>
      </c>
      <c r="P91" s="50">
        <v>0</v>
      </c>
      <c r="Q91" s="50">
        <v>0</v>
      </c>
      <c r="R91" s="50">
        <v>0</v>
      </c>
      <c r="S91" s="50">
        <v>0</v>
      </c>
      <c r="T91" s="50">
        <v>0</v>
      </c>
      <c r="U91" s="50">
        <v>0</v>
      </c>
      <c r="V91" s="50">
        <v>0</v>
      </c>
      <c r="W91" s="50">
        <v>0</v>
      </c>
      <c r="X91" s="50">
        <v>0</v>
      </c>
      <c r="Y91" s="50">
        <v>0</v>
      </c>
      <c r="Z91" s="50">
        <v>0</v>
      </c>
      <c r="AA91" s="50">
        <v>0</v>
      </c>
      <c r="AB91" s="50">
        <v>0</v>
      </c>
      <c r="AC91" s="50">
        <v>0</v>
      </c>
      <c r="AD91" s="50">
        <v>0</v>
      </c>
      <c r="AE91" s="50">
        <v>0</v>
      </c>
      <c r="AF91" s="50">
        <v>0</v>
      </c>
      <c r="AG91" s="50">
        <v>0</v>
      </c>
      <c r="AH91" s="50"/>
      <c r="AI91" s="50"/>
      <c r="AJ91" s="50"/>
      <c r="AK91" s="50"/>
      <c r="AL91" s="50"/>
      <c r="AM91" s="50"/>
      <c r="AN91" s="50"/>
      <c r="AO91" s="50"/>
      <c r="AP91" s="50"/>
      <c r="AQ91" s="50"/>
      <c r="AR91" s="50"/>
    </row>
    <row r="92" spans="1:44" x14ac:dyDescent="0.2">
      <c r="A92" s="50"/>
      <c r="B92" s="50" t="s">
        <v>41</v>
      </c>
      <c r="C92" s="50">
        <v>0</v>
      </c>
      <c r="D92" s="50">
        <v>1.790097E-3</v>
      </c>
      <c r="E92" s="50">
        <v>3.6579500000000001E-3</v>
      </c>
      <c r="F92" s="50">
        <v>5.4975450000000004E-3</v>
      </c>
      <c r="G92" s="50">
        <v>7.2881910000000003E-3</v>
      </c>
      <c r="H92" s="50">
        <v>9.02968E-3</v>
      </c>
      <c r="I92" s="50">
        <v>1.081037E-2</v>
      </c>
      <c r="J92" s="50">
        <v>1.561391E-2</v>
      </c>
      <c r="K92" s="50">
        <v>3.3013500000000001E-2</v>
      </c>
      <c r="L92" s="50">
        <v>5.0142270000000003E-2</v>
      </c>
      <c r="M92" s="50">
        <v>6.7019870999999995E-2</v>
      </c>
      <c r="N92" s="50">
        <v>8.3628587000000004E-2</v>
      </c>
      <c r="O92" s="50">
        <v>9.9945859999999997E-2</v>
      </c>
      <c r="P92" s="50">
        <v>0.11602788999999999</v>
      </c>
      <c r="Q92" s="50">
        <v>0.13195651999999999</v>
      </c>
      <c r="R92" s="50">
        <v>0.14679833</v>
      </c>
      <c r="S92" s="50">
        <v>0.14496411000000001</v>
      </c>
      <c r="T92" s="50">
        <v>0.14361718000000001</v>
      </c>
      <c r="U92" s="50">
        <v>0.1422948</v>
      </c>
      <c r="V92" s="50">
        <v>0.14097956</v>
      </c>
      <c r="W92" s="50">
        <v>0.13962543999999999</v>
      </c>
      <c r="X92" s="50">
        <v>0.13826011999999999</v>
      </c>
      <c r="Y92" s="50">
        <v>0.13693728999999999</v>
      </c>
      <c r="Z92" s="50">
        <v>0.13564836999999999</v>
      </c>
      <c r="AA92" s="50">
        <v>0.13436356999999999</v>
      </c>
      <c r="AB92" s="50">
        <v>0.13307045000000001</v>
      </c>
      <c r="AC92" s="50">
        <v>0.13181105000000001</v>
      </c>
      <c r="AD92" s="50">
        <v>0.13055554</v>
      </c>
      <c r="AE92" s="50">
        <v>0.12931889999999999</v>
      </c>
      <c r="AF92" s="50">
        <v>0.12809048000000001</v>
      </c>
      <c r="AG92" s="50">
        <v>0.12686918999999999</v>
      </c>
      <c r="AH92" s="50"/>
      <c r="AI92" s="50"/>
      <c r="AJ92" s="50"/>
      <c r="AK92" s="50"/>
      <c r="AL92" s="50"/>
      <c r="AM92" s="50"/>
      <c r="AN92" s="50"/>
      <c r="AO92" s="50"/>
      <c r="AP92" s="50"/>
      <c r="AQ92" s="50"/>
      <c r="AR92" s="50"/>
    </row>
    <row r="93" spans="1:44" x14ac:dyDescent="0.2">
      <c r="A93" s="50"/>
      <c r="B93" s="50" t="s">
        <v>42</v>
      </c>
      <c r="C93" s="50">
        <v>0</v>
      </c>
      <c r="D93" s="50">
        <v>0</v>
      </c>
      <c r="E93" s="50">
        <v>0</v>
      </c>
      <c r="F93" s="50">
        <v>0</v>
      </c>
      <c r="G93" s="50">
        <v>0</v>
      </c>
      <c r="H93" s="50">
        <v>0</v>
      </c>
      <c r="I93" s="50">
        <v>0</v>
      </c>
      <c r="J93" s="50">
        <v>0</v>
      </c>
      <c r="K93" s="50">
        <v>0</v>
      </c>
      <c r="L93" s="50">
        <v>0</v>
      </c>
      <c r="M93" s="50">
        <v>0</v>
      </c>
      <c r="N93" s="50">
        <v>0</v>
      </c>
      <c r="O93" s="50">
        <v>0</v>
      </c>
      <c r="P93" s="50">
        <v>0</v>
      </c>
      <c r="Q93" s="50">
        <v>0</v>
      </c>
      <c r="R93" s="50">
        <v>0</v>
      </c>
      <c r="S93" s="50">
        <v>0</v>
      </c>
      <c r="T93" s="50">
        <v>0</v>
      </c>
      <c r="U93" s="50">
        <v>0</v>
      </c>
      <c r="V93" s="50">
        <v>0</v>
      </c>
      <c r="W93" s="50">
        <v>0</v>
      </c>
      <c r="X93" s="50">
        <v>0</v>
      </c>
      <c r="Y93" s="50">
        <v>0</v>
      </c>
      <c r="Z93" s="50">
        <v>0</v>
      </c>
      <c r="AA93" s="50">
        <v>0</v>
      </c>
      <c r="AB93" s="50">
        <v>0</v>
      </c>
      <c r="AC93" s="50">
        <v>0</v>
      </c>
      <c r="AD93" s="50">
        <v>0</v>
      </c>
      <c r="AE93" s="50">
        <v>0</v>
      </c>
      <c r="AF93" s="50">
        <v>0</v>
      </c>
      <c r="AG93" s="50">
        <v>0</v>
      </c>
      <c r="AH93" s="50"/>
      <c r="AI93" s="50"/>
      <c r="AJ93" s="50"/>
      <c r="AK93" s="50"/>
      <c r="AL93" s="50"/>
      <c r="AM93" s="50"/>
      <c r="AN93" s="50"/>
      <c r="AO93" s="50"/>
      <c r="AP93" s="50"/>
      <c r="AQ93" s="50"/>
      <c r="AR93" s="50"/>
    </row>
    <row r="94" spans="1:44" x14ac:dyDescent="0.2">
      <c r="A94" s="50"/>
      <c r="B94" s="50" t="s">
        <v>43</v>
      </c>
      <c r="C94" s="50">
        <v>0</v>
      </c>
      <c r="D94" s="50">
        <v>0</v>
      </c>
      <c r="E94" s="50">
        <v>0</v>
      </c>
      <c r="F94" s="50">
        <v>0</v>
      </c>
      <c r="G94" s="50">
        <v>0</v>
      </c>
      <c r="H94" s="50">
        <v>0</v>
      </c>
      <c r="I94" s="50">
        <v>0</v>
      </c>
      <c r="J94" s="50">
        <v>0</v>
      </c>
      <c r="K94" s="50">
        <v>0</v>
      </c>
      <c r="L94" s="50">
        <v>0</v>
      </c>
      <c r="M94" s="50">
        <v>0</v>
      </c>
      <c r="N94" s="50">
        <v>0</v>
      </c>
      <c r="O94" s="50">
        <v>0</v>
      </c>
      <c r="P94" s="50">
        <v>0</v>
      </c>
      <c r="Q94" s="50">
        <v>0</v>
      </c>
      <c r="R94" s="50">
        <v>0</v>
      </c>
      <c r="S94" s="50">
        <v>0</v>
      </c>
      <c r="T94" s="50">
        <v>0</v>
      </c>
      <c r="U94" s="50">
        <v>0</v>
      </c>
      <c r="V94" s="50">
        <v>0</v>
      </c>
      <c r="W94" s="50">
        <v>0</v>
      </c>
      <c r="X94" s="50">
        <v>0</v>
      </c>
      <c r="Y94" s="50">
        <v>0</v>
      </c>
      <c r="Z94" s="50">
        <v>0</v>
      </c>
      <c r="AA94" s="50">
        <v>0</v>
      </c>
      <c r="AB94" s="50">
        <v>0</v>
      </c>
      <c r="AC94" s="50">
        <v>0</v>
      </c>
      <c r="AD94" s="50">
        <v>0</v>
      </c>
      <c r="AE94" s="50">
        <v>0</v>
      </c>
      <c r="AF94" s="50">
        <v>0</v>
      </c>
      <c r="AG94" s="50">
        <v>0</v>
      </c>
      <c r="AH94" s="50"/>
      <c r="AI94" s="50"/>
      <c r="AJ94" s="50"/>
      <c r="AK94" s="50"/>
      <c r="AL94" s="50"/>
      <c r="AM94" s="50"/>
      <c r="AN94" s="50"/>
      <c r="AO94" s="50"/>
      <c r="AP94" s="50"/>
      <c r="AQ94" s="50"/>
      <c r="AR94" s="50"/>
    </row>
    <row r="95" spans="1:44" x14ac:dyDescent="0.2">
      <c r="A95" s="50"/>
      <c r="B95" s="50" t="s">
        <v>44</v>
      </c>
      <c r="C95" s="50">
        <v>0</v>
      </c>
      <c r="D95" s="50">
        <v>0</v>
      </c>
      <c r="E95" s="50">
        <v>0</v>
      </c>
      <c r="F95" s="50">
        <v>0</v>
      </c>
      <c r="G95" s="50">
        <v>0</v>
      </c>
      <c r="H95" s="50">
        <v>0</v>
      </c>
      <c r="I95" s="50">
        <v>0</v>
      </c>
      <c r="J95" s="50">
        <v>0</v>
      </c>
      <c r="K95" s="50">
        <v>0</v>
      </c>
      <c r="L95" s="50">
        <v>0</v>
      </c>
      <c r="M95" s="50">
        <v>0</v>
      </c>
      <c r="N95" s="50">
        <v>0</v>
      </c>
      <c r="O95" s="50">
        <v>0</v>
      </c>
      <c r="P95" s="50">
        <v>0</v>
      </c>
      <c r="Q95" s="50">
        <v>0</v>
      </c>
      <c r="R95" s="50">
        <v>0</v>
      </c>
      <c r="S95" s="50">
        <v>0</v>
      </c>
      <c r="T95" s="50">
        <v>0</v>
      </c>
      <c r="U95" s="50">
        <v>0</v>
      </c>
      <c r="V95" s="50">
        <v>0</v>
      </c>
      <c r="W95" s="50">
        <v>0</v>
      </c>
      <c r="X95" s="50">
        <v>0</v>
      </c>
      <c r="Y95" s="50">
        <v>0</v>
      </c>
      <c r="Z95" s="50">
        <v>0</v>
      </c>
      <c r="AA95" s="50">
        <v>0</v>
      </c>
      <c r="AB95" s="50">
        <v>0</v>
      </c>
      <c r="AC95" s="50">
        <v>0</v>
      </c>
      <c r="AD95" s="50">
        <v>0</v>
      </c>
      <c r="AE95" s="50">
        <v>0</v>
      </c>
      <c r="AF95" s="50">
        <v>0</v>
      </c>
      <c r="AG95" s="50">
        <v>0</v>
      </c>
      <c r="AH95" s="50"/>
      <c r="AI95" s="50"/>
      <c r="AJ95" s="50"/>
      <c r="AK95" s="50"/>
      <c r="AL95" s="50"/>
      <c r="AM95" s="50"/>
      <c r="AN95" s="50"/>
      <c r="AO95" s="50"/>
      <c r="AP95" s="50"/>
      <c r="AQ95" s="50"/>
      <c r="AR95" s="50"/>
    </row>
    <row r="96" spans="1:44" x14ac:dyDescent="0.2">
      <c r="A96" s="50"/>
      <c r="B96" s="50" t="s">
        <v>45</v>
      </c>
      <c r="C96" s="50">
        <v>0</v>
      </c>
      <c r="D96" s="50">
        <v>0</v>
      </c>
      <c r="E96" s="50">
        <v>0</v>
      </c>
      <c r="F96" s="50">
        <v>0</v>
      </c>
      <c r="G96" s="50">
        <v>0</v>
      </c>
      <c r="H96" s="50">
        <v>0</v>
      </c>
      <c r="I96" s="50">
        <v>0</v>
      </c>
      <c r="J96" s="50">
        <v>0</v>
      </c>
      <c r="K96" s="50">
        <v>0</v>
      </c>
      <c r="L96" s="50">
        <v>0</v>
      </c>
      <c r="M96" s="50">
        <v>0</v>
      </c>
      <c r="N96" s="50">
        <v>0</v>
      </c>
      <c r="O96" s="50">
        <v>0</v>
      </c>
      <c r="P96" s="50">
        <v>0</v>
      </c>
      <c r="Q96" s="50">
        <v>0</v>
      </c>
      <c r="R96" s="50">
        <v>0</v>
      </c>
      <c r="S96" s="50">
        <v>0</v>
      </c>
      <c r="T96" s="50">
        <v>0</v>
      </c>
      <c r="U96" s="50">
        <v>0</v>
      </c>
      <c r="V96" s="50">
        <v>0</v>
      </c>
      <c r="W96" s="50">
        <v>0</v>
      </c>
      <c r="X96" s="50">
        <v>0</v>
      </c>
      <c r="Y96" s="50">
        <v>0</v>
      </c>
      <c r="Z96" s="50">
        <v>0</v>
      </c>
      <c r="AA96" s="50">
        <v>0</v>
      </c>
      <c r="AB96" s="50">
        <v>0</v>
      </c>
      <c r="AC96" s="50">
        <v>0</v>
      </c>
      <c r="AD96" s="50">
        <v>0</v>
      </c>
      <c r="AE96" s="50">
        <v>0</v>
      </c>
      <c r="AF96" s="50">
        <v>0</v>
      </c>
      <c r="AG96" s="50">
        <v>0</v>
      </c>
      <c r="AH96" s="50"/>
      <c r="AI96" s="50"/>
      <c r="AJ96" s="50"/>
      <c r="AK96" s="50"/>
      <c r="AL96" s="50"/>
      <c r="AM96" s="50"/>
      <c r="AN96" s="50"/>
      <c r="AO96" s="50"/>
      <c r="AP96" s="50"/>
      <c r="AQ96" s="50"/>
      <c r="AR96" s="50"/>
    </row>
    <row r="97" spans="1:44" x14ac:dyDescent="0.2">
      <c r="A97" s="50"/>
      <c r="B97" s="50" t="s">
        <v>46</v>
      </c>
      <c r="C97" s="50">
        <v>0</v>
      </c>
      <c r="D97" s="50">
        <v>0</v>
      </c>
      <c r="E97" s="50">
        <v>0</v>
      </c>
      <c r="F97" s="50">
        <v>0</v>
      </c>
      <c r="G97" s="50">
        <v>0</v>
      </c>
      <c r="H97" s="50">
        <v>0</v>
      </c>
      <c r="I97" s="50">
        <v>0</v>
      </c>
      <c r="J97" s="50">
        <v>0</v>
      </c>
      <c r="K97" s="50">
        <v>0</v>
      </c>
      <c r="L97" s="50">
        <v>0</v>
      </c>
      <c r="M97" s="50">
        <v>0</v>
      </c>
      <c r="N97" s="50">
        <v>0</v>
      </c>
      <c r="O97" s="50">
        <v>0</v>
      </c>
      <c r="P97" s="50">
        <v>0</v>
      </c>
      <c r="Q97" s="50">
        <v>0</v>
      </c>
      <c r="R97" s="50">
        <v>0</v>
      </c>
      <c r="S97" s="50">
        <v>0</v>
      </c>
      <c r="T97" s="50">
        <v>0</v>
      </c>
      <c r="U97" s="50">
        <v>0</v>
      </c>
      <c r="V97" s="50">
        <v>0</v>
      </c>
      <c r="W97" s="50">
        <v>0</v>
      </c>
      <c r="X97" s="50">
        <v>0</v>
      </c>
      <c r="Y97" s="50">
        <v>0</v>
      </c>
      <c r="Z97" s="50">
        <v>0</v>
      </c>
      <c r="AA97" s="50">
        <v>0</v>
      </c>
      <c r="AB97" s="50">
        <v>0</v>
      </c>
      <c r="AC97" s="50">
        <v>0</v>
      </c>
      <c r="AD97" s="50">
        <v>0</v>
      </c>
      <c r="AE97" s="50">
        <v>0</v>
      </c>
      <c r="AF97" s="50">
        <v>0</v>
      </c>
      <c r="AG97" s="50">
        <v>0</v>
      </c>
      <c r="AH97" s="50"/>
      <c r="AI97" s="50"/>
      <c r="AJ97" s="50"/>
      <c r="AK97" s="50"/>
      <c r="AL97" s="50"/>
      <c r="AM97" s="50"/>
      <c r="AN97" s="50"/>
      <c r="AO97" s="50"/>
      <c r="AP97" s="50"/>
      <c r="AQ97" s="50"/>
      <c r="AR97" s="50"/>
    </row>
    <row r="98" spans="1:44" x14ac:dyDescent="0.2">
      <c r="A98" s="50"/>
      <c r="B98" s="50" t="s">
        <v>47</v>
      </c>
      <c r="C98" s="50">
        <v>0</v>
      </c>
      <c r="D98" s="50">
        <v>0</v>
      </c>
      <c r="E98" s="50">
        <v>0</v>
      </c>
      <c r="F98" s="50">
        <v>0</v>
      </c>
      <c r="G98" s="50">
        <v>0</v>
      </c>
      <c r="H98" s="50">
        <v>0</v>
      </c>
      <c r="I98" s="50">
        <v>0</v>
      </c>
      <c r="J98" s="50">
        <v>0</v>
      </c>
      <c r="K98" s="50">
        <v>0</v>
      </c>
      <c r="L98" s="50">
        <v>0</v>
      </c>
      <c r="M98" s="50">
        <v>0</v>
      </c>
      <c r="N98" s="50">
        <v>0</v>
      </c>
      <c r="O98" s="50">
        <v>0</v>
      </c>
      <c r="P98" s="50">
        <v>0</v>
      </c>
      <c r="Q98" s="50">
        <v>0</v>
      </c>
      <c r="R98" s="50">
        <v>0</v>
      </c>
      <c r="S98" s="50">
        <v>0</v>
      </c>
      <c r="T98" s="50">
        <v>0</v>
      </c>
      <c r="U98" s="50">
        <v>0</v>
      </c>
      <c r="V98" s="50">
        <v>0</v>
      </c>
      <c r="W98" s="50">
        <v>0</v>
      </c>
      <c r="X98" s="50">
        <v>0</v>
      </c>
      <c r="Y98" s="50">
        <v>0</v>
      </c>
      <c r="Z98" s="50">
        <v>0</v>
      </c>
      <c r="AA98" s="50">
        <v>0</v>
      </c>
      <c r="AB98" s="50">
        <v>0</v>
      </c>
      <c r="AC98" s="50">
        <v>0</v>
      </c>
      <c r="AD98" s="50">
        <v>0</v>
      </c>
      <c r="AE98" s="50">
        <v>0</v>
      </c>
      <c r="AF98" s="50">
        <v>0</v>
      </c>
      <c r="AG98" s="50">
        <v>0</v>
      </c>
      <c r="AH98" s="50"/>
      <c r="AI98" s="50"/>
      <c r="AJ98" s="50"/>
      <c r="AK98" s="50"/>
      <c r="AL98" s="50"/>
      <c r="AM98" s="50"/>
      <c r="AN98" s="50"/>
      <c r="AO98" s="50"/>
      <c r="AP98" s="50"/>
      <c r="AQ98" s="50"/>
      <c r="AR98" s="50"/>
    </row>
    <row r="99" spans="1:44" x14ac:dyDescent="0.2">
      <c r="A99" s="50"/>
      <c r="B99" s="50" t="s">
        <v>48</v>
      </c>
      <c r="C99" s="50">
        <v>0</v>
      </c>
      <c r="D99" s="50">
        <v>0</v>
      </c>
      <c r="E99" s="50">
        <v>0</v>
      </c>
      <c r="F99" s="50">
        <v>0</v>
      </c>
      <c r="G99" s="50">
        <v>0</v>
      </c>
      <c r="H99" s="50">
        <v>0</v>
      </c>
      <c r="I99" s="50">
        <v>0</v>
      </c>
      <c r="J99" s="50">
        <v>0</v>
      </c>
      <c r="K99" s="50">
        <v>0</v>
      </c>
      <c r="L99" s="50">
        <v>0</v>
      </c>
      <c r="M99" s="50">
        <v>0</v>
      </c>
      <c r="N99" s="50">
        <v>0</v>
      </c>
      <c r="O99" s="50">
        <v>0</v>
      </c>
      <c r="P99" s="50">
        <v>0</v>
      </c>
      <c r="Q99" s="50">
        <v>0</v>
      </c>
      <c r="R99" s="50">
        <v>0</v>
      </c>
      <c r="S99" s="50">
        <v>0</v>
      </c>
      <c r="T99" s="50">
        <v>0</v>
      </c>
      <c r="U99" s="50">
        <v>0</v>
      </c>
      <c r="V99" s="50">
        <v>0</v>
      </c>
      <c r="W99" s="50">
        <v>0</v>
      </c>
      <c r="X99" s="50">
        <v>0</v>
      </c>
      <c r="Y99" s="50">
        <v>0</v>
      </c>
      <c r="Z99" s="50">
        <v>0</v>
      </c>
      <c r="AA99" s="50">
        <v>0</v>
      </c>
      <c r="AB99" s="50">
        <v>0</v>
      </c>
      <c r="AC99" s="50">
        <v>0</v>
      </c>
      <c r="AD99" s="50">
        <v>0</v>
      </c>
      <c r="AE99" s="50">
        <v>0</v>
      </c>
      <c r="AF99" s="50">
        <v>0</v>
      </c>
      <c r="AG99" s="50">
        <v>0</v>
      </c>
      <c r="AH99" s="50"/>
      <c r="AI99" s="50"/>
      <c r="AJ99" s="50"/>
      <c r="AK99" s="50"/>
      <c r="AL99" s="50"/>
      <c r="AM99" s="50"/>
      <c r="AN99" s="50"/>
      <c r="AO99" s="50"/>
      <c r="AP99" s="50"/>
      <c r="AQ99" s="50"/>
      <c r="AR99" s="50"/>
    </row>
    <row r="100" spans="1:44" x14ac:dyDescent="0.2">
      <c r="A100" s="50"/>
      <c r="B100" s="50" t="s">
        <v>49</v>
      </c>
      <c r="C100" s="50">
        <v>0</v>
      </c>
      <c r="D100" s="50">
        <v>0</v>
      </c>
      <c r="E100" s="50">
        <v>0</v>
      </c>
      <c r="F100" s="50">
        <v>0</v>
      </c>
      <c r="G100" s="50">
        <v>0</v>
      </c>
      <c r="H100" s="50">
        <v>0</v>
      </c>
      <c r="I100" s="50">
        <v>0</v>
      </c>
      <c r="J100" s="50">
        <v>0</v>
      </c>
      <c r="K100" s="50">
        <v>0</v>
      </c>
      <c r="L100" s="50">
        <v>0</v>
      </c>
      <c r="M100" s="50">
        <v>0</v>
      </c>
      <c r="N100" s="50">
        <v>0</v>
      </c>
      <c r="O100" s="50">
        <v>0</v>
      </c>
      <c r="P100" s="50">
        <v>0</v>
      </c>
      <c r="Q100" s="50">
        <v>0</v>
      </c>
      <c r="R100" s="50">
        <v>0</v>
      </c>
      <c r="S100" s="50">
        <v>0</v>
      </c>
      <c r="T100" s="50">
        <v>0</v>
      </c>
      <c r="U100" s="50">
        <v>0</v>
      </c>
      <c r="V100" s="50">
        <v>0</v>
      </c>
      <c r="W100" s="50">
        <v>0</v>
      </c>
      <c r="X100" s="50">
        <v>0</v>
      </c>
      <c r="Y100" s="50">
        <v>0</v>
      </c>
      <c r="Z100" s="50">
        <v>0</v>
      </c>
      <c r="AA100" s="50">
        <v>0</v>
      </c>
      <c r="AB100" s="50">
        <v>0</v>
      </c>
      <c r="AC100" s="50">
        <v>0</v>
      </c>
      <c r="AD100" s="50">
        <v>0</v>
      </c>
      <c r="AE100" s="50">
        <v>0</v>
      </c>
      <c r="AF100" s="50">
        <v>0</v>
      </c>
      <c r="AG100" s="50">
        <v>0</v>
      </c>
      <c r="AH100" s="50"/>
      <c r="AI100" s="50"/>
      <c r="AJ100" s="50"/>
      <c r="AK100" s="50"/>
      <c r="AL100" s="50"/>
      <c r="AM100" s="50"/>
      <c r="AN100" s="50"/>
      <c r="AO100" s="50"/>
      <c r="AP100" s="50"/>
      <c r="AQ100" s="50"/>
      <c r="AR100" s="50"/>
    </row>
    <row r="101" spans="1:44" x14ac:dyDescent="0.2">
      <c r="A101" s="50"/>
      <c r="B101" s="50" t="s">
        <v>50</v>
      </c>
      <c r="C101" s="50">
        <v>0</v>
      </c>
      <c r="D101" s="50">
        <v>0</v>
      </c>
      <c r="E101" s="50">
        <v>0</v>
      </c>
      <c r="F101" s="50">
        <v>0</v>
      </c>
      <c r="G101" s="50">
        <v>0</v>
      </c>
      <c r="H101" s="50">
        <v>0</v>
      </c>
      <c r="I101" s="50">
        <v>0</v>
      </c>
      <c r="J101" s="50">
        <v>0</v>
      </c>
      <c r="K101" s="50">
        <v>0</v>
      </c>
      <c r="L101" s="50">
        <v>0</v>
      </c>
      <c r="M101" s="50">
        <v>0</v>
      </c>
      <c r="N101" s="50">
        <v>0</v>
      </c>
      <c r="O101" s="50">
        <v>0</v>
      </c>
      <c r="P101" s="50">
        <v>0</v>
      </c>
      <c r="Q101" s="50">
        <v>0</v>
      </c>
      <c r="R101" s="50">
        <v>0</v>
      </c>
      <c r="S101" s="50">
        <v>0</v>
      </c>
      <c r="T101" s="50">
        <v>0</v>
      </c>
      <c r="U101" s="50">
        <v>0</v>
      </c>
      <c r="V101" s="50">
        <v>0</v>
      </c>
      <c r="W101" s="50">
        <v>0</v>
      </c>
      <c r="X101" s="50">
        <v>0</v>
      </c>
      <c r="Y101" s="50">
        <v>0</v>
      </c>
      <c r="Z101" s="50">
        <v>0</v>
      </c>
      <c r="AA101" s="50">
        <v>0</v>
      </c>
      <c r="AB101" s="50">
        <v>0</v>
      </c>
      <c r="AC101" s="50">
        <v>0</v>
      </c>
      <c r="AD101" s="50">
        <v>0</v>
      </c>
      <c r="AE101" s="50">
        <v>0</v>
      </c>
      <c r="AF101" s="50">
        <v>0</v>
      </c>
      <c r="AG101" s="50">
        <v>0</v>
      </c>
      <c r="AH101" s="50"/>
      <c r="AI101" s="50"/>
      <c r="AJ101" s="50"/>
      <c r="AK101" s="50"/>
      <c r="AL101" s="50"/>
      <c r="AM101" s="50"/>
      <c r="AN101" s="50"/>
      <c r="AO101" s="50"/>
      <c r="AP101" s="50"/>
      <c r="AQ101" s="50"/>
      <c r="AR101" s="50"/>
    </row>
    <row r="102" spans="1:44" x14ac:dyDescent="0.2">
      <c r="A102" s="50"/>
      <c r="B102" s="50" t="s">
        <v>51</v>
      </c>
      <c r="C102" s="50">
        <v>8.1658519999999998E-2</v>
      </c>
      <c r="D102" s="50">
        <v>8.6307992E-2</v>
      </c>
      <c r="E102" s="50">
        <v>8.8828080000000004E-2</v>
      </c>
      <c r="F102" s="50">
        <v>8.8423243999999998E-2</v>
      </c>
      <c r="G102" s="50">
        <v>8.6754526999999998E-2</v>
      </c>
      <c r="H102" s="50">
        <v>8.5275229999999994E-2</v>
      </c>
      <c r="I102" s="50">
        <v>8.7550000000000003E-2</v>
      </c>
      <c r="J102" s="50">
        <v>8.9142020000000002E-2</v>
      </c>
      <c r="K102" s="50">
        <v>9.143896E-2</v>
      </c>
      <c r="L102" s="50">
        <v>9.16357E-2</v>
      </c>
      <c r="M102" s="50">
        <v>9.2173197999999998E-2</v>
      </c>
      <c r="N102" s="50">
        <v>9.4039361000000002E-2</v>
      </c>
      <c r="O102" s="50">
        <v>9.5724030000000002E-2</v>
      </c>
      <c r="P102" s="50">
        <v>9.7880969999999998E-2</v>
      </c>
      <c r="Q102" s="50">
        <v>9.9715700000000004E-2</v>
      </c>
      <c r="R102" s="50">
        <v>0.10156676000000001</v>
      </c>
      <c r="S102" s="50">
        <v>0.10065639</v>
      </c>
      <c r="T102" s="50">
        <v>9.8794980000000004E-2</v>
      </c>
      <c r="U102" s="50">
        <v>9.7610849999999999E-2</v>
      </c>
      <c r="V102" s="50">
        <v>9.628051E-2</v>
      </c>
      <c r="W102" s="50">
        <v>9.508701E-2</v>
      </c>
      <c r="X102" s="50">
        <v>9.4730380000000003E-2</v>
      </c>
      <c r="Y102" s="50">
        <v>9.4728359999999998E-2</v>
      </c>
      <c r="Z102" s="50">
        <v>9.4253630000000005E-2</v>
      </c>
      <c r="AA102" s="50">
        <v>9.3589599999999995E-2</v>
      </c>
      <c r="AB102" s="50">
        <v>9.3393809999999994E-2</v>
      </c>
      <c r="AC102" s="50">
        <v>9.3713260000000007E-2</v>
      </c>
      <c r="AD102" s="50">
        <v>9.3716690000000005E-2</v>
      </c>
      <c r="AE102" s="50">
        <v>9.3972E-2</v>
      </c>
      <c r="AF102" s="50">
        <v>9.4522709999999996E-2</v>
      </c>
      <c r="AG102" s="50">
        <v>9.4647850000000006E-2</v>
      </c>
      <c r="AH102" s="50"/>
      <c r="AI102" s="50"/>
      <c r="AJ102" s="50"/>
      <c r="AK102" s="50"/>
      <c r="AL102" s="50"/>
      <c r="AM102" s="50"/>
      <c r="AN102" s="50"/>
      <c r="AO102" s="50"/>
      <c r="AP102" s="50"/>
      <c r="AQ102" s="50"/>
      <c r="AR102" s="50"/>
    </row>
    <row r="103" spans="1:44" x14ac:dyDescent="0.2">
      <c r="A103" s="50"/>
      <c r="B103" s="50" t="s">
        <v>52</v>
      </c>
      <c r="C103" s="50">
        <v>0</v>
      </c>
      <c r="D103" s="50">
        <v>0</v>
      </c>
      <c r="E103" s="50">
        <v>0</v>
      </c>
      <c r="F103" s="50">
        <v>0</v>
      </c>
      <c r="G103" s="50">
        <v>0</v>
      </c>
      <c r="H103" s="50">
        <v>0</v>
      </c>
      <c r="I103" s="50">
        <v>0</v>
      </c>
      <c r="J103" s="50">
        <v>0</v>
      </c>
      <c r="K103" s="50">
        <v>0</v>
      </c>
      <c r="L103" s="50">
        <v>0</v>
      </c>
      <c r="M103" s="50">
        <v>0</v>
      </c>
      <c r="N103" s="50">
        <v>0</v>
      </c>
      <c r="O103" s="50">
        <v>0</v>
      </c>
      <c r="P103" s="50">
        <v>0</v>
      </c>
      <c r="Q103" s="50">
        <v>0</v>
      </c>
      <c r="R103" s="50">
        <v>0</v>
      </c>
      <c r="S103" s="50">
        <v>0</v>
      </c>
      <c r="T103" s="50">
        <v>0</v>
      </c>
      <c r="U103" s="50">
        <v>0</v>
      </c>
      <c r="V103" s="50">
        <v>0</v>
      </c>
      <c r="W103" s="50">
        <v>0</v>
      </c>
      <c r="X103" s="50">
        <v>0</v>
      </c>
      <c r="Y103" s="50">
        <v>0</v>
      </c>
      <c r="Z103" s="50">
        <v>0</v>
      </c>
      <c r="AA103" s="50">
        <v>0</v>
      </c>
      <c r="AB103" s="50">
        <v>0</v>
      </c>
      <c r="AC103" s="50">
        <v>0</v>
      </c>
      <c r="AD103" s="50">
        <v>0</v>
      </c>
      <c r="AE103" s="50">
        <v>0</v>
      </c>
      <c r="AF103" s="50">
        <v>0</v>
      </c>
      <c r="AG103" s="50">
        <v>0</v>
      </c>
      <c r="AH103" s="50"/>
      <c r="AI103" s="50"/>
      <c r="AJ103" s="50"/>
      <c r="AK103" s="50"/>
      <c r="AL103" s="50"/>
      <c r="AM103" s="50"/>
      <c r="AN103" s="50"/>
      <c r="AO103" s="50"/>
      <c r="AP103" s="50"/>
      <c r="AQ103" s="50"/>
      <c r="AR103" s="50"/>
    </row>
    <row r="104" spans="1:44" x14ac:dyDescent="0.2">
      <c r="A104" s="50"/>
      <c r="B104" s="50" t="s">
        <v>53</v>
      </c>
      <c r="C104" s="50">
        <v>0</v>
      </c>
      <c r="D104" s="50">
        <v>0</v>
      </c>
      <c r="E104" s="50">
        <v>0</v>
      </c>
      <c r="F104" s="50">
        <v>0</v>
      </c>
      <c r="G104" s="50">
        <v>0</v>
      </c>
      <c r="H104" s="50">
        <v>0</v>
      </c>
      <c r="I104" s="50">
        <v>0</v>
      </c>
      <c r="J104" s="50">
        <v>0</v>
      </c>
      <c r="K104" s="50">
        <v>0</v>
      </c>
      <c r="L104" s="50">
        <v>0</v>
      </c>
      <c r="M104" s="50">
        <v>0</v>
      </c>
      <c r="N104" s="50">
        <v>0</v>
      </c>
      <c r="O104" s="50">
        <v>0</v>
      </c>
      <c r="P104" s="50">
        <v>0</v>
      </c>
      <c r="Q104" s="50">
        <v>0</v>
      </c>
      <c r="R104" s="50">
        <v>0</v>
      </c>
      <c r="S104" s="50">
        <v>0</v>
      </c>
      <c r="T104" s="50">
        <v>0</v>
      </c>
      <c r="U104" s="50">
        <v>0</v>
      </c>
      <c r="V104" s="50">
        <v>0</v>
      </c>
      <c r="W104" s="50">
        <v>0</v>
      </c>
      <c r="X104" s="50">
        <v>0</v>
      </c>
      <c r="Y104" s="50">
        <v>0</v>
      </c>
      <c r="Z104" s="50">
        <v>0</v>
      </c>
      <c r="AA104" s="50">
        <v>0</v>
      </c>
      <c r="AB104" s="50">
        <v>0</v>
      </c>
      <c r="AC104" s="50">
        <v>0</v>
      </c>
      <c r="AD104" s="50">
        <v>0</v>
      </c>
      <c r="AE104" s="50">
        <v>0</v>
      </c>
      <c r="AF104" s="50">
        <v>0</v>
      </c>
      <c r="AG104" s="50">
        <v>0</v>
      </c>
      <c r="AH104" s="50"/>
      <c r="AI104" s="50"/>
      <c r="AJ104" s="50"/>
      <c r="AK104" s="50"/>
      <c r="AL104" s="50"/>
      <c r="AM104" s="50"/>
      <c r="AN104" s="50"/>
      <c r="AO104" s="50"/>
      <c r="AP104" s="50"/>
      <c r="AQ104" s="50"/>
      <c r="AR104" s="50"/>
    </row>
    <row r="105" spans="1:44" x14ac:dyDescent="0.2">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row>
    <row r="106" spans="1:44" x14ac:dyDescent="0.2">
      <c r="A106" s="50"/>
      <c r="B106" s="50">
        <v>2020</v>
      </c>
      <c r="C106" s="50">
        <v>2021</v>
      </c>
      <c r="D106" s="50">
        <v>2022</v>
      </c>
      <c r="E106" s="50">
        <v>2023</v>
      </c>
      <c r="F106" s="50">
        <v>2024</v>
      </c>
      <c r="G106" s="50">
        <v>2025</v>
      </c>
      <c r="H106" s="50">
        <v>2026</v>
      </c>
      <c r="I106" s="50">
        <v>2027</v>
      </c>
      <c r="J106" s="50">
        <v>2028</v>
      </c>
      <c r="K106" s="50">
        <v>2029</v>
      </c>
      <c r="L106" s="50">
        <v>2030</v>
      </c>
      <c r="M106" s="50">
        <v>2031</v>
      </c>
      <c r="N106" s="50">
        <v>2032</v>
      </c>
      <c r="O106" s="50">
        <v>2033</v>
      </c>
      <c r="P106" s="50">
        <v>2034</v>
      </c>
      <c r="Q106" s="50">
        <v>2035</v>
      </c>
      <c r="R106" s="50">
        <v>2036</v>
      </c>
      <c r="S106" s="50">
        <v>2037</v>
      </c>
      <c r="T106" s="50">
        <v>2038</v>
      </c>
      <c r="U106" s="50">
        <v>2039</v>
      </c>
      <c r="V106" s="50">
        <v>2040</v>
      </c>
      <c r="W106" s="50">
        <v>2041</v>
      </c>
      <c r="X106" s="50">
        <v>2042</v>
      </c>
      <c r="Y106" s="50">
        <v>2043</v>
      </c>
      <c r="Z106" s="50">
        <v>2044</v>
      </c>
      <c r="AA106" s="50">
        <v>2045</v>
      </c>
      <c r="AB106" s="50">
        <v>2046</v>
      </c>
      <c r="AC106" s="50">
        <v>2047</v>
      </c>
      <c r="AD106" s="50">
        <v>2048</v>
      </c>
      <c r="AE106" s="50">
        <v>2049</v>
      </c>
      <c r="AF106" s="50">
        <v>2050</v>
      </c>
      <c r="AG106" s="50"/>
      <c r="AH106" s="50"/>
      <c r="AI106" s="50"/>
      <c r="AJ106" s="50"/>
      <c r="AK106" s="50"/>
      <c r="AL106" s="50"/>
      <c r="AM106" s="50"/>
      <c r="AN106" s="50"/>
      <c r="AO106" s="50"/>
      <c r="AP106" s="50"/>
      <c r="AQ106" s="50"/>
      <c r="AR106" s="50"/>
    </row>
    <row r="107" spans="1:44" x14ac:dyDescent="0.2">
      <c r="A107" s="50" t="s">
        <v>42</v>
      </c>
      <c r="B107" s="50">
        <v>0</v>
      </c>
      <c r="C107" s="50">
        <v>0</v>
      </c>
      <c r="D107" s="50">
        <v>0</v>
      </c>
      <c r="E107" s="62">
        <v>0.15</v>
      </c>
      <c r="F107" s="63">
        <v>0.30769999999999997</v>
      </c>
      <c r="G107" s="63">
        <v>0.46150000000000002</v>
      </c>
      <c r="H107" s="63">
        <v>0.61539999999999995</v>
      </c>
      <c r="I107" s="63">
        <v>0.76919999999999999</v>
      </c>
      <c r="J107" s="63">
        <v>0.92310000000000003</v>
      </c>
      <c r="K107" s="63">
        <v>1.0769</v>
      </c>
      <c r="L107" s="63">
        <v>1.2307999999999999</v>
      </c>
      <c r="M107" s="63">
        <v>1.3846000000000001</v>
      </c>
      <c r="N107" s="63">
        <v>1.5385</v>
      </c>
      <c r="O107" s="63">
        <v>1.6922999999999999</v>
      </c>
      <c r="P107" s="63">
        <v>1.8462000000000001</v>
      </c>
      <c r="Q107" s="62">
        <v>2</v>
      </c>
      <c r="R107" s="62">
        <v>2</v>
      </c>
      <c r="S107" s="62">
        <v>2</v>
      </c>
      <c r="T107" s="62">
        <v>2</v>
      </c>
      <c r="U107" s="62">
        <v>2</v>
      </c>
      <c r="V107" s="62">
        <v>2</v>
      </c>
      <c r="W107" s="62">
        <v>2</v>
      </c>
      <c r="X107" s="62">
        <v>2</v>
      </c>
      <c r="Y107" s="62">
        <v>2</v>
      </c>
      <c r="Z107" s="62">
        <v>2</v>
      </c>
      <c r="AA107" s="62">
        <v>2</v>
      </c>
      <c r="AB107" s="62">
        <v>2</v>
      </c>
      <c r="AC107" s="62">
        <v>2</v>
      </c>
      <c r="AD107" s="62">
        <v>2</v>
      </c>
      <c r="AE107" s="62">
        <v>2</v>
      </c>
      <c r="AF107" s="62">
        <v>2</v>
      </c>
      <c r="AG107" s="50"/>
      <c r="AH107" s="50"/>
      <c r="AI107" s="50"/>
      <c r="AJ107" s="50"/>
      <c r="AK107" s="50"/>
      <c r="AL107" s="50"/>
      <c r="AM107" s="50"/>
      <c r="AN107" s="50"/>
      <c r="AO107" s="50"/>
      <c r="AP107" s="50"/>
      <c r="AQ107" s="50"/>
      <c r="AR107" s="50"/>
    </row>
    <row r="108" spans="1:44" x14ac:dyDescent="0.2">
      <c r="A108" s="59" t="s">
        <v>37</v>
      </c>
      <c r="B108" s="50">
        <v>0</v>
      </c>
      <c r="C108" s="50">
        <v>0</v>
      </c>
      <c r="D108" s="50">
        <v>0</v>
      </c>
      <c r="E108" s="62">
        <v>0.06</v>
      </c>
      <c r="F108" s="63">
        <v>0.1244</v>
      </c>
      <c r="G108" s="63">
        <v>0.18659999999999999</v>
      </c>
      <c r="H108" s="63">
        <v>0.24879999999999999</v>
      </c>
      <c r="I108" s="63">
        <v>0.311</v>
      </c>
      <c r="J108" s="63">
        <v>0.37319999999999998</v>
      </c>
      <c r="K108" s="63">
        <v>0.43540000000000001</v>
      </c>
      <c r="L108" s="63">
        <v>0.4975</v>
      </c>
      <c r="M108" s="63">
        <v>0.55969999999999998</v>
      </c>
      <c r="N108" s="63">
        <v>0.62190000000000001</v>
      </c>
      <c r="O108" s="63">
        <v>0.68410000000000004</v>
      </c>
      <c r="P108" s="63">
        <v>0.74629999999999996</v>
      </c>
      <c r="Q108" s="62">
        <v>0.81</v>
      </c>
      <c r="R108" s="62">
        <v>0.81</v>
      </c>
      <c r="S108" s="62">
        <v>0.81</v>
      </c>
      <c r="T108" s="62">
        <v>0.81</v>
      </c>
      <c r="U108" s="62">
        <v>0.81</v>
      </c>
      <c r="V108" s="62">
        <v>0.81</v>
      </c>
      <c r="W108" s="62">
        <v>0.81</v>
      </c>
      <c r="X108" s="62">
        <v>0.81</v>
      </c>
      <c r="Y108" s="62">
        <v>0.81</v>
      </c>
      <c r="Z108" s="62">
        <v>0.81</v>
      </c>
      <c r="AA108" s="62">
        <v>0.81</v>
      </c>
      <c r="AB108" s="62">
        <v>0.81</v>
      </c>
      <c r="AC108" s="62">
        <v>0.81</v>
      </c>
      <c r="AD108" s="62">
        <v>0.81</v>
      </c>
      <c r="AE108" s="62">
        <v>0.81</v>
      </c>
      <c r="AF108" s="62">
        <v>0.81</v>
      </c>
      <c r="AG108" s="50"/>
      <c r="AH108" s="50"/>
      <c r="AI108" s="50"/>
      <c r="AJ108" s="50"/>
      <c r="AK108" s="50"/>
      <c r="AL108" s="50"/>
      <c r="AM108" s="50"/>
      <c r="AN108" s="50"/>
      <c r="AO108" s="50"/>
      <c r="AP108" s="50"/>
      <c r="AQ108" s="50"/>
      <c r="AR108" s="50"/>
    </row>
    <row r="109" spans="1:44" x14ac:dyDescent="0.2">
      <c r="A109" s="59" t="s">
        <v>41</v>
      </c>
      <c r="B109" s="50">
        <v>0</v>
      </c>
      <c r="C109" s="50">
        <v>0</v>
      </c>
      <c r="D109" s="50">
        <v>0</v>
      </c>
      <c r="E109" s="62">
        <v>0.1</v>
      </c>
      <c r="F109" s="63">
        <v>0.1908</v>
      </c>
      <c r="G109" s="63">
        <v>0.2863</v>
      </c>
      <c r="H109" s="63">
        <v>0.38169999999999998</v>
      </c>
      <c r="I109" s="63">
        <v>0.47710000000000002</v>
      </c>
      <c r="J109" s="63">
        <v>0.57250000000000001</v>
      </c>
      <c r="K109" s="63">
        <v>0.66800000000000004</v>
      </c>
      <c r="L109" s="63">
        <v>0.76339999999999997</v>
      </c>
      <c r="M109" s="63">
        <v>0.85880000000000001</v>
      </c>
      <c r="N109" s="63">
        <v>0.95420000000000005</v>
      </c>
      <c r="O109" s="63">
        <v>1.0497000000000001</v>
      </c>
      <c r="P109" s="63">
        <v>1.1451</v>
      </c>
      <c r="Q109" s="62">
        <v>1.24</v>
      </c>
      <c r="R109" s="62">
        <v>1.24</v>
      </c>
      <c r="S109" s="62">
        <v>1.24</v>
      </c>
      <c r="T109" s="62">
        <v>1.24</v>
      </c>
      <c r="U109" s="62">
        <v>1.24</v>
      </c>
      <c r="V109" s="62">
        <v>1.24</v>
      </c>
      <c r="W109" s="62">
        <v>1.24</v>
      </c>
      <c r="X109" s="62">
        <v>1.24</v>
      </c>
      <c r="Y109" s="62">
        <v>1.24</v>
      </c>
      <c r="Z109" s="62">
        <v>1.24</v>
      </c>
      <c r="AA109" s="62">
        <v>1.24</v>
      </c>
      <c r="AB109" s="62">
        <v>1.24</v>
      </c>
      <c r="AC109" s="62">
        <v>1.24</v>
      </c>
      <c r="AD109" s="62">
        <v>1.24</v>
      </c>
      <c r="AE109" s="62">
        <v>1.24</v>
      </c>
      <c r="AF109" s="62">
        <v>1.24</v>
      </c>
      <c r="AG109" s="50"/>
      <c r="AH109" s="50"/>
      <c r="AI109" s="50"/>
      <c r="AJ109" s="50"/>
      <c r="AK109" s="50"/>
      <c r="AL109" s="50"/>
      <c r="AM109" s="50"/>
      <c r="AN109" s="50"/>
      <c r="AO109" s="50"/>
      <c r="AP109" s="50"/>
      <c r="AQ109" s="50"/>
      <c r="AR109" s="50"/>
    </row>
    <row r="110" spans="1:44" x14ac:dyDescent="0.2">
      <c r="A110" s="59" t="s">
        <v>38</v>
      </c>
      <c r="B110" s="50">
        <v>0</v>
      </c>
      <c r="C110" s="50">
        <v>0</v>
      </c>
      <c r="D110" s="50">
        <v>0</v>
      </c>
      <c r="E110" s="62">
        <v>0.01</v>
      </c>
      <c r="F110" s="63">
        <v>1.2800000000000001E-2</v>
      </c>
      <c r="G110" s="63">
        <v>1.9199999999999998E-2</v>
      </c>
      <c r="H110" s="63">
        <v>2.5600000000000001E-2</v>
      </c>
      <c r="I110" s="63">
        <v>3.2099999999999997E-2</v>
      </c>
      <c r="J110" s="63">
        <v>3.85E-2</v>
      </c>
      <c r="K110" s="63">
        <v>4.4900000000000002E-2</v>
      </c>
      <c r="L110" s="63">
        <v>5.1299999999999998E-2</v>
      </c>
      <c r="M110" s="63">
        <v>5.7700000000000001E-2</v>
      </c>
      <c r="N110" s="63">
        <v>6.4100000000000004E-2</v>
      </c>
      <c r="O110" s="63">
        <v>7.0499999999999993E-2</v>
      </c>
      <c r="P110" s="63">
        <v>7.6899999999999996E-2</v>
      </c>
      <c r="Q110" s="62">
        <v>0.08</v>
      </c>
      <c r="R110" s="62">
        <v>0.08</v>
      </c>
      <c r="S110" s="62">
        <v>0.08</v>
      </c>
      <c r="T110" s="62">
        <v>0.08</v>
      </c>
      <c r="U110" s="62">
        <v>0.08</v>
      </c>
      <c r="V110" s="62">
        <v>0.08</v>
      </c>
      <c r="W110" s="62">
        <v>0.08</v>
      </c>
      <c r="X110" s="62">
        <v>0.08</v>
      </c>
      <c r="Y110" s="62">
        <v>0.08</v>
      </c>
      <c r="Z110" s="62">
        <v>0.08</v>
      </c>
      <c r="AA110" s="62">
        <v>0.08</v>
      </c>
      <c r="AB110" s="62">
        <v>0.08</v>
      </c>
      <c r="AC110" s="62">
        <v>0.08</v>
      </c>
      <c r="AD110" s="62">
        <v>0.08</v>
      </c>
      <c r="AE110" s="62">
        <v>0.08</v>
      </c>
      <c r="AF110" s="62">
        <v>0.08</v>
      </c>
      <c r="AG110" s="50"/>
      <c r="AH110" s="50"/>
      <c r="AI110" s="50"/>
      <c r="AJ110" s="50"/>
      <c r="AK110" s="50"/>
      <c r="AL110" s="50"/>
      <c r="AM110" s="50"/>
      <c r="AN110" s="50"/>
      <c r="AO110" s="50"/>
      <c r="AP110" s="50"/>
      <c r="AQ110" s="50"/>
      <c r="AR110" s="50"/>
    </row>
    <row r="111" spans="1:44" x14ac:dyDescent="0.2">
      <c r="A111" s="50" t="s">
        <v>51</v>
      </c>
      <c r="B111" s="50">
        <v>0</v>
      </c>
      <c r="C111" s="50">
        <v>0</v>
      </c>
      <c r="D111" s="50">
        <v>0</v>
      </c>
      <c r="E111" s="62">
        <v>0.05</v>
      </c>
      <c r="F111" s="63">
        <v>0.1026</v>
      </c>
      <c r="G111" s="63">
        <v>0.15379999999999999</v>
      </c>
      <c r="H111" s="63">
        <v>0.2051</v>
      </c>
      <c r="I111" s="63">
        <v>0.25640000000000002</v>
      </c>
      <c r="J111" s="63">
        <v>0.30769999999999997</v>
      </c>
      <c r="K111" s="63">
        <v>0.35899999999999999</v>
      </c>
      <c r="L111" s="63">
        <v>0.4103</v>
      </c>
      <c r="M111" s="63">
        <v>0.46150000000000002</v>
      </c>
      <c r="N111" s="63">
        <v>0.51280000000000003</v>
      </c>
      <c r="O111" s="63">
        <v>0.56410000000000005</v>
      </c>
      <c r="P111" s="63">
        <v>0.61539999999999995</v>
      </c>
      <c r="Q111" s="62">
        <v>0.67</v>
      </c>
      <c r="R111" s="62">
        <v>0.67</v>
      </c>
      <c r="S111" s="62">
        <v>0.67</v>
      </c>
      <c r="T111" s="62">
        <v>0.67</v>
      </c>
      <c r="U111" s="62">
        <v>0.67</v>
      </c>
      <c r="V111" s="62">
        <v>0.67</v>
      </c>
      <c r="W111" s="62">
        <v>0.67</v>
      </c>
      <c r="X111" s="62">
        <v>0.67</v>
      </c>
      <c r="Y111" s="62">
        <v>0.67</v>
      </c>
      <c r="Z111" s="62">
        <v>0.67</v>
      </c>
      <c r="AA111" s="62">
        <v>0.67</v>
      </c>
      <c r="AB111" s="62">
        <v>0.67</v>
      </c>
      <c r="AC111" s="62">
        <v>0.67</v>
      </c>
      <c r="AD111" s="62">
        <v>0.67</v>
      </c>
      <c r="AE111" s="62">
        <v>0.67</v>
      </c>
      <c r="AF111" s="62">
        <v>0.67</v>
      </c>
      <c r="AG111" s="50"/>
      <c r="AH111" s="50"/>
      <c r="AI111" s="50"/>
      <c r="AJ111" s="50"/>
      <c r="AK111" s="50"/>
      <c r="AL111" s="50"/>
      <c r="AM111" s="50"/>
      <c r="AN111" s="50"/>
      <c r="AO111" s="50"/>
      <c r="AP111" s="50"/>
      <c r="AQ111" s="50"/>
      <c r="AR111" s="50"/>
    </row>
    <row r="112" spans="1:44" x14ac:dyDescent="0.2">
      <c r="A112" s="59" t="s">
        <v>37</v>
      </c>
      <c r="B112" s="50">
        <v>0</v>
      </c>
      <c r="C112" s="50">
        <v>0</v>
      </c>
      <c r="D112" s="50">
        <v>0</v>
      </c>
      <c r="E112" s="62">
        <v>0.01</v>
      </c>
      <c r="F112" s="63">
        <v>1.8499999999999999E-2</v>
      </c>
      <c r="G112" s="63">
        <v>2.7699999999999999E-2</v>
      </c>
      <c r="H112" s="63">
        <v>3.6900000000000002E-2</v>
      </c>
      <c r="I112" s="63">
        <v>4.6199999999999998E-2</v>
      </c>
      <c r="J112" s="63">
        <v>5.5399999999999998E-2</v>
      </c>
      <c r="K112" s="63">
        <v>6.4600000000000005E-2</v>
      </c>
      <c r="L112" s="63">
        <v>7.3800000000000004E-2</v>
      </c>
      <c r="M112" s="63">
        <v>8.3099999999999993E-2</v>
      </c>
      <c r="N112" s="63">
        <v>9.2299999999999993E-2</v>
      </c>
      <c r="O112" s="63">
        <v>0.10150000000000001</v>
      </c>
      <c r="P112" s="63">
        <v>0.1108</v>
      </c>
      <c r="Q112" s="62">
        <v>0.12</v>
      </c>
      <c r="R112" s="62">
        <v>0.12</v>
      </c>
      <c r="S112" s="62">
        <v>0.12</v>
      </c>
      <c r="T112" s="62">
        <v>0.12</v>
      </c>
      <c r="U112" s="62">
        <v>0.12</v>
      </c>
      <c r="V112" s="62">
        <v>0.12</v>
      </c>
      <c r="W112" s="62">
        <v>0.12</v>
      </c>
      <c r="X112" s="62">
        <v>0.12</v>
      </c>
      <c r="Y112" s="62">
        <v>0.12</v>
      </c>
      <c r="Z112" s="62">
        <v>0.12</v>
      </c>
      <c r="AA112" s="62">
        <v>0.12</v>
      </c>
      <c r="AB112" s="62">
        <v>0.12</v>
      </c>
      <c r="AC112" s="62">
        <v>0.12</v>
      </c>
      <c r="AD112" s="62">
        <v>0.12</v>
      </c>
      <c r="AE112" s="62">
        <v>0.12</v>
      </c>
      <c r="AF112" s="62">
        <v>0.12</v>
      </c>
      <c r="AG112" s="50"/>
      <c r="AH112" s="50"/>
      <c r="AI112" s="50"/>
      <c r="AJ112" s="50"/>
      <c r="AK112" s="50"/>
      <c r="AL112" s="50"/>
      <c r="AM112" s="50"/>
      <c r="AN112" s="50"/>
      <c r="AO112" s="50"/>
      <c r="AP112" s="50"/>
      <c r="AQ112" s="50"/>
      <c r="AR112" s="50"/>
    </row>
    <row r="113" spans="1:44" x14ac:dyDescent="0.2">
      <c r="A113" s="59" t="s">
        <v>38</v>
      </c>
      <c r="B113" s="50">
        <v>0</v>
      </c>
      <c r="C113" s="50">
        <v>0</v>
      </c>
      <c r="D113" s="50">
        <v>0</v>
      </c>
      <c r="E113" s="62">
        <v>0</v>
      </c>
      <c r="F113" s="63">
        <v>7.9000000000000008E-3</v>
      </c>
      <c r="G113" s="63">
        <v>1.18E-2</v>
      </c>
      <c r="H113" s="63">
        <v>1.5800000000000002E-2</v>
      </c>
      <c r="I113" s="63">
        <v>1.9699999999999999E-2</v>
      </c>
      <c r="J113" s="63">
        <v>2.3699999999999999E-2</v>
      </c>
      <c r="K113" s="63">
        <v>2.76E-2</v>
      </c>
      <c r="L113" s="63">
        <v>3.1600000000000003E-2</v>
      </c>
      <c r="M113" s="63">
        <v>3.5499999999999997E-2</v>
      </c>
      <c r="N113" s="63">
        <v>3.9399999999999998E-2</v>
      </c>
      <c r="O113" s="63">
        <v>4.3400000000000001E-2</v>
      </c>
      <c r="P113" s="63">
        <v>4.7300000000000002E-2</v>
      </c>
      <c r="Q113" s="62">
        <v>0.05</v>
      </c>
      <c r="R113" s="62">
        <v>0.05</v>
      </c>
      <c r="S113" s="62">
        <v>0.05</v>
      </c>
      <c r="T113" s="62">
        <v>0.05</v>
      </c>
      <c r="U113" s="62">
        <v>0.05</v>
      </c>
      <c r="V113" s="62">
        <v>0.05</v>
      </c>
      <c r="W113" s="62">
        <v>0.05</v>
      </c>
      <c r="X113" s="62">
        <v>0.05</v>
      </c>
      <c r="Y113" s="62">
        <v>0.05</v>
      </c>
      <c r="Z113" s="62">
        <v>0.05</v>
      </c>
      <c r="AA113" s="62">
        <v>0.05</v>
      </c>
      <c r="AB113" s="62">
        <v>0.05</v>
      </c>
      <c r="AC113" s="62">
        <v>0.05</v>
      </c>
      <c r="AD113" s="62">
        <v>0.05</v>
      </c>
      <c r="AE113" s="62">
        <v>0.05</v>
      </c>
      <c r="AF113" s="62">
        <v>0.05</v>
      </c>
      <c r="AG113" s="50"/>
      <c r="AH113" s="50"/>
      <c r="AI113" s="50"/>
      <c r="AJ113" s="50"/>
      <c r="AK113" s="50"/>
      <c r="AL113" s="50"/>
      <c r="AM113" s="50"/>
      <c r="AN113" s="50"/>
      <c r="AO113" s="50"/>
      <c r="AP113" s="50"/>
      <c r="AQ113" s="50"/>
      <c r="AR113" s="50"/>
    </row>
    <row r="114" spans="1:44" x14ac:dyDescent="0.2">
      <c r="A114" s="53" t="s">
        <v>291</v>
      </c>
      <c r="B114" s="50">
        <v>0</v>
      </c>
      <c r="C114" s="50">
        <v>0</v>
      </c>
      <c r="D114" s="50">
        <v>0</v>
      </c>
      <c r="E114" s="62">
        <v>0.15</v>
      </c>
      <c r="F114" s="63">
        <v>0.30769999999999997</v>
      </c>
      <c r="G114" s="63">
        <v>0.46150000000000002</v>
      </c>
      <c r="H114" s="63">
        <v>0.61539999999999995</v>
      </c>
      <c r="I114" s="63">
        <v>0.76919999999999999</v>
      </c>
      <c r="J114" s="63">
        <v>0.92310000000000003</v>
      </c>
      <c r="K114" s="63">
        <v>1.0769</v>
      </c>
      <c r="L114" s="63">
        <v>1.2307999999999999</v>
      </c>
      <c r="M114" s="63">
        <v>1.3846000000000001</v>
      </c>
      <c r="N114" s="63">
        <v>1.5385</v>
      </c>
      <c r="O114" s="63">
        <v>1.6922999999999999</v>
      </c>
      <c r="P114" s="63">
        <v>1.8462000000000001</v>
      </c>
      <c r="Q114" s="62">
        <v>2</v>
      </c>
      <c r="R114" s="62">
        <v>2</v>
      </c>
      <c r="S114" s="62">
        <v>2</v>
      </c>
      <c r="T114" s="62">
        <v>2</v>
      </c>
      <c r="U114" s="62">
        <v>2</v>
      </c>
      <c r="V114" s="62">
        <v>2</v>
      </c>
      <c r="W114" s="62">
        <v>2</v>
      </c>
      <c r="X114" s="62">
        <v>2</v>
      </c>
      <c r="Y114" s="62">
        <v>2</v>
      </c>
      <c r="Z114" s="62">
        <v>2</v>
      </c>
      <c r="AA114" s="62">
        <v>2</v>
      </c>
      <c r="AB114" s="62">
        <v>2</v>
      </c>
      <c r="AC114" s="62">
        <v>2</v>
      </c>
      <c r="AD114" s="62">
        <v>2</v>
      </c>
      <c r="AE114" s="62">
        <v>2</v>
      </c>
      <c r="AF114" s="62">
        <v>2</v>
      </c>
      <c r="AG114" s="50"/>
      <c r="AH114" s="50"/>
      <c r="AI114" s="50"/>
      <c r="AJ114" s="50"/>
      <c r="AK114" s="50"/>
      <c r="AL114" s="50"/>
      <c r="AM114" s="50"/>
      <c r="AN114" s="50"/>
      <c r="AO114" s="50"/>
      <c r="AP114" s="50"/>
      <c r="AQ114" s="50"/>
      <c r="AR114" s="50"/>
    </row>
    <row r="115" spans="1:44" x14ac:dyDescent="0.2">
      <c r="A115" s="50"/>
      <c r="B115" s="50"/>
      <c r="C115" s="50"/>
      <c r="D115" s="50"/>
      <c r="E115" s="50"/>
      <c r="F115" s="50"/>
      <c r="G115" s="50"/>
      <c r="H115" s="50"/>
      <c r="I115" s="50"/>
      <c r="J115" s="50"/>
      <c r="K115" s="50"/>
      <c r="L115" s="50"/>
      <c r="M115" s="50"/>
      <c r="N115" s="50"/>
      <c r="O115" s="50"/>
      <c r="P115" s="50"/>
      <c r="Q115" s="62"/>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row>
    <row r="116" spans="1:44" x14ac:dyDescent="0.2">
      <c r="A116" s="50"/>
      <c r="B116" s="49" t="s">
        <v>296</v>
      </c>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row>
    <row r="117" spans="1:44" x14ac:dyDescent="0.2">
      <c r="A117" s="50"/>
      <c r="B117" s="50" t="s">
        <v>295</v>
      </c>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row>
    <row r="118" spans="1:44" x14ac:dyDescent="0.2">
      <c r="A118" s="50"/>
      <c r="B118" s="50" t="s">
        <v>9</v>
      </c>
      <c r="C118" s="50">
        <v>2020</v>
      </c>
      <c r="D118" s="50">
        <v>2021</v>
      </c>
      <c r="E118" s="50">
        <v>2022</v>
      </c>
      <c r="F118" s="50">
        <v>2023</v>
      </c>
      <c r="G118" s="50">
        <v>2024</v>
      </c>
      <c r="H118" s="50">
        <v>2025</v>
      </c>
      <c r="I118" s="50">
        <v>2026</v>
      </c>
      <c r="J118" s="50">
        <v>2027</v>
      </c>
      <c r="K118" s="50">
        <v>2028</v>
      </c>
      <c r="L118" s="50">
        <v>2029</v>
      </c>
      <c r="M118" s="50">
        <v>2030</v>
      </c>
      <c r="N118" s="50">
        <v>2031</v>
      </c>
      <c r="O118" s="50">
        <v>2032</v>
      </c>
      <c r="P118" s="50">
        <v>2033</v>
      </c>
      <c r="Q118" s="50">
        <v>2034</v>
      </c>
      <c r="R118" s="50">
        <v>2035</v>
      </c>
      <c r="S118" s="50">
        <v>2036</v>
      </c>
      <c r="T118" s="50">
        <v>2037</v>
      </c>
      <c r="U118" s="50">
        <v>2038</v>
      </c>
      <c r="V118" s="50">
        <v>2039</v>
      </c>
      <c r="W118" s="50">
        <v>2040</v>
      </c>
      <c r="X118" s="50">
        <v>2041</v>
      </c>
      <c r="Y118" s="50">
        <v>2042</v>
      </c>
      <c r="Z118" s="50">
        <v>2043</v>
      </c>
      <c r="AA118" s="50">
        <v>2044</v>
      </c>
      <c r="AB118" s="50">
        <v>2045</v>
      </c>
      <c r="AC118" s="50">
        <v>2046</v>
      </c>
      <c r="AD118" s="50">
        <v>2047</v>
      </c>
      <c r="AE118" s="50">
        <v>2048</v>
      </c>
      <c r="AF118" s="50">
        <v>2049</v>
      </c>
      <c r="AG118" s="50">
        <v>2050</v>
      </c>
      <c r="AH118" s="50"/>
      <c r="AI118" s="50"/>
      <c r="AJ118" s="50"/>
      <c r="AK118" s="50"/>
      <c r="AL118" s="50"/>
      <c r="AM118" s="50"/>
      <c r="AN118" s="50"/>
      <c r="AO118" s="50"/>
      <c r="AP118" s="50"/>
      <c r="AQ118" s="50"/>
      <c r="AR118" s="50"/>
    </row>
    <row r="119" spans="1:44" x14ac:dyDescent="0.2">
      <c r="A119" s="50"/>
      <c r="B119" s="50" t="s">
        <v>29</v>
      </c>
      <c r="C119" s="50">
        <v>0</v>
      </c>
      <c r="D119" s="50">
        <v>0</v>
      </c>
      <c r="E119" s="50">
        <v>0</v>
      </c>
      <c r="F119" s="50">
        <v>0</v>
      </c>
      <c r="G119" s="50">
        <v>0</v>
      </c>
      <c r="H119" s="50">
        <v>0</v>
      </c>
      <c r="I119" s="50">
        <v>0</v>
      </c>
      <c r="J119" s="50">
        <v>0</v>
      </c>
      <c r="K119" s="50">
        <v>0</v>
      </c>
      <c r="L119" s="50">
        <v>0</v>
      </c>
      <c r="M119" s="50">
        <v>0</v>
      </c>
      <c r="N119" s="50">
        <v>0</v>
      </c>
      <c r="O119" s="50">
        <v>0</v>
      </c>
      <c r="P119" s="50">
        <v>0</v>
      </c>
      <c r="Q119" s="50">
        <v>0</v>
      </c>
      <c r="R119" s="50">
        <v>0</v>
      </c>
      <c r="S119" s="50">
        <v>0</v>
      </c>
      <c r="T119" s="50">
        <v>0</v>
      </c>
      <c r="U119" s="50">
        <v>0</v>
      </c>
      <c r="V119" s="50">
        <v>0</v>
      </c>
      <c r="W119" s="50">
        <v>0</v>
      </c>
      <c r="X119" s="50">
        <v>0</v>
      </c>
      <c r="Y119" s="50">
        <v>0</v>
      </c>
      <c r="Z119" s="50">
        <v>0</v>
      </c>
      <c r="AA119" s="50">
        <v>0</v>
      </c>
      <c r="AB119" s="50">
        <v>0</v>
      </c>
      <c r="AC119" s="50">
        <v>0</v>
      </c>
      <c r="AD119" s="50">
        <v>0</v>
      </c>
      <c r="AE119" s="50">
        <v>0</v>
      </c>
      <c r="AF119" s="50">
        <v>0</v>
      </c>
      <c r="AG119" s="50">
        <v>0</v>
      </c>
      <c r="AH119" s="50"/>
      <c r="AI119" s="50"/>
      <c r="AJ119" s="50"/>
      <c r="AK119" s="50"/>
      <c r="AL119" s="50"/>
      <c r="AM119" s="50"/>
      <c r="AN119" s="50"/>
      <c r="AO119" s="50"/>
      <c r="AP119" s="50"/>
      <c r="AQ119" s="50"/>
      <c r="AR119" s="50"/>
    </row>
    <row r="120" spans="1:44" x14ac:dyDescent="0.2">
      <c r="A120" s="50"/>
      <c r="B120" s="50" t="s">
        <v>30</v>
      </c>
      <c r="C120" s="50">
        <v>0</v>
      </c>
      <c r="D120" s="50">
        <v>0</v>
      </c>
      <c r="E120" s="50">
        <v>0</v>
      </c>
      <c r="F120" s="50">
        <v>0</v>
      </c>
      <c r="G120" s="50">
        <v>0</v>
      </c>
      <c r="H120" s="50">
        <v>0</v>
      </c>
      <c r="I120" s="50">
        <v>0</v>
      </c>
      <c r="J120" s="50">
        <v>0</v>
      </c>
      <c r="K120" s="50">
        <v>0</v>
      </c>
      <c r="L120" s="50">
        <v>0</v>
      </c>
      <c r="M120" s="50">
        <v>0</v>
      </c>
      <c r="N120" s="50">
        <v>0</v>
      </c>
      <c r="O120" s="50">
        <v>0</v>
      </c>
      <c r="P120" s="50">
        <v>0</v>
      </c>
      <c r="Q120" s="50">
        <v>0</v>
      </c>
      <c r="R120" s="50">
        <v>0</v>
      </c>
      <c r="S120" s="50">
        <v>0</v>
      </c>
      <c r="T120" s="50">
        <v>0</v>
      </c>
      <c r="U120" s="50">
        <v>0</v>
      </c>
      <c r="V120" s="50">
        <v>0</v>
      </c>
      <c r="W120" s="50">
        <v>0</v>
      </c>
      <c r="X120" s="50">
        <v>0</v>
      </c>
      <c r="Y120" s="50">
        <v>0</v>
      </c>
      <c r="Z120" s="50">
        <v>0</v>
      </c>
      <c r="AA120" s="50">
        <v>0</v>
      </c>
      <c r="AB120" s="50">
        <v>0</v>
      </c>
      <c r="AC120" s="50">
        <v>0</v>
      </c>
      <c r="AD120" s="50">
        <v>0</v>
      </c>
      <c r="AE120" s="50">
        <v>0</v>
      </c>
      <c r="AF120" s="50">
        <v>0</v>
      </c>
      <c r="AG120" s="50">
        <v>0</v>
      </c>
      <c r="AH120" s="50"/>
      <c r="AI120" s="50"/>
      <c r="AJ120" s="50"/>
      <c r="AK120" s="50"/>
      <c r="AL120" s="50"/>
      <c r="AM120" s="50"/>
      <c r="AN120" s="50"/>
      <c r="AO120" s="50"/>
      <c r="AP120" s="50"/>
      <c r="AQ120" s="50"/>
      <c r="AR120" s="50"/>
    </row>
    <row r="121" spans="1:44" x14ac:dyDescent="0.2">
      <c r="A121" s="50"/>
      <c r="B121" s="50" t="s">
        <v>31</v>
      </c>
      <c r="C121" s="50">
        <v>0</v>
      </c>
      <c r="D121" s="50">
        <v>0</v>
      </c>
      <c r="E121" s="50">
        <v>0</v>
      </c>
      <c r="F121" s="50">
        <v>0</v>
      </c>
      <c r="G121" s="50">
        <v>0</v>
      </c>
      <c r="H121" s="50">
        <v>0</v>
      </c>
      <c r="I121" s="50">
        <v>0</v>
      </c>
      <c r="J121" s="50">
        <v>0</v>
      </c>
      <c r="K121" s="50">
        <v>0</v>
      </c>
      <c r="L121" s="50">
        <v>0</v>
      </c>
      <c r="M121" s="50">
        <v>0</v>
      </c>
      <c r="N121" s="50">
        <v>0</v>
      </c>
      <c r="O121" s="50">
        <v>0</v>
      </c>
      <c r="P121" s="50">
        <v>0</v>
      </c>
      <c r="Q121" s="50">
        <v>0</v>
      </c>
      <c r="R121" s="50">
        <v>0</v>
      </c>
      <c r="S121" s="50">
        <v>0</v>
      </c>
      <c r="T121" s="50">
        <v>0</v>
      </c>
      <c r="U121" s="50">
        <v>0</v>
      </c>
      <c r="V121" s="50">
        <v>0</v>
      </c>
      <c r="W121" s="50">
        <v>0</v>
      </c>
      <c r="X121" s="50">
        <v>0</v>
      </c>
      <c r="Y121" s="50">
        <v>0</v>
      </c>
      <c r="Z121" s="50">
        <v>0</v>
      </c>
      <c r="AA121" s="50">
        <v>0</v>
      </c>
      <c r="AB121" s="50">
        <v>0</v>
      </c>
      <c r="AC121" s="50">
        <v>0</v>
      </c>
      <c r="AD121" s="50">
        <v>0</v>
      </c>
      <c r="AE121" s="50">
        <v>0</v>
      </c>
      <c r="AF121" s="50">
        <v>0</v>
      </c>
      <c r="AG121" s="50">
        <v>0</v>
      </c>
      <c r="AH121" s="50"/>
      <c r="AI121" s="50"/>
      <c r="AJ121" s="50"/>
      <c r="AK121" s="50"/>
      <c r="AL121" s="50"/>
      <c r="AM121" s="50"/>
      <c r="AN121" s="50"/>
      <c r="AO121" s="50"/>
      <c r="AP121" s="50"/>
      <c r="AQ121" s="50"/>
      <c r="AR121" s="50"/>
    </row>
    <row r="122" spans="1:44" x14ac:dyDescent="0.2">
      <c r="A122" s="50"/>
      <c r="B122" s="50" t="s">
        <v>32</v>
      </c>
      <c r="C122" s="50">
        <v>0</v>
      </c>
      <c r="D122" s="50">
        <v>0</v>
      </c>
      <c r="E122" s="50">
        <v>0</v>
      </c>
      <c r="F122" s="50">
        <v>0</v>
      </c>
      <c r="G122" s="50">
        <v>0</v>
      </c>
      <c r="H122" s="50">
        <v>0</v>
      </c>
      <c r="I122" s="50">
        <v>0</v>
      </c>
      <c r="J122" s="50">
        <v>0</v>
      </c>
      <c r="K122" s="50">
        <v>0</v>
      </c>
      <c r="L122" s="50">
        <v>0</v>
      </c>
      <c r="M122" s="50">
        <v>0</v>
      </c>
      <c r="N122" s="50">
        <v>0</v>
      </c>
      <c r="O122" s="50">
        <v>0</v>
      </c>
      <c r="P122" s="50">
        <v>0</v>
      </c>
      <c r="Q122" s="50">
        <v>0</v>
      </c>
      <c r="R122" s="50">
        <v>0</v>
      </c>
      <c r="S122" s="50">
        <v>0</v>
      </c>
      <c r="T122" s="50">
        <v>0</v>
      </c>
      <c r="U122" s="50">
        <v>0</v>
      </c>
      <c r="V122" s="50">
        <v>0</v>
      </c>
      <c r="W122" s="50">
        <v>0</v>
      </c>
      <c r="X122" s="50">
        <v>0</v>
      </c>
      <c r="Y122" s="50">
        <v>0</v>
      </c>
      <c r="Z122" s="50">
        <v>0</v>
      </c>
      <c r="AA122" s="50">
        <v>0</v>
      </c>
      <c r="AB122" s="50">
        <v>0</v>
      </c>
      <c r="AC122" s="50">
        <v>0</v>
      </c>
      <c r="AD122" s="50">
        <v>0</v>
      </c>
      <c r="AE122" s="50">
        <v>0</v>
      </c>
      <c r="AF122" s="50">
        <v>0</v>
      </c>
      <c r="AG122" s="50">
        <v>0</v>
      </c>
      <c r="AH122" s="50"/>
      <c r="AI122" s="50"/>
      <c r="AJ122" s="50"/>
      <c r="AK122" s="50"/>
      <c r="AL122" s="50"/>
      <c r="AM122" s="50"/>
      <c r="AN122" s="50"/>
      <c r="AO122" s="50"/>
      <c r="AP122" s="50"/>
      <c r="AQ122" s="50"/>
      <c r="AR122" s="50"/>
    </row>
    <row r="123" spans="1:44" x14ac:dyDescent="0.2">
      <c r="A123" s="50"/>
      <c r="B123" s="50" t="s">
        <v>33</v>
      </c>
      <c r="C123" s="50">
        <v>0</v>
      </c>
      <c r="D123" s="50">
        <v>0</v>
      </c>
      <c r="E123" s="50">
        <v>0</v>
      </c>
      <c r="F123" s="50">
        <v>0</v>
      </c>
      <c r="G123" s="50">
        <v>0</v>
      </c>
      <c r="H123" s="50">
        <v>0</v>
      </c>
      <c r="I123" s="50">
        <v>0</v>
      </c>
      <c r="J123" s="50">
        <v>0</v>
      </c>
      <c r="K123" s="50">
        <v>0</v>
      </c>
      <c r="L123" s="50">
        <v>0</v>
      </c>
      <c r="M123" s="50">
        <v>0</v>
      </c>
      <c r="N123" s="50">
        <v>0</v>
      </c>
      <c r="O123" s="50">
        <v>0</v>
      </c>
      <c r="P123" s="50">
        <v>0</v>
      </c>
      <c r="Q123" s="50">
        <v>0</v>
      </c>
      <c r="R123" s="50">
        <v>0</v>
      </c>
      <c r="S123" s="50">
        <v>0</v>
      </c>
      <c r="T123" s="50">
        <v>0</v>
      </c>
      <c r="U123" s="50">
        <v>0</v>
      </c>
      <c r="V123" s="50">
        <v>0</v>
      </c>
      <c r="W123" s="50">
        <v>0</v>
      </c>
      <c r="X123" s="50">
        <v>0</v>
      </c>
      <c r="Y123" s="50">
        <v>0</v>
      </c>
      <c r="Z123" s="50">
        <v>0</v>
      </c>
      <c r="AA123" s="50">
        <v>0</v>
      </c>
      <c r="AB123" s="50">
        <v>0</v>
      </c>
      <c r="AC123" s="50">
        <v>0</v>
      </c>
      <c r="AD123" s="50">
        <v>0</v>
      </c>
      <c r="AE123" s="50">
        <v>0</v>
      </c>
      <c r="AF123" s="50">
        <v>0</v>
      </c>
      <c r="AG123" s="50">
        <v>0</v>
      </c>
      <c r="AH123" s="50"/>
      <c r="AI123" s="50"/>
      <c r="AJ123" s="50"/>
      <c r="AK123" s="50"/>
      <c r="AL123" s="50"/>
      <c r="AM123" s="50"/>
      <c r="AN123" s="50"/>
      <c r="AO123" s="50"/>
      <c r="AP123" s="50"/>
      <c r="AQ123" s="50"/>
      <c r="AR123" s="50"/>
    </row>
    <row r="124" spans="1:44" x14ac:dyDescent="0.2">
      <c r="A124" s="50"/>
      <c r="B124" s="50" t="s">
        <v>34</v>
      </c>
      <c r="C124" s="50">
        <v>0</v>
      </c>
      <c r="D124" s="50">
        <v>0</v>
      </c>
      <c r="E124" s="50">
        <v>0</v>
      </c>
      <c r="F124" s="50">
        <v>0</v>
      </c>
      <c r="G124" s="50">
        <v>0</v>
      </c>
      <c r="H124" s="50">
        <v>0</v>
      </c>
      <c r="I124" s="50">
        <v>0</v>
      </c>
      <c r="J124" s="50">
        <v>0</v>
      </c>
      <c r="K124" s="50">
        <v>0</v>
      </c>
      <c r="L124" s="50">
        <v>0</v>
      </c>
      <c r="M124" s="50">
        <v>0</v>
      </c>
      <c r="N124" s="50">
        <v>0</v>
      </c>
      <c r="O124" s="50">
        <v>0</v>
      </c>
      <c r="P124" s="50">
        <v>0</v>
      </c>
      <c r="Q124" s="50">
        <v>0</v>
      </c>
      <c r="R124" s="50">
        <v>0</v>
      </c>
      <c r="S124" s="50">
        <v>0</v>
      </c>
      <c r="T124" s="50">
        <v>0</v>
      </c>
      <c r="U124" s="50">
        <v>0</v>
      </c>
      <c r="V124" s="50">
        <v>0</v>
      </c>
      <c r="W124" s="50">
        <v>0</v>
      </c>
      <c r="X124" s="50">
        <v>0</v>
      </c>
      <c r="Y124" s="50">
        <v>0</v>
      </c>
      <c r="Z124" s="50">
        <v>0</v>
      </c>
      <c r="AA124" s="50">
        <v>0</v>
      </c>
      <c r="AB124" s="50">
        <v>0</v>
      </c>
      <c r="AC124" s="50">
        <v>0</v>
      </c>
      <c r="AD124" s="50">
        <v>0</v>
      </c>
      <c r="AE124" s="50">
        <v>0</v>
      </c>
      <c r="AF124" s="50">
        <v>0</v>
      </c>
      <c r="AG124" s="50">
        <v>0</v>
      </c>
      <c r="AH124" s="50"/>
      <c r="AI124" s="50"/>
      <c r="AJ124" s="50"/>
      <c r="AK124" s="50"/>
      <c r="AL124" s="50"/>
      <c r="AM124" s="50"/>
      <c r="AN124" s="50"/>
      <c r="AO124" s="50"/>
      <c r="AP124" s="50"/>
      <c r="AQ124" s="50"/>
      <c r="AR124" s="50"/>
    </row>
    <row r="125" spans="1:44" x14ac:dyDescent="0.2">
      <c r="A125" s="50"/>
      <c r="B125" s="50" t="s">
        <v>35</v>
      </c>
      <c r="C125" s="50">
        <v>0</v>
      </c>
      <c r="D125" s="50">
        <v>0</v>
      </c>
      <c r="E125" s="50">
        <v>0</v>
      </c>
      <c r="F125" s="50">
        <v>0</v>
      </c>
      <c r="G125" s="50">
        <v>0</v>
      </c>
      <c r="H125" s="50">
        <v>0</v>
      </c>
      <c r="I125" s="50">
        <v>0</v>
      </c>
      <c r="J125" s="50">
        <v>0</v>
      </c>
      <c r="K125" s="50">
        <v>0</v>
      </c>
      <c r="L125" s="50">
        <v>0</v>
      </c>
      <c r="M125" s="50">
        <v>0</v>
      </c>
      <c r="N125" s="50">
        <v>0</v>
      </c>
      <c r="O125" s="50">
        <v>0</v>
      </c>
      <c r="P125" s="50">
        <v>0</v>
      </c>
      <c r="Q125" s="50">
        <v>0</v>
      </c>
      <c r="R125" s="50">
        <v>0</v>
      </c>
      <c r="S125" s="50">
        <v>0</v>
      </c>
      <c r="T125" s="50">
        <v>0</v>
      </c>
      <c r="U125" s="50">
        <v>0</v>
      </c>
      <c r="V125" s="50">
        <v>0</v>
      </c>
      <c r="W125" s="50">
        <v>0</v>
      </c>
      <c r="X125" s="50">
        <v>0</v>
      </c>
      <c r="Y125" s="50">
        <v>0</v>
      </c>
      <c r="Z125" s="50">
        <v>0</v>
      </c>
      <c r="AA125" s="50">
        <v>0</v>
      </c>
      <c r="AB125" s="50">
        <v>0</v>
      </c>
      <c r="AC125" s="50">
        <v>0</v>
      </c>
      <c r="AD125" s="50">
        <v>0</v>
      </c>
      <c r="AE125" s="50">
        <v>0</v>
      </c>
      <c r="AF125" s="50">
        <v>0</v>
      </c>
      <c r="AG125" s="50">
        <v>0</v>
      </c>
      <c r="AH125" s="50"/>
      <c r="AI125" s="50"/>
      <c r="AJ125" s="50"/>
      <c r="AK125" s="50"/>
      <c r="AL125" s="50"/>
      <c r="AM125" s="50"/>
      <c r="AN125" s="50"/>
      <c r="AO125" s="50"/>
      <c r="AP125" s="50"/>
      <c r="AQ125" s="50"/>
      <c r="AR125" s="50"/>
    </row>
    <row r="126" spans="1:44" x14ac:dyDescent="0.2">
      <c r="A126" s="50"/>
      <c r="B126" s="50" t="s">
        <v>36</v>
      </c>
      <c r="C126" s="50">
        <v>0</v>
      </c>
      <c r="D126" s="50">
        <v>0</v>
      </c>
      <c r="E126" s="50">
        <v>0</v>
      </c>
      <c r="F126" s="50">
        <v>0</v>
      </c>
      <c r="G126" s="50">
        <v>0</v>
      </c>
      <c r="H126" s="50">
        <v>0</v>
      </c>
      <c r="I126" s="50">
        <v>0</v>
      </c>
      <c r="J126" s="50">
        <v>0</v>
      </c>
      <c r="K126" s="50">
        <v>0</v>
      </c>
      <c r="L126" s="50">
        <v>0</v>
      </c>
      <c r="M126" s="50">
        <v>0</v>
      </c>
      <c r="N126" s="50">
        <v>0</v>
      </c>
      <c r="O126" s="50">
        <v>0</v>
      </c>
      <c r="P126" s="50">
        <v>0</v>
      </c>
      <c r="Q126" s="50">
        <v>0</v>
      </c>
      <c r="R126" s="50">
        <v>0</v>
      </c>
      <c r="S126" s="50">
        <v>0</v>
      </c>
      <c r="T126" s="50">
        <v>0</v>
      </c>
      <c r="U126" s="50">
        <v>0</v>
      </c>
      <c r="V126" s="50">
        <v>0</v>
      </c>
      <c r="W126" s="50">
        <v>0</v>
      </c>
      <c r="X126" s="50">
        <v>0</v>
      </c>
      <c r="Y126" s="50">
        <v>0</v>
      </c>
      <c r="Z126" s="50">
        <v>0</v>
      </c>
      <c r="AA126" s="50">
        <v>0</v>
      </c>
      <c r="AB126" s="50">
        <v>0</v>
      </c>
      <c r="AC126" s="50">
        <v>0</v>
      </c>
      <c r="AD126" s="50">
        <v>0</v>
      </c>
      <c r="AE126" s="50">
        <v>0</v>
      </c>
      <c r="AF126" s="50">
        <v>0</v>
      </c>
      <c r="AG126" s="50">
        <v>0</v>
      </c>
      <c r="AH126" s="50"/>
      <c r="AI126" s="50"/>
      <c r="AJ126" s="50"/>
      <c r="AK126" s="50"/>
      <c r="AL126" s="50"/>
      <c r="AM126" s="50"/>
      <c r="AN126" s="50"/>
      <c r="AO126" s="50"/>
      <c r="AP126" s="50"/>
      <c r="AQ126" s="50"/>
      <c r="AR126" s="50"/>
    </row>
    <row r="127" spans="1:44" x14ac:dyDescent="0.2">
      <c r="A127" s="50"/>
      <c r="B127" s="59" t="s">
        <v>37</v>
      </c>
      <c r="C127" s="50">
        <v>1.449816E-2</v>
      </c>
      <c r="D127" s="50">
        <v>1.9115620999999999E-2</v>
      </c>
      <c r="E127" s="50">
        <v>2.5954049999999999E-2</v>
      </c>
      <c r="F127" s="50">
        <v>3.4041001000000001E-2</v>
      </c>
      <c r="G127" s="50">
        <v>4.2642781999999997E-2</v>
      </c>
      <c r="H127" s="50">
        <v>5.215595E-2</v>
      </c>
      <c r="I127" s="50">
        <v>6.1909909999999999E-2</v>
      </c>
      <c r="J127" s="50">
        <v>6.6163810000000003E-2</v>
      </c>
      <c r="K127" s="50">
        <v>0.10857541</v>
      </c>
      <c r="L127" s="50">
        <v>0.15327896999999999</v>
      </c>
      <c r="M127" s="50">
        <v>0.203723191</v>
      </c>
      <c r="N127" s="50">
        <v>0.25886174099999998</v>
      </c>
      <c r="O127" s="50">
        <v>0.31528891999999997</v>
      </c>
      <c r="P127" s="50">
        <v>0.37583138999999999</v>
      </c>
      <c r="Q127" s="50">
        <v>0.43631775</v>
      </c>
      <c r="R127" s="50">
        <v>0.50306735999999996</v>
      </c>
      <c r="S127" s="50">
        <v>0.49729020000000002</v>
      </c>
      <c r="T127" s="50">
        <v>0.49249809999999999</v>
      </c>
      <c r="U127" s="50">
        <v>0.49191418999999997</v>
      </c>
      <c r="V127" s="50">
        <v>0.48772727999999999</v>
      </c>
      <c r="W127" s="50">
        <v>0.48887581000000002</v>
      </c>
      <c r="X127" s="50">
        <v>0.48712639000000002</v>
      </c>
      <c r="Y127" s="50">
        <v>0.48609434000000001</v>
      </c>
      <c r="Z127" s="50">
        <v>0.48576169000000002</v>
      </c>
      <c r="AA127" s="50">
        <v>0.48350742000000002</v>
      </c>
      <c r="AB127" s="50">
        <v>0.48171701</v>
      </c>
      <c r="AC127" s="50">
        <v>0.48441076999999999</v>
      </c>
      <c r="AD127" s="50">
        <v>0.48281001000000001</v>
      </c>
      <c r="AE127" s="50">
        <v>0.48129149999999998</v>
      </c>
      <c r="AF127" s="50">
        <v>0.48148948000000003</v>
      </c>
      <c r="AG127" s="50">
        <v>0.47713278999999997</v>
      </c>
      <c r="AH127" s="50"/>
      <c r="AI127" s="50"/>
      <c r="AJ127" s="50"/>
      <c r="AK127" s="50"/>
      <c r="AL127" s="50"/>
      <c r="AM127" s="50"/>
      <c r="AN127" s="50"/>
      <c r="AO127" s="50"/>
      <c r="AP127" s="50"/>
      <c r="AQ127" s="50"/>
      <c r="AR127" s="50"/>
    </row>
    <row r="128" spans="1:44" x14ac:dyDescent="0.2">
      <c r="A128" s="50"/>
      <c r="B128" s="59" t="s">
        <v>38</v>
      </c>
      <c r="C128" s="50">
        <v>5.2597199999999998E-3</v>
      </c>
      <c r="D128" s="50">
        <v>9.8705790000000009E-3</v>
      </c>
      <c r="E128" s="50">
        <v>1.356516E-2</v>
      </c>
      <c r="F128" s="50">
        <v>1.7252640999999999E-2</v>
      </c>
      <c r="G128" s="50">
        <v>2.0344853999999999E-2</v>
      </c>
      <c r="H128" s="50">
        <v>2.3530039999999999E-2</v>
      </c>
      <c r="I128" s="50">
        <v>2.670318E-2</v>
      </c>
      <c r="J128" s="50">
        <v>4.715051E-2</v>
      </c>
      <c r="K128" s="50">
        <v>5.0195160000000003E-2</v>
      </c>
      <c r="L128" s="50">
        <v>5.324545E-2</v>
      </c>
      <c r="M128" s="50">
        <v>5.6044640999999999E-2</v>
      </c>
      <c r="N128" s="50">
        <v>5.8731621999999997E-2</v>
      </c>
      <c r="O128" s="50">
        <v>6.1281719999999998E-2</v>
      </c>
      <c r="P128" s="50">
        <v>6.3765939999999993E-2</v>
      </c>
      <c r="Q128" s="50">
        <v>6.5753110000000003E-2</v>
      </c>
      <c r="R128" s="50">
        <v>6.7587140000000004E-2</v>
      </c>
      <c r="S128" s="50">
        <v>6.5613019999999994E-2</v>
      </c>
      <c r="T128" s="50">
        <v>6.4601069999999997E-2</v>
      </c>
      <c r="U128" s="50">
        <v>6.3703190000000007E-2</v>
      </c>
      <c r="V128" s="50">
        <v>6.2903970000000003E-2</v>
      </c>
      <c r="W128" s="50">
        <v>6.2149320000000001E-2</v>
      </c>
      <c r="X128" s="50">
        <v>6.1434959999999997E-2</v>
      </c>
      <c r="Y128" s="50">
        <v>6.0664940000000001E-2</v>
      </c>
      <c r="Z128" s="50">
        <v>5.9601130000000002E-2</v>
      </c>
      <c r="AA128" s="50">
        <v>5.8619900000000003E-2</v>
      </c>
      <c r="AB128" s="50">
        <v>5.7461749999999999E-2</v>
      </c>
      <c r="AC128" s="50">
        <v>5.6600360000000002E-2</v>
      </c>
      <c r="AD128" s="50">
        <v>5.5849820000000001E-2</v>
      </c>
      <c r="AE128" s="50">
        <v>5.5018829999999998E-2</v>
      </c>
      <c r="AF128" s="50">
        <v>5.394649E-2</v>
      </c>
      <c r="AG128" s="50">
        <v>5.2923079999999997E-2</v>
      </c>
      <c r="AH128" s="50"/>
      <c r="AI128" s="50"/>
      <c r="AJ128" s="50"/>
      <c r="AK128" s="50"/>
      <c r="AL128" s="50"/>
      <c r="AM128" s="50"/>
      <c r="AN128" s="50"/>
      <c r="AO128" s="50"/>
      <c r="AP128" s="50"/>
      <c r="AQ128" s="50"/>
      <c r="AR128" s="50"/>
    </row>
    <row r="129" spans="1:44" x14ac:dyDescent="0.2">
      <c r="A129" s="50"/>
      <c r="B129" s="50" t="s">
        <v>39</v>
      </c>
      <c r="C129" s="50">
        <v>0</v>
      </c>
      <c r="D129" s="50">
        <v>0</v>
      </c>
      <c r="E129" s="50">
        <v>0</v>
      </c>
      <c r="F129" s="50">
        <v>0</v>
      </c>
      <c r="G129" s="50">
        <v>0</v>
      </c>
      <c r="H129" s="50">
        <v>0</v>
      </c>
      <c r="I129" s="50">
        <v>0</v>
      </c>
      <c r="J129" s="50">
        <v>0</v>
      </c>
      <c r="K129" s="50">
        <v>0</v>
      </c>
      <c r="L129" s="50">
        <v>0</v>
      </c>
      <c r="M129" s="50">
        <v>0</v>
      </c>
      <c r="N129" s="50">
        <v>0</v>
      </c>
      <c r="O129" s="50">
        <v>0</v>
      </c>
      <c r="P129" s="50">
        <v>0</v>
      </c>
      <c r="Q129" s="50">
        <v>0</v>
      </c>
      <c r="R129" s="50">
        <v>0</v>
      </c>
      <c r="S129" s="50">
        <v>0</v>
      </c>
      <c r="T129" s="50">
        <v>0</v>
      </c>
      <c r="U129" s="50">
        <v>0</v>
      </c>
      <c r="V129" s="50">
        <v>0</v>
      </c>
      <c r="W129" s="50">
        <v>0</v>
      </c>
      <c r="X129" s="50">
        <v>0</v>
      </c>
      <c r="Y129" s="50">
        <v>0</v>
      </c>
      <c r="Z129" s="50">
        <v>0</v>
      </c>
      <c r="AA129" s="50">
        <v>0</v>
      </c>
      <c r="AB129" s="50">
        <v>0</v>
      </c>
      <c r="AC129" s="50">
        <v>0</v>
      </c>
      <c r="AD129" s="50">
        <v>0</v>
      </c>
      <c r="AE129" s="50">
        <v>0</v>
      </c>
      <c r="AF129" s="50">
        <v>0</v>
      </c>
      <c r="AG129" s="50">
        <v>0</v>
      </c>
      <c r="AH129" s="50"/>
      <c r="AI129" s="50"/>
      <c r="AJ129" s="50"/>
      <c r="AK129" s="50"/>
      <c r="AL129" s="50"/>
      <c r="AM129" s="50"/>
      <c r="AN129" s="50"/>
      <c r="AO129" s="50"/>
      <c r="AP129" s="50"/>
      <c r="AQ129" s="50"/>
      <c r="AR129" s="50"/>
    </row>
    <row r="130" spans="1:44" x14ac:dyDescent="0.2">
      <c r="A130" s="50"/>
      <c r="B130" s="50" t="s">
        <v>40</v>
      </c>
      <c r="C130" s="50">
        <v>0</v>
      </c>
      <c r="D130" s="50">
        <v>0</v>
      </c>
      <c r="E130" s="50">
        <v>0</v>
      </c>
      <c r="F130" s="50">
        <v>0</v>
      </c>
      <c r="G130" s="50">
        <v>0</v>
      </c>
      <c r="H130" s="50">
        <v>0</v>
      </c>
      <c r="I130" s="50">
        <v>0</v>
      </c>
      <c r="J130" s="50">
        <v>0</v>
      </c>
      <c r="K130" s="50">
        <v>0</v>
      </c>
      <c r="L130" s="50">
        <v>0</v>
      </c>
      <c r="M130" s="50">
        <v>0</v>
      </c>
      <c r="N130" s="50">
        <v>0</v>
      </c>
      <c r="O130" s="50">
        <v>0</v>
      </c>
      <c r="P130" s="50">
        <v>0</v>
      </c>
      <c r="Q130" s="50">
        <v>0</v>
      </c>
      <c r="R130" s="50">
        <v>0</v>
      </c>
      <c r="S130" s="50">
        <v>0</v>
      </c>
      <c r="T130" s="50">
        <v>0</v>
      </c>
      <c r="U130" s="50">
        <v>0</v>
      </c>
      <c r="V130" s="50">
        <v>0</v>
      </c>
      <c r="W130" s="50">
        <v>0</v>
      </c>
      <c r="X130" s="50">
        <v>0</v>
      </c>
      <c r="Y130" s="50">
        <v>0</v>
      </c>
      <c r="Z130" s="50">
        <v>0</v>
      </c>
      <c r="AA130" s="50">
        <v>0</v>
      </c>
      <c r="AB130" s="50">
        <v>0</v>
      </c>
      <c r="AC130" s="50">
        <v>0</v>
      </c>
      <c r="AD130" s="50">
        <v>0</v>
      </c>
      <c r="AE130" s="50">
        <v>0</v>
      </c>
      <c r="AF130" s="50">
        <v>0</v>
      </c>
      <c r="AG130" s="50">
        <v>0</v>
      </c>
      <c r="AH130" s="50"/>
      <c r="AI130" s="50"/>
      <c r="AJ130" s="50"/>
      <c r="AK130" s="50"/>
      <c r="AL130" s="50"/>
      <c r="AM130" s="50"/>
      <c r="AN130" s="50"/>
      <c r="AO130" s="50"/>
      <c r="AP130" s="50"/>
      <c r="AQ130" s="50"/>
      <c r="AR130" s="50"/>
    </row>
    <row r="131" spans="1:44" x14ac:dyDescent="0.2">
      <c r="A131" s="50"/>
      <c r="B131" s="59" t="s">
        <v>41</v>
      </c>
      <c r="C131" s="50">
        <v>0</v>
      </c>
      <c r="D131" s="50">
        <v>1.790097E-3</v>
      </c>
      <c r="E131" s="50">
        <v>3.6579500000000001E-3</v>
      </c>
      <c r="F131" s="50">
        <v>6.0221399999999996E-3</v>
      </c>
      <c r="G131" s="50">
        <v>8.6791219999999992E-3</v>
      </c>
      <c r="H131" s="50">
        <v>1.1614620000000001E-2</v>
      </c>
      <c r="I131" s="50">
        <v>1.4936629999999999E-2</v>
      </c>
      <c r="J131" s="50">
        <v>2.3063589999999998E-2</v>
      </c>
      <c r="K131" s="50">
        <v>5.1915089999999997E-2</v>
      </c>
      <c r="L131" s="50">
        <v>8.3635550000000003E-2</v>
      </c>
      <c r="M131" s="50">
        <v>0.11818207</v>
      </c>
      <c r="N131" s="50">
        <v>0.15544982700000001</v>
      </c>
      <c r="O131" s="50">
        <v>0.19531776000000001</v>
      </c>
      <c r="P131" s="50">
        <v>0.23781764</v>
      </c>
      <c r="Q131" s="50">
        <v>0.28305766999999998</v>
      </c>
      <c r="R131" s="50">
        <v>0.32890258999999999</v>
      </c>
      <c r="S131" s="50">
        <v>0.32479300999999999</v>
      </c>
      <c r="T131" s="50">
        <v>0.32177519999999998</v>
      </c>
      <c r="U131" s="50">
        <v>0.31881239</v>
      </c>
      <c r="V131" s="50">
        <v>0.31586558999999997</v>
      </c>
      <c r="W131" s="50">
        <v>0.31283168</v>
      </c>
      <c r="X131" s="50">
        <v>0.30977267000000003</v>
      </c>
      <c r="Y131" s="50">
        <v>0.30680887000000001</v>
      </c>
      <c r="Z131" s="50">
        <v>0.30392101999999999</v>
      </c>
      <c r="AA131" s="50">
        <v>0.30104243000000003</v>
      </c>
      <c r="AB131" s="50">
        <v>0.29814519</v>
      </c>
      <c r="AC131" s="50">
        <v>0.29532350000000002</v>
      </c>
      <c r="AD131" s="50">
        <v>0.29251052</v>
      </c>
      <c r="AE131" s="50">
        <v>0.28973980999999999</v>
      </c>
      <c r="AF131" s="50">
        <v>0.28698752999999999</v>
      </c>
      <c r="AG131" s="50">
        <v>0.28425120999999998</v>
      </c>
      <c r="AH131" s="50"/>
      <c r="AI131" s="50"/>
      <c r="AJ131" s="50"/>
      <c r="AK131" s="50"/>
      <c r="AL131" s="50"/>
      <c r="AM131" s="50"/>
      <c r="AN131" s="50"/>
      <c r="AO131" s="50"/>
      <c r="AP131" s="50"/>
      <c r="AQ131" s="50"/>
      <c r="AR131" s="50"/>
    </row>
    <row r="132" spans="1:44" x14ac:dyDescent="0.2">
      <c r="A132" s="50"/>
      <c r="B132" s="59" t="s">
        <v>42</v>
      </c>
      <c r="C132" s="50">
        <v>0</v>
      </c>
      <c r="D132" s="50">
        <v>0</v>
      </c>
      <c r="E132" s="50">
        <v>0</v>
      </c>
      <c r="F132" s="50">
        <v>0</v>
      </c>
      <c r="G132" s="50">
        <v>0</v>
      </c>
      <c r="H132" s="50">
        <v>0</v>
      </c>
      <c r="I132" s="50">
        <v>0</v>
      </c>
      <c r="J132" s="50">
        <v>0</v>
      </c>
      <c r="K132" s="50">
        <v>0</v>
      </c>
      <c r="L132" s="50">
        <v>0</v>
      </c>
      <c r="M132" s="50">
        <v>0</v>
      </c>
      <c r="N132" s="50">
        <v>0</v>
      </c>
      <c r="O132" s="50">
        <v>0</v>
      </c>
      <c r="P132" s="50">
        <v>0</v>
      </c>
      <c r="Q132" s="50">
        <v>0</v>
      </c>
      <c r="R132" s="50">
        <v>0</v>
      </c>
      <c r="S132" s="50">
        <v>0</v>
      </c>
      <c r="T132" s="50">
        <v>0</v>
      </c>
      <c r="U132" s="50">
        <v>0</v>
      </c>
      <c r="V132" s="50">
        <v>0</v>
      </c>
      <c r="W132" s="50">
        <v>0</v>
      </c>
      <c r="X132" s="50">
        <v>0</v>
      </c>
      <c r="Y132" s="50">
        <v>0</v>
      </c>
      <c r="Z132" s="50">
        <v>0</v>
      </c>
      <c r="AA132" s="50">
        <v>0</v>
      </c>
      <c r="AB132" s="50">
        <v>0</v>
      </c>
      <c r="AC132" s="50">
        <v>0</v>
      </c>
      <c r="AD132" s="50">
        <v>0</v>
      </c>
      <c r="AE132" s="50">
        <v>0</v>
      </c>
      <c r="AF132" s="50">
        <v>0</v>
      </c>
      <c r="AG132" s="50">
        <v>0</v>
      </c>
      <c r="AH132" s="50"/>
      <c r="AI132" s="50"/>
      <c r="AJ132" s="50"/>
      <c r="AK132" s="50"/>
      <c r="AL132" s="50"/>
      <c r="AM132" s="50"/>
      <c r="AN132" s="50"/>
      <c r="AO132" s="50"/>
      <c r="AP132" s="50"/>
      <c r="AQ132" s="50"/>
      <c r="AR132" s="50"/>
    </row>
    <row r="133" spans="1:44" x14ac:dyDescent="0.2">
      <c r="A133" s="50"/>
      <c r="B133" s="50" t="s">
        <v>43</v>
      </c>
      <c r="C133" s="50">
        <v>0</v>
      </c>
      <c r="D133" s="50">
        <v>0</v>
      </c>
      <c r="E133" s="50">
        <v>0</v>
      </c>
      <c r="F133" s="50">
        <v>0</v>
      </c>
      <c r="G133" s="50">
        <v>0</v>
      </c>
      <c r="H133" s="50">
        <v>0</v>
      </c>
      <c r="I133" s="50">
        <v>0</v>
      </c>
      <c r="J133" s="50">
        <v>0</v>
      </c>
      <c r="K133" s="50">
        <v>0</v>
      </c>
      <c r="L133" s="50">
        <v>0</v>
      </c>
      <c r="M133" s="50">
        <v>0</v>
      </c>
      <c r="N133" s="50">
        <v>0</v>
      </c>
      <c r="O133" s="50">
        <v>0</v>
      </c>
      <c r="P133" s="50">
        <v>0</v>
      </c>
      <c r="Q133" s="50">
        <v>0</v>
      </c>
      <c r="R133" s="50">
        <v>0</v>
      </c>
      <c r="S133" s="50">
        <v>0</v>
      </c>
      <c r="T133" s="50">
        <v>0</v>
      </c>
      <c r="U133" s="50">
        <v>0</v>
      </c>
      <c r="V133" s="50">
        <v>0</v>
      </c>
      <c r="W133" s="50">
        <v>0</v>
      </c>
      <c r="X133" s="50">
        <v>0</v>
      </c>
      <c r="Y133" s="50">
        <v>0</v>
      </c>
      <c r="Z133" s="50">
        <v>0</v>
      </c>
      <c r="AA133" s="50">
        <v>0</v>
      </c>
      <c r="AB133" s="50">
        <v>0</v>
      </c>
      <c r="AC133" s="50">
        <v>0</v>
      </c>
      <c r="AD133" s="50">
        <v>0</v>
      </c>
      <c r="AE133" s="50">
        <v>0</v>
      </c>
      <c r="AF133" s="50">
        <v>0</v>
      </c>
      <c r="AG133" s="50">
        <v>0</v>
      </c>
      <c r="AH133" s="50"/>
      <c r="AI133" s="50"/>
      <c r="AJ133" s="50"/>
      <c r="AK133" s="50"/>
      <c r="AL133" s="50"/>
      <c r="AM133" s="50"/>
      <c r="AN133" s="50"/>
      <c r="AO133" s="50"/>
      <c r="AP133" s="50"/>
      <c r="AQ133" s="50"/>
      <c r="AR133" s="50"/>
    </row>
    <row r="134" spans="1:44" x14ac:dyDescent="0.2">
      <c r="A134" s="50"/>
      <c r="B134" s="50" t="s">
        <v>44</v>
      </c>
      <c r="C134" s="50">
        <v>0</v>
      </c>
      <c r="D134" s="50">
        <v>0</v>
      </c>
      <c r="E134" s="50">
        <v>0</v>
      </c>
      <c r="F134" s="50">
        <v>0</v>
      </c>
      <c r="G134" s="50">
        <v>0</v>
      </c>
      <c r="H134" s="50">
        <v>0</v>
      </c>
      <c r="I134" s="50">
        <v>0</v>
      </c>
      <c r="J134" s="50">
        <v>0</v>
      </c>
      <c r="K134" s="50">
        <v>0</v>
      </c>
      <c r="L134" s="50">
        <v>0</v>
      </c>
      <c r="M134" s="50">
        <v>0</v>
      </c>
      <c r="N134" s="50">
        <v>0</v>
      </c>
      <c r="O134" s="50">
        <v>0</v>
      </c>
      <c r="P134" s="50">
        <v>0</v>
      </c>
      <c r="Q134" s="50">
        <v>0</v>
      </c>
      <c r="R134" s="50">
        <v>0</v>
      </c>
      <c r="S134" s="50">
        <v>0</v>
      </c>
      <c r="T134" s="50">
        <v>0</v>
      </c>
      <c r="U134" s="50">
        <v>0</v>
      </c>
      <c r="V134" s="50">
        <v>0</v>
      </c>
      <c r="W134" s="50">
        <v>0</v>
      </c>
      <c r="X134" s="50">
        <v>0</v>
      </c>
      <c r="Y134" s="50">
        <v>0</v>
      </c>
      <c r="Z134" s="50">
        <v>0</v>
      </c>
      <c r="AA134" s="50">
        <v>0</v>
      </c>
      <c r="AB134" s="50">
        <v>0</v>
      </c>
      <c r="AC134" s="50">
        <v>0</v>
      </c>
      <c r="AD134" s="50">
        <v>0</v>
      </c>
      <c r="AE134" s="50">
        <v>0</v>
      </c>
      <c r="AF134" s="50">
        <v>0</v>
      </c>
      <c r="AG134" s="50">
        <v>0</v>
      </c>
      <c r="AH134" s="50"/>
      <c r="AI134" s="50"/>
      <c r="AJ134" s="50"/>
      <c r="AK134" s="50"/>
      <c r="AL134" s="50"/>
      <c r="AM134" s="50"/>
      <c r="AN134" s="50"/>
      <c r="AO134" s="50"/>
      <c r="AP134" s="50"/>
      <c r="AQ134" s="50"/>
      <c r="AR134" s="50"/>
    </row>
    <row r="135" spans="1:44" x14ac:dyDescent="0.2">
      <c r="A135" s="50"/>
      <c r="B135" s="50" t="s">
        <v>45</v>
      </c>
      <c r="C135" s="50">
        <v>0</v>
      </c>
      <c r="D135" s="50">
        <v>0</v>
      </c>
      <c r="E135" s="50">
        <v>0</v>
      </c>
      <c r="F135" s="50">
        <v>0</v>
      </c>
      <c r="G135" s="50">
        <v>0</v>
      </c>
      <c r="H135" s="50">
        <v>0</v>
      </c>
      <c r="I135" s="50">
        <v>0</v>
      </c>
      <c r="J135" s="50">
        <v>0</v>
      </c>
      <c r="K135" s="50">
        <v>0</v>
      </c>
      <c r="L135" s="50">
        <v>0</v>
      </c>
      <c r="M135" s="50">
        <v>0</v>
      </c>
      <c r="N135" s="50">
        <v>0</v>
      </c>
      <c r="O135" s="50">
        <v>0</v>
      </c>
      <c r="P135" s="50">
        <v>0</v>
      </c>
      <c r="Q135" s="50">
        <v>0</v>
      </c>
      <c r="R135" s="50">
        <v>0</v>
      </c>
      <c r="S135" s="50">
        <v>0</v>
      </c>
      <c r="T135" s="50">
        <v>0</v>
      </c>
      <c r="U135" s="50">
        <v>0</v>
      </c>
      <c r="V135" s="50">
        <v>0</v>
      </c>
      <c r="W135" s="50">
        <v>0</v>
      </c>
      <c r="X135" s="50">
        <v>0</v>
      </c>
      <c r="Y135" s="50">
        <v>0</v>
      </c>
      <c r="Z135" s="50">
        <v>0</v>
      </c>
      <c r="AA135" s="50">
        <v>0</v>
      </c>
      <c r="AB135" s="50">
        <v>0</v>
      </c>
      <c r="AC135" s="50">
        <v>0</v>
      </c>
      <c r="AD135" s="50">
        <v>0</v>
      </c>
      <c r="AE135" s="50">
        <v>0</v>
      </c>
      <c r="AF135" s="50">
        <v>0</v>
      </c>
      <c r="AG135" s="50">
        <v>0</v>
      </c>
      <c r="AH135" s="50"/>
      <c r="AI135" s="50"/>
      <c r="AJ135" s="50"/>
      <c r="AK135" s="50"/>
      <c r="AL135" s="50"/>
      <c r="AM135" s="50"/>
      <c r="AN135" s="50"/>
      <c r="AO135" s="50"/>
      <c r="AP135" s="50"/>
      <c r="AQ135" s="50"/>
      <c r="AR135" s="50"/>
    </row>
    <row r="136" spans="1:44" x14ac:dyDescent="0.2">
      <c r="A136" s="50"/>
      <c r="B136" s="50" t="s">
        <v>46</v>
      </c>
      <c r="C136" s="50">
        <v>0</v>
      </c>
      <c r="D136" s="50">
        <v>0</v>
      </c>
      <c r="E136" s="50">
        <v>0</v>
      </c>
      <c r="F136" s="50">
        <v>0</v>
      </c>
      <c r="G136" s="50">
        <v>0</v>
      </c>
      <c r="H136" s="50">
        <v>0</v>
      </c>
      <c r="I136" s="50">
        <v>0</v>
      </c>
      <c r="J136" s="50">
        <v>0</v>
      </c>
      <c r="K136" s="50">
        <v>0</v>
      </c>
      <c r="L136" s="50">
        <v>0</v>
      </c>
      <c r="M136" s="50">
        <v>0</v>
      </c>
      <c r="N136" s="50">
        <v>0</v>
      </c>
      <c r="O136" s="50">
        <v>0</v>
      </c>
      <c r="P136" s="50">
        <v>0</v>
      </c>
      <c r="Q136" s="50">
        <v>0</v>
      </c>
      <c r="R136" s="50">
        <v>0</v>
      </c>
      <c r="S136" s="50">
        <v>0</v>
      </c>
      <c r="T136" s="50">
        <v>0</v>
      </c>
      <c r="U136" s="50">
        <v>0</v>
      </c>
      <c r="V136" s="50">
        <v>0</v>
      </c>
      <c r="W136" s="50">
        <v>0</v>
      </c>
      <c r="X136" s="50">
        <v>0</v>
      </c>
      <c r="Y136" s="50">
        <v>0</v>
      </c>
      <c r="Z136" s="50">
        <v>0</v>
      </c>
      <c r="AA136" s="50">
        <v>0</v>
      </c>
      <c r="AB136" s="50">
        <v>0</v>
      </c>
      <c r="AC136" s="50">
        <v>0</v>
      </c>
      <c r="AD136" s="50">
        <v>0</v>
      </c>
      <c r="AE136" s="50">
        <v>0</v>
      </c>
      <c r="AF136" s="50">
        <v>0</v>
      </c>
      <c r="AG136" s="50">
        <v>0</v>
      </c>
      <c r="AH136" s="50"/>
      <c r="AI136" s="50"/>
      <c r="AJ136" s="50"/>
      <c r="AK136" s="50"/>
      <c r="AL136" s="50"/>
      <c r="AM136" s="50"/>
      <c r="AN136" s="50"/>
      <c r="AO136" s="50"/>
      <c r="AP136" s="50"/>
      <c r="AQ136" s="50"/>
      <c r="AR136" s="50"/>
    </row>
    <row r="137" spans="1:44" x14ac:dyDescent="0.2">
      <c r="A137" s="50"/>
      <c r="B137" s="50" t="s">
        <v>47</v>
      </c>
      <c r="C137" s="50">
        <v>0</v>
      </c>
      <c r="D137" s="50">
        <v>0</v>
      </c>
      <c r="E137" s="50">
        <v>0</v>
      </c>
      <c r="F137" s="50">
        <v>0</v>
      </c>
      <c r="G137" s="50">
        <v>0</v>
      </c>
      <c r="H137" s="50">
        <v>0</v>
      </c>
      <c r="I137" s="50">
        <v>0</v>
      </c>
      <c r="J137" s="50">
        <v>0</v>
      </c>
      <c r="K137" s="50">
        <v>0</v>
      </c>
      <c r="L137" s="50">
        <v>0</v>
      </c>
      <c r="M137" s="50">
        <v>0</v>
      </c>
      <c r="N137" s="50">
        <v>0</v>
      </c>
      <c r="O137" s="50">
        <v>0</v>
      </c>
      <c r="P137" s="50">
        <v>0</v>
      </c>
      <c r="Q137" s="50">
        <v>0</v>
      </c>
      <c r="R137" s="50">
        <v>0</v>
      </c>
      <c r="S137" s="50">
        <v>0</v>
      </c>
      <c r="T137" s="50">
        <v>0</v>
      </c>
      <c r="U137" s="50">
        <v>0</v>
      </c>
      <c r="V137" s="50">
        <v>0</v>
      </c>
      <c r="W137" s="50">
        <v>0</v>
      </c>
      <c r="X137" s="50">
        <v>0</v>
      </c>
      <c r="Y137" s="50">
        <v>0</v>
      </c>
      <c r="Z137" s="50">
        <v>0</v>
      </c>
      <c r="AA137" s="50">
        <v>0</v>
      </c>
      <c r="AB137" s="50">
        <v>0</v>
      </c>
      <c r="AC137" s="50">
        <v>0</v>
      </c>
      <c r="AD137" s="50">
        <v>0</v>
      </c>
      <c r="AE137" s="50">
        <v>0</v>
      </c>
      <c r="AF137" s="50">
        <v>0</v>
      </c>
      <c r="AG137" s="50">
        <v>0</v>
      </c>
      <c r="AH137" s="50"/>
      <c r="AI137" s="50"/>
      <c r="AJ137" s="50"/>
      <c r="AK137" s="50"/>
      <c r="AL137" s="50"/>
      <c r="AM137" s="50"/>
      <c r="AN137" s="50"/>
      <c r="AO137" s="50"/>
      <c r="AP137" s="50"/>
      <c r="AQ137" s="50"/>
      <c r="AR137" s="50"/>
    </row>
    <row r="138" spans="1:44" x14ac:dyDescent="0.2">
      <c r="A138" s="50"/>
      <c r="B138" s="50" t="s">
        <v>48</v>
      </c>
      <c r="C138" s="50">
        <v>0</v>
      </c>
      <c r="D138" s="50">
        <v>0</v>
      </c>
      <c r="E138" s="50">
        <v>0</v>
      </c>
      <c r="F138" s="50">
        <v>0</v>
      </c>
      <c r="G138" s="50">
        <v>0</v>
      </c>
      <c r="H138" s="50">
        <v>0</v>
      </c>
      <c r="I138" s="50">
        <v>0</v>
      </c>
      <c r="J138" s="50">
        <v>0</v>
      </c>
      <c r="K138" s="50">
        <v>0</v>
      </c>
      <c r="L138" s="50">
        <v>0</v>
      </c>
      <c r="M138" s="50">
        <v>0</v>
      </c>
      <c r="N138" s="50">
        <v>0</v>
      </c>
      <c r="O138" s="50">
        <v>0</v>
      </c>
      <c r="P138" s="50">
        <v>0</v>
      </c>
      <c r="Q138" s="50">
        <v>0</v>
      </c>
      <c r="R138" s="50">
        <v>0</v>
      </c>
      <c r="S138" s="50">
        <v>0</v>
      </c>
      <c r="T138" s="50">
        <v>0</v>
      </c>
      <c r="U138" s="50">
        <v>0</v>
      </c>
      <c r="V138" s="50">
        <v>0</v>
      </c>
      <c r="W138" s="50">
        <v>0</v>
      </c>
      <c r="X138" s="50">
        <v>0</v>
      </c>
      <c r="Y138" s="50">
        <v>0</v>
      </c>
      <c r="Z138" s="50">
        <v>0</v>
      </c>
      <c r="AA138" s="50">
        <v>0</v>
      </c>
      <c r="AB138" s="50">
        <v>0</v>
      </c>
      <c r="AC138" s="50">
        <v>0</v>
      </c>
      <c r="AD138" s="50">
        <v>0</v>
      </c>
      <c r="AE138" s="50">
        <v>0</v>
      </c>
      <c r="AF138" s="50">
        <v>0</v>
      </c>
      <c r="AG138" s="50">
        <v>0</v>
      </c>
      <c r="AH138" s="50"/>
      <c r="AI138" s="50"/>
      <c r="AJ138" s="50"/>
      <c r="AK138" s="50"/>
      <c r="AL138" s="50"/>
      <c r="AM138" s="50"/>
      <c r="AN138" s="50"/>
      <c r="AO138" s="50"/>
      <c r="AP138" s="50"/>
      <c r="AQ138" s="50"/>
      <c r="AR138" s="50"/>
    </row>
    <row r="139" spans="1:44" x14ac:dyDescent="0.2">
      <c r="A139" s="50"/>
      <c r="B139" s="50" t="s">
        <v>49</v>
      </c>
      <c r="C139" s="50">
        <v>0</v>
      </c>
      <c r="D139" s="50">
        <v>0</v>
      </c>
      <c r="E139" s="50">
        <v>0</v>
      </c>
      <c r="F139" s="50">
        <v>0</v>
      </c>
      <c r="G139" s="50">
        <v>0</v>
      </c>
      <c r="H139" s="50">
        <v>0</v>
      </c>
      <c r="I139" s="50">
        <v>0</v>
      </c>
      <c r="J139" s="50">
        <v>0</v>
      </c>
      <c r="K139" s="50">
        <v>0</v>
      </c>
      <c r="L139" s="50">
        <v>0</v>
      </c>
      <c r="M139" s="50">
        <v>0</v>
      </c>
      <c r="N139" s="50">
        <v>0</v>
      </c>
      <c r="O139" s="50">
        <v>0</v>
      </c>
      <c r="P139" s="50">
        <v>0</v>
      </c>
      <c r="Q139" s="50">
        <v>0</v>
      </c>
      <c r="R139" s="50">
        <v>0</v>
      </c>
      <c r="S139" s="50">
        <v>0</v>
      </c>
      <c r="T139" s="50">
        <v>0</v>
      </c>
      <c r="U139" s="50">
        <v>0</v>
      </c>
      <c r="V139" s="50">
        <v>0</v>
      </c>
      <c r="W139" s="50">
        <v>0</v>
      </c>
      <c r="X139" s="50">
        <v>0</v>
      </c>
      <c r="Y139" s="50">
        <v>0</v>
      </c>
      <c r="Z139" s="50">
        <v>0</v>
      </c>
      <c r="AA139" s="50">
        <v>0</v>
      </c>
      <c r="AB139" s="50">
        <v>0</v>
      </c>
      <c r="AC139" s="50">
        <v>0</v>
      </c>
      <c r="AD139" s="50">
        <v>0</v>
      </c>
      <c r="AE139" s="50">
        <v>0</v>
      </c>
      <c r="AF139" s="50">
        <v>0</v>
      </c>
      <c r="AG139" s="50">
        <v>0</v>
      </c>
      <c r="AH139" s="50"/>
      <c r="AI139" s="50"/>
      <c r="AJ139" s="50"/>
      <c r="AK139" s="50"/>
      <c r="AL139" s="50"/>
      <c r="AM139" s="50"/>
      <c r="AN139" s="50"/>
      <c r="AO139" s="50"/>
      <c r="AP139" s="50"/>
      <c r="AQ139" s="50"/>
      <c r="AR139" s="50"/>
    </row>
    <row r="140" spans="1:44" x14ac:dyDescent="0.2">
      <c r="A140" s="50"/>
      <c r="B140" s="50" t="s">
        <v>50</v>
      </c>
      <c r="C140" s="50">
        <v>0</v>
      </c>
      <c r="D140" s="50">
        <v>0</v>
      </c>
      <c r="E140" s="50">
        <v>0</v>
      </c>
      <c r="F140" s="50">
        <v>0</v>
      </c>
      <c r="G140" s="50">
        <v>0</v>
      </c>
      <c r="H140" s="50">
        <v>0</v>
      </c>
      <c r="I140" s="50">
        <v>0</v>
      </c>
      <c r="J140" s="50">
        <v>0</v>
      </c>
      <c r="K140" s="50">
        <v>0</v>
      </c>
      <c r="L140" s="50">
        <v>0</v>
      </c>
      <c r="M140" s="50">
        <v>0</v>
      </c>
      <c r="N140" s="50">
        <v>0</v>
      </c>
      <c r="O140" s="50">
        <v>0</v>
      </c>
      <c r="P140" s="50">
        <v>0</v>
      </c>
      <c r="Q140" s="50">
        <v>0</v>
      </c>
      <c r="R140" s="50">
        <v>0</v>
      </c>
      <c r="S140" s="50">
        <v>0</v>
      </c>
      <c r="T140" s="50">
        <v>0</v>
      </c>
      <c r="U140" s="50">
        <v>0</v>
      </c>
      <c r="V140" s="50">
        <v>0</v>
      </c>
      <c r="W140" s="50">
        <v>0</v>
      </c>
      <c r="X140" s="50">
        <v>0</v>
      </c>
      <c r="Y140" s="50">
        <v>0</v>
      </c>
      <c r="Z140" s="50">
        <v>0</v>
      </c>
      <c r="AA140" s="50">
        <v>0</v>
      </c>
      <c r="AB140" s="50">
        <v>0</v>
      </c>
      <c r="AC140" s="50">
        <v>0</v>
      </c>
      <c r="AD140" s="50">
        <v>0</v>
      </c>
      <c r="AE140" s="50">
        <v>0</v>
      </c>
      <c r="AF140" s="50">
        <v>0</v>
      </c>
      <c r="AG140" s="50">
        <v>0</v>
      </c>
      <c r="AH140" s="50"/>
      <c r="AI140" s="50"/>
      <c r="AJ140" s="50"/>
      <c r="AK140" s="50"/>
      <c r="AL140" s="50"/>
      <c r="AM140" s="50"/>
      <c r="AN140" s="50"/>
      <c r="AO140" s="50"/>
      <c r="AP140" s="50"/>
      <c r="AQ140" s="50"/>
      <c r="AR140" s="50"/>
    </row>
    <row r="141" spans="1:44" x14ac:dyDescent="0.2">
      <c r="A141" s="50"/>
      <c r="B141" s="59" t="s">
        <v>51</v>
      </c>
      <c r="C141" s="50">
        <v>8.1658519999999998E-2</v>
      </c>
      <c r="D141" s="50">
        <v>8.6307992E-2</v>
      </c>
      <c r="E141" s="50">
        <v>8.8828080000000004E-2</v>
      </c>
      <c r="F141" s="50">
        <v>9.2957768999999996E-2</v>
      </c>
      <c r="G141" s="50">
        <v>9.5652426999999998E-2</v>
      </c>
      <c r="H141" s="50">
        <v>9.8394499999999996E-2</v>
      </c>
      <c r="I141" s="50">
        <v>0.10550898</v>
      </c>
      <c r="J141" s="50">
        <v>0.11199895</v>
      </c>
      <c r="K141" s="50">
        <v>0.11957402</v>
      </c>
      <c r="L141" s="50">
        <v>0.12453056</v>
      </c>
      <c r="M141" s="50">
        <v>0.12998784299999999</v>
      </c>
      <c r="N141" s="50">
        <v>0.13744214299999999</v>
      </c>
      <c r="O141" s="50">
        <v>0.14481326999999999</v>
      </c>
      <c r="P141" s="50">
        <v>0.15309587999999999</v>
      </c>
      <c r="Q141" s="50">
        <v>0.16107921</v>
      </c>
      <c r="R141" s="50">
        <v>0.16927793999999999</v>
      </c>
      <c r="S141" s="50">
        <v>0.16776065000000001</v>
      </c>
      <c r="T141" s="50">
        <v>0.16465831</v>
      </c>
      <c r="U141" s="50">
        <v>0.16268474999999999</v>
      </c>
      <c r="V141" s="50">
        <v>0.16046752</v>
      </c>
      <c r="W141" s="50">
        <v>0.15847834</v>
      </c>
      <c r="X141" s="50">
        <v>0.15788397000000001</v>
      </c>
      <c r="Y141" s="50">
        <v>0.15788061</v>
      </c>
      <c r="Z141" s="50">
        <v>0.15708939</v>
      </c>
      <c r="AA141" s="50">
        <v>0.15598266</v>
      </c>
      <c r="AB141" s="50">
        <v>0.15565635</v>
      </c>
      <c r="AC141" s="50">
        <v>0.15618876000000001</v>
      </c>
      <c r="AD141" s="50">
        <v>0.15619448999999999</v>
      </c>
      <c r="AE141" s="50">
        <v>0.15662000000000001</v>
      </c>
      <c r="AF141" s="50">
        <v>0.15753785000000001</v>
      </c>
      <c r="AG141" s="50">
        <v>0.15774641</v>
      </c>
      <c r="AH141" s="50"/>
      <c r="AI141" s="50"/>
      <c r="AJ141" s="50"/>
      <c r="AK141" s="50"/>
      <c r="AL141" s="50"/>
      <c r="AM141" s="50"/>
      <c r="AN141" s="50"/>
      <c r="AO141" s="50"/>
      <c r="AP141" s="50"/>
      <c r="AQ141" s="50"/>
      <c r="AR141" s="50"/>
    </row>
    <row r="142" spans="1:44" x14ac:dyDescent="0.2">
      <c r="A142" s="50"/>
      <c r="B142" s="50" t="s">
        <v>52</v>
      </c>
      <c r="C142" s="50">
        <v>0</v>
      </c>
      <c r="D142" s="50">
        <v>0</v>
      </c>
      <c r="E142" s="50">
        <v>0</v>
      </c>
      <c r="F142" s="50">
        <v>0</v>
      </c>
      <c r="G142" s="50">
        <v>0</v>
      </c>
      <c r="H142" s="50">
        <v>0</v>
      </c>
      <c r="I142" s="50">
        <v>0</v>
      </c>
      <c r="J142" s="50">
        <v>0</v>
      </c>
      <c r="K142" s="50">
        <v>0</v>
      </c>
      <c r="L142" s="50">
        <v>0</v>
      </c>
      <c r="M142" s="50">
        <v>0</v>
      </c>
      <c r="N142" s="50">
        <v>0</v>
      </c>
      <c r="O142" s="50">
        <v>0</v>
      </c>
      <c r="P142" s="50">
        <v>0</v>
      </c>
      <c r="Q142" s="50">
        <v>0</v>
      </c>
      <c r="R142" s="50">
        <v>0</v>
      </c>
      <c r="S142" s="50">
        <v>0</v>
      </c>
      <c r="T142" s="50">
        <v>0</v>
      </c>
      <c r="U142" s="50">
        <v>0</v>
      </c>
      <c r="V142" s="50">
        <v>0</v>
      </c>
      <c r="W142" s="50">
        <v>0</v>
      </c>
      <c r="X142" s="50">
        <v>0</v>
      </c>
      <c r="Y142" s="50">
        <v>0</v>
      </c>
      <c r="Z142" s="50">
        <v>0</v>
      </c>
      <c r="AA142" s="50">
        <v>0</v>
      </c>
      <c r="AB142" s="50">
        <v>0</v>
      </c>
      <c r="AC142" s="50">
        <v>0</v>
      </c>
      <c r="AD142" s="50">
        <v>0</v>
      </c>
      <c r="AE142" s="50">
        <v>0</v>
      </c>
      <c r="AF142" s="50">
        <v>0</v>
      </c>
      <c r="AG142" s="50">
        <v>0</v>
      </c>
      <c r="AH142" s="50"/>
      <c r="AI142" s="50"/>
      <c r="AJ142" s="50"/>
      <c r="AK142" s="50"/>
      <c r="AL142" s="50"/>
      <c r="AM142" s="50"/>
      <c r="AN142" s="50"/>
      <c r="AO142" s="50"/>
      <c r="AP142" s="50"/>
      <c r="AQ142" s="50"/>
      <c r="AR142" s="50"/>
    </row>
    <row r="143" spans="1:44" x14ac:dyDescent="0.2">
      <c r="A143" s="50"/>
      <c r="B143" s="50" t="s">
        <v>53</v>
      </c>
      <c r="C143" s="50">
        <v>0</v>
      </c>
      <c r="D143" s="50">
        <v>0</v>
      </c>
      <c r="E143" s="50">
        <v>0</v>
      </c>
      <c r="F143" s="50">
        <v>0</v>
      </c>
      <c r="G143" s="50">
        <v>0</v>
      </c>
      <c r="H143" s="50">
        <v>0</v>
      </c>
      <c r="I143" s="50">
        <v>0</v>
      </c>
      <c r="J143" s="50">
        <v>0</v>
      </c>
      <c r="K143" s="50">
        <v>0</v>
      </c>
      <c r="L143" s="50">
        <v>0</v>
      </c>
      <c r="M143" s="50">
        <v>0</v>
      </c>
      <c r="N143" s="50">
        <v>0</v>
      </c>
      <c r="O143" s="50">
        <v>0</v>
      </c>
      <c r="P143" s="50">
        <v>0</v>
      </c>
      <c r="Q143" s="50">
        <v>0</v>
      </c>
      <c r="R143" s="50">
        <v>0</v>
      </c>
      <c r="S143" s="50">
        <v>0</v>
      </c>
      <c r="T143" s="50">
        <v>0</v>
      </c>
      <c r="U143" s="50">
        <v>0</v>
      </c>
      <c r="V143" s="50">
        <v>0</v>
      </c>
      <c r="W143" s="50">
        <v>0</v>
      </c>
      <c r="X143" s="50">
        <v>0</v>
      </c>
      <c r="Y143" s="50">
        <v>0</v>
      </c>
      <c r="Z143" s="50">
        <v>0</v>
      </c>
      <c r="AA143" s="50">
        <v>0</v>
      </c>
      <c r="AB143" s="50">
        <v>0</v>
      </c>
      <c r="AC143" s="50">
        <v>0</v>
      </c>
      <c r="AD143" s="50">
        <v>0</v>
      </c>
      <c r="AE143" s="50">
        <v>0</v>
      </c>
      <c r="AF143" s="50">
        <v>0</v>
      </c>
      <c r="AG143" s="50">
        <v>0</v>
      </c>
      <c r="AH143" s="50"/>
      <c r="AI143" s="50"/>
      <c r="AJ143" s="50"/>
      <c r="AK143" s="50"/>
      <c r="AL143" s="50"/>
      <c r="AM143" s="50"/>
      <c r="AN143" s="50"/>
      <c r="AO143" s="50"/>
      <c r="AP143" s="50"/>
      <c r="AQ143" s="50"/>
      <c r="AR143" s="50"/>
    </row>
    <row r="144" spans="1:44" x14ac:dyDescent="0.2">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row>
    <row r="145" spans="1:44" x14ac:dyDescent="0.2">
      <c r="A145" s="50"/>
      <c r="B145" s="49" t="s">
        <v>291</v>
      </c>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row>
    <row r="146" spans="1:44" x14ac:dyDescent="0.2">
      <c r="A146" s="50"/>
      <c r="B146" s="50" t="s">
        <v>297</v>
      </c>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row>
    <row r="147" spans="1:44" x14ac:dyDescent="0.2">
      <c r="A147" s="50"/>
      <c r="B147" s="49"/>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t="s">
        <v>298</v>
      </c>
      <c r="AN147" s="50" t="s">
        <v>299</v>
      </c>
      <c r="AO147" s="50" t="s">
        <v>300</v>
      </c>
      <c r="AP147" s="50" t="s">
        <v>301</v>
      </c>
      <c r="AQ147" s="50" t="s">
        <v>302</v>
      </c>
      <c r="AR147" s="50" t="s">
        <v>303</v>
      </c>
    </row>
    <row r="148" spans="1:44" x14ac:dyDescent="0.2">
      <c r="A148" s="50"/>
      <c r="B148" s="58" t="s">
        <v>304</v>
      </c>
      <c r="C148" s="58"/>
      <c r="D148" s="58"/>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0"/>
      <c r="AL148" s="50"/>
      <c r="AM148" s="50" t="s">
        <v>305</v>
      </c>
      <c r="AN148" s="50">
        <v>3229000000</v>
      </c>
      <c r="AO148" s="50">
        <v>53.962319100000002</v>
      </c>
      <c r="AP148" s="50">
        <v>0.24080099999999999</v>
      </c>
      <c r="AQ148" s="59">
        <v>4.4623900000000001E-3</v>
      </c>
      <c r="AR148" s="50">
        <v>14409062.5</v>
      </c>
    </row>
    <row r="149" spans="1:44" x14ac:dyDescent="0.2">
      <c r="A149" s="50"/>
      <c r="B149" s="56" t="s">
        <v>306</v>
      </c>
      <c r="C149" s="64">
        <v>2017</v>
      </c>
      <c r="D149" s="64">
        <v>2018</v>
      </c>
      <c r="E149" s="64">
        <v>2019</v>
      </c>
      <c r="F149" s="64">
        <v>2020</v>
      </c>
      <c r="G149" s="64">
        <v>2021</v>
      </c>
      <c r="H149" s="64">
        <v>2022</v>
      </c>
      <c r="I149" s="64">
        <v>2023</v>
      </c>
      <c r="J149" s="64">
        <v>2024</v>
      </c>
      <c r="K149" s="64">
        <v>2025</v>
      </c>
      <c r="L149" s="64">
        <v>2026</v>
      </c>
      <c r="M149" s="64">
        <v>2027</v>
      </c>
      <c r="N149" s="64">
        <v>2028</v>
      </c>
      <c r="O149" s="64">
        <v>2029</v>
      </c>
      <c r="P149" s="64">
        <v>2030</v>
      </c>
      <c r="Q149" s="64">
        <v>2031</v>
      </c>
      <c r="R149" s="64">
        <v>2032</v>
      </c>
      <c r="S149" s="64">
        <v>2033</v>
      </c>
      <c r="T149" s="64">
        <v>2034</v>
      </c>
      <c r="U149" s="64">
        <v>2035</v>
      </c>
      <c r="V149" s="64">
        <v>2036</v>
      </c>
      <c r="W149" s="64">
        <v>2037</v>
      </c>
      <c r="X149" s="64">
        <v>2038</v>
      </c>
      <c r="Y149" s="64">
        <v>2039</v>
      </c>
      <c r="Z149" s="64">
        <v>2040</v>
      </c>
      <c r="AA149" s="64">
        <v>2041</v>
      </c>
      <c r="AB149" s="64">
        <v>2042</v>
      </c>
      <c r="AC149" s="64">
        <v>2043</v>
      </c>
      <c r="AD149" s="64">
        <v>2044</v>
      </c>
      <c r="AE149" s="64">
        <v>2045</v>
      </c>
      <c r="AF149" s="64">
        <v>2046</v>
      </c>
      <c r="AG149" s="64">
        <v>2047</v>
      </c>
      <c r="AH149" s="64">
        <v>2048</v>
      </c>
      <c r="AI149" s="64">
        <v>2049</v>
      </c>
      <c r="AJ149" s="64">
        <v>2050</v>
      </c>
      <c r="AK149" s="50"/>
      <c r="AL149" s="50"/>
      <c r="AM149" s="50"/>
      <c r="AN149" s="50"/>
      <c r="AO149" s="50"/>
      <c r="AP149" s="50"/>
      <c r="AQ149" s="50"/>
      <c r="AR149" s="50"/>
    </row>
    <row r="150" spans="1:44" x14ac:dyDescent="0.2">
      <c r="A150" s="50"/>
      <c r="B150" s="50" t="s">
        <v>307</v>
      </c>
      <c r="C150" s="65">
        <v>100000000</v>
      </c>
      <c r="D150" s="65">
        <v>100000000</v>
      </c>
      <c r="E150" s="65">
        <v>100000000</v>
      </c>
      <c r="F150" s="65">
        <v>100000000</v>
      </c>
      <c r="G150" s="65">
        <v>100000000</v>
      </c>
      <c r="H150" s="65">
        <v>100000000</v>
      </c>
      <c r="I150" s="65">
        <v>100000000</v>
      </c>
      <c r="J150" s="65">
        <v>100000000</v>
      </c>
      <c r="K150" s="65">
        <v>100000000</v>
      </c>
      <c r="L150" s="65">
        <v>100000000</v>
      </c>
      <c r="M150" s="65">
        <v>100000000</v>
      </c>
      <c r="N150" s="65">
        <v>100000000</v>
      </c>
      <c r="O150" s="65">
        <v>100000000</v>
      </c>
      <c r="P150" s="65">
        <v>100000000</v>
      </c>
      <c r="Q150" s="65">
        <v>100000000</v>
      </c>
      <c r="R150" s="65">
        <v>100000000</v>
      </c>
      <c r="S150" s="65">
        <v>100000000</v>
      </c>
      <c r="T150" s="65">
        <v>100000000</v>
      </c>
      <c r="U150" s="65">
        <v>100000000</v>
      </c>
      <c r="V150" s="65">
        <v>100000000</v>
      </c>
      <c r="W150" s="65">
        <v>100000000</v>
      </c>
      <c r="X150" s="65">
        <v>100000000</v>
      </c>
      <c r="Y150" s="65">
        <v>100000000</v>
      </c>
      <c r="Z150" s="65">
        <v>100000000</v>
      </c>
      <c r="AA150" s="65">
        <v>100000000</v>
      </c>
      <c r="AB150" s="65">
        <v>100000000</v>
      </c>
      <c r="AC150" s="65">
        <v>100000000</v>
      </c>
      <c r="AD150" s="65">
        <v>100000000</v>
      </c>
      <c r="AE150" s="65">
        <v>100000000</v>
      </c>
      <c r="AF150" s="65">
        <v>100000000</v>
      </c>
      <c r="AG150" s="65">
        <v>100000000</v>
      </c>
      <c r="AH150" s="65">
        <v>100000000</v>
      </c>
      <c r="AI150" s="65">
        <v>100000000</v>
      </c>
      <c r="AJ150" s="65">
        <v>100000000</v>
      </c>
      <c r="AK150" s="50"/>
      <c r="AL150" s="50"/>
      <c r="AM150" s="50"/>
      <c r="AN150" s="50"/>
      <c r="AO150" s="50"/>
      <c r="AP150" s="50"/>
      <c r="AQ150" s="50"/>
      <c r="AR150" s="50"/>
    </row>
    <row r="151" spans="1:44" x14ac:dyDescent="0.2">
      <c r="A151" s="50"/>
      <c r="B151" s="53" t="s">
        <v>308</v>
      </c>
      <c r="C151" s="66">
        <v>100</v>
      </c>
      <c r="D151" s="66">
        <v>100</v>
      </c>
      <c r="E151" s="66">
        <v>100</v>
      </c>
      <c r="F151" s="66">
        <v>100</v>
      </c>
      <c r="G151" s="66">
        <v>100</v>
      </c>
      <c r="H151" s="66">
        <v>100</v>
      </c>
      <c r="I151" s="66">
        <v>100</v>
      </c>
      <c r="J151" s="66">
        <v>100</v>
      </c>
      <c r="K151" s="66">
        <v>100</v>
      </c>
      <c r="L151" s="66">
        <v>100</v>
      </c>
      <c r="M151" s="66">
        <v>100</v>
      </c>
      <c r="N151" s="66">
        <v>100</v>
      </c>
      <c r="O151" s="66">
        <v>100</v>
      </c>
      <c r="P151" s="66">
        <v>100</v>
      </c>
      <c r="Q151" s="66">
        <v>100</v>
      </c>
      <c r="R151" s="66">
        <v>100</v>
      </c>
      <c r="S151" s="66">
        <v>100</v>
      </c>
      <c r="T151" s="66">
        <v>100</v>
      </c>
      <c r="U151" s="66">
        <v>100</v>
      </c>
      <c r="V151" s="66">
        <v>100</v>
      </c>
      <c r="W151" s="66">
        <v>100</v>
      </c>
      <c r="X151" s="66">
        <v>100</v>
      </c>
      <c r="Y151" s="66">
        <v>100</v>
      </c>
      <c r="Z151" s="66">
        <v>100</v>
      </c>
      <c r="AA151" s="66">
        <v>100</v>
      </c>
      <c r="AB151" s="66">
        <v>100</v>
      </c>
      <c r="AC151" s="66">
        <v>100</v>
      </c>
      <c r="AD151" s="66">
        <v>100</v>
      </c>
      <c r="AE151" s="66">
        <v>100</v>
      </c>
      <c r="AF151" s="66">
        <v>100</v>
      </c>
      <c r="AG151" s="66">
        <v>100</v>
      </c>
      <c r="AH151" s="66">
        <v>100</v>
      </c>
      <c r="AI151" s="66">
        <v>100</v>
      </c>
      <c r="AJ151" s="66">
        <v>100</v>
      </c>
      <c r="AK151" s="50"/>
      <c r="AL151" s="50"/>
      <c r="AM151" s="50"/>
      <c r="AN151" s="50"/>
      <c r="AO151" s="50"/>
      <c r="AP151" s="50"/>
      <c r="AQ151" s="50"/>
      <c r="AR151" s="50"/>
    </row>
    <row r="152" spans="1:44" x14ac:dyDescent="0.2">
      <c r="A152" s="50"/>
      <c r="B152" s="50" t="s">
        <v>309</v>
      </c>
      <c r="C152" s="67">
        <v>446000</v>
      </c>
      <c r="D152" s="67">
        <v>446000</v>
      </c>
      <c r="E152" s="67">
        <v>446000</v>
      </c>
      <c r="F152" s="67">
        <v>446000</v>
      </c>
      <c r="G152" s="67">
        <v>446000</v>
      </c>
      <c r="H152" s="67">
        <v>446000</v>
      </c>
      <c r="I152" s="67">
        <v>446000</v>
      </c>
      <c r="J152" s="67">
        <v>446000</v>
      </c>
      <c r="K152" s="67">
        <v>446000</v>
      </c>
      <c r="L152" s="67">
        <v>446000</v>
      </c>
      <c r="M152" s="67">
        <v>446000</v>
      </c>
      <c r="N152" s="67">
        <v>446000</v>
      </c>
      <c r="O152" s="67">
        <v>446000</v>
      </c>
      <c r="P152" s="67">
        <v>446000</v>
      </c>
      <c r="Q152" s="67">
        <v>446000</v>
      </c>
      <c r="R152" s="67">
        <v>446000</v>
      </c>
      <c r="S152" s="67">
        <v>446000</v>
      </c>
      <c r="T152" s="67">
        <v>446000</v>
      </c>
      <c r="U152" s="67">
        <v>446000</v>
      </c>
      <c r="V152" s="67">
        <v>446000</v>
      </c>
      <c r="W152" s="67">
        <v>446000</v>
      </c>
      <c r="X152" s="67">
        <v>446000</v>
      </c>
      <c r="Y152" s="67">
        <v>446000</v>
      </c>
      <c r="Z152" s="67">
        <v>446000</v>
      </c>
      <c r="AA152" s="67">
        <v>446000</v>
      </c>
      <c r="AB152" s="67">
        <v>446000</v>
      </c>
      <c r="AC152" s="67">
        <v>446000</v>
      </c>
      <c r="AD152" s="67">
        <v>446000</v>
      </c>
      <c r="AE152" s="67">
        <v>446000</v>
      </c>
      <c r="AF152" s="67">
        <v>446000</v>
      </c>
      <c r="AG152" s="67">
        <v>446000</v>
      </c>
      <c r="AH152" s="67">
        <v>446000</v>
      </c>
      <c r="AI152" s="67">
        <v>446000</v>
      </c>
      <c r="AJ152" s="67">
        <v>446000</v>
      </c>
      <c r="AK152" s="50"/>
      <c r="AL152" s="50"/>
      <c r="AM152" s="50"/>
      <c r="AN152" s="50"/>
      <c r="AO152" s="50"/>
      <c r="AP152" s="50"/>
      <c r="AQ152" s="50"/>
      <c r="AR152" s="50"/>
    </row>
    <row r="153" spans="1:44" x14ac:dyDescent="0.2">
      <c r="A153" s="50"/>
      <c r="B153" s="49" t="s">
        <v>296</v>
      </c>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row>
    <row r="154" spans="1:44" x14ac:dyDescent="0.2">
      <c r="A154" s="50"/>
      <c r="B154" s="50" t="s">
        <v>297</v>
      </c>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row>
    <row r="155" spans="1:44" x14ac:dyDescent="0.2">
      <c r="A155" s="50"/>
      <c r="B155" s="56" t="s">
        <v>306</v>
      </c>
      <c r="C155" s="64">
        <v>2017</v>
      </c>
      <c r="D155" s="64">
        <v>2018</v>
      </c>
      <c r="E155" s="64">
        <v>2019</v>
      </c>
      <c r="F155" s="64">
        <v>2020</v>
      </c>
      <c r="G155" s="64">
        <v>2021</v>
      </c>
      <c r="H155" s="64">
        <v>2022</v>
      </c>
      <c r="I155" s="64">
        <v>2023</v>
      </c>
      <c r="J155" s="64">
        <v>2024</v>
      </c>
      <c r="K155" s="64">
        <v>2025</v>
      </c>
      <c r="L155" s="64">
        <v>2026</v>
      </c>
      <c r="M155" s="64">
        <v>2027</v>
      </c>
      <c r="N155" s="64">
        <v>2028</v>
      </c>
      <c r="O155" s="64">
        <v>2029</v>
      </c>
      <c r="P155" s="64">
        <v>2030</v>
      </c>
      <c r="Q155" s="64">
        <v>2031</v>
      </c>
      <c r="R155" s="64">
        <v>2032</v>
      </c>
      <c r="S155" s="64">
        <v>2033</v>
      </c>
      <c r="T155" s="64">
        <v>2034</v>
      </c>
      <c r="U155" s="64">
        <v>2035</v>
      </c>
      <c r="V155" s="64">
        <v>2036</v>
      </c>
      <c r="W155" s="64">
        <v>2037</v>
      </c>
      <c r="X155" s="64">
        <v>2038</v>
      </c>
      <c r="Y155" s="64">
        <v>2039</v>
      </c>
      <c r="Z155" s="64">
        <v>2040</v>
      </c>
      <c r="AA155" s="64">
        <v>2041</v>
      </c>
      <c r="AB155" s="64">
        <v>2042</v>
      </c>
      <c r="AC155" s="64">
        <v>2043</v>
      </c>
      <c r="AD155" s="64">
        <v>2044</v>
      </c>
      <c r="AE155" s="64">
        <v>2045</v>
      </c>
      <c r="AF155" s="64">
        <v>2046</v>
      </c>
      <c r="AG155" s="64">
        <v>2047</v>
      </c>
      <c r="AH155" s="64">
        <v>2048</v>
      </c>
      <c r="AI155" s="64">
        <v>2049</v>
      </c>
      <c r="AJ155" s="64">
        <v>2050</v>
      </c>
      <c r="AK155" s="50"/>
      <c r="AL155" s="50"/>
      <c r="AM155" s="50"/>
      <c r="AN155" s="50"/>
      <c r="AO155" s="50"/>
      <c r="AP155" s="50"/>
      <c r="AQ155" s="50"/>
      <c r="AR155" s="50"/>
    </row>
    <row r="156" spans="1:44" x14ac:dyDescent="0.2">
      <c r="A156" s="50"/>
      <c r="B156" s="50" t="s">
        <v>307</v>
      </c>
      <c r="C156" s="65">
        <v>0</v>
      </c>
      <c r="D156" s="65">
        <v>0</v>
      </c>
      <c r="E156" s="65">
        <v>0</v>
      </c>
      <c r="F156" s="65">
        <v>0</v>
      </c>
      <c r="G156" s="65">
        <v>0</v>
      </c>
      <c r="H156" s="65">
        <v>0</v>
      </c>
      <c r="I156" s="65">
        <v>446000</v>
      </c>
      <c r="J156" s="65">
        <v>446000</v>
      </c>
      <c r="K156" s="65">
        <v>446000</v>
      </c>
      <c r="L156" s="65">
        <v>446000</v>
      </c>
      <c r="M156" s="65">
        <v>446000</v>
      </c>
      <c r="N156" s="65">
        <v>446000</v>
      </c>
      <c r="O156" s="65">
        <v>446000</v>
      </c>
      <c r="P156" s="65">
        <v>446000</v>
      </c>
      <c r="Q156" s="65">
        <v>446000</v>
      </c>
      <c r="R156" s="65">
        <v>446000</v>
      </c>
      <c r="S156" s="65">
        <v>446000</v>
      </c>
      <c r="T156" s="65">
        <v>446000</v>
      </c>
      <c r="U156" s="65">
        <v>446000</v>
      </c>
      <c r="V156" s="65">
        <v>446000</v>
      </c>
      <c r="W156" s="65">
        <v>446000</v>
      </c>
      <c r="X156" s="65">
        <v>446000</v>
      </c>
      <c r="Y156" s="65">
        <v>446000</v>
      </c>
      <c r="Z156" s="65">
        <v>446000</v>
      </c>
      <c r="AA156" s="65">
        <v>446000</v>
      </c>
      <c r="AB156" s="65">
        <v>446000</v>
      </c>
      <c r="AC156" s="65">
        <v>446000</v>
      </c>
      <c r="AD156" s="65">
        <v>446000</v>
      </c>
      <c r="AE156" s="65">
        <v>446000</v>
      </c>
      <c r="AF156" s="65">
        <v>764000</v>
      </c>
      <c r="AG156" s="65">
        <v>1080000</v>
      </c>
      <c r="AH156" s="65">
        <v>1400000</v>
      </c>
      <c r="AI156" s="65">
        <v>1720000</v>
      </c>
      <c r="AJ156" s="65">
        <v>2030000</v>
      </c>
      <c r="AK156" s="50"/>
      <c r="AL156" s="50"/>
      <c r="AM156" s="50"/>
      <c r="AN156" s="50"/>
      <c r="AO156" s="50"/>
      <c r="AP156" s="50"/>
      <c r="AQ156" s="50"/>
      <c r="AR156" s="50"/>
    </row>
    <row r="157" spans="1:44" x14ac:dyDescent="0.2">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row>
    <row r="158" spans="1:44" x14ac:dyDescent="0.2">
      <c r="A158" s="50"/>
      <c r="B158" s="49" t="s">
        <v>310</v>
      </c>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row>
    <row r="159" spans="1:44" x14ac:dyDescent="0.2">
      <c r="A159" s="50"/>
      <c r="B159" s="56" t="s">
        <v>306</v>
      </c>
      <c r="C159" s="50">
        <v>2017</v>
      </c>
      <c r="D159" s="50">
        <v>2018</v>
      </c>
      <c r="E159" s="50">
        <v>2019</v>
      </c>
      <c r="F159" s="50">
        <v>2020</v>
      </c>
      <c r="G159" s="50">
        <v>2021</v>
      </c>
      <c r="H159" s="50">
        <v>2022</v>
      </c>
      <c r="I159" s="50">
        <v>2023</v>
      </c>
      <c r="J159" s="50">
        <v>2024</v>
      </c>
      <c r="K159" s="50">
        <v>2025</v>
      </c>
      <c r="L159" s="50">
        <v>2026</v>
      </c>
      <c r="M159" s="50">
        <v>2027</v>
      </c>
      <c r="N159" s="50">
        <v>2028</v>
      </c>
      <c r="O159" s="50">
        <v>2029</v>
      </c>
      <c r="P159" s="50">
        <v>2030</v>
      </c>
      <c r="Q159" s="50">
        <v>2031</v>
      </c>
      <c r="R159" s="50">
        <v>2032</v>
      </c>
      <c r="S159" s="50">
        <v>2033</v>
      </c>
      <c r="T159" s="50">
        <v>2034</v>
      </c>
      <c r="U159" s="50">
        <v>2035</v>
      </c>
      <c r="V159" s="50">
        <v>2036</v>
      </c>
      <c r="W159" s="50">
        <v>2037</v>
      </c>
      <c r="X159" s="50">
        <v>2038</v>
      </c>
      <c r="Y159" s="50">
        <v>2039</v>
      </c>
      <c r="Z159" s="50">
        <v>2040</v>
      </c>
      <c r="AA159" s="50">
        <v>2041</v>
      </c>
      <c r="AB159" s="50">
        <v>2042</v>
      </c>
      <c r="AC159" s="50">
        <v>2043</v>
      </c>
      <c r="AD159" s="50">
        <v>2044</v>
      </c>
      <c r="AE159" s="50">
        <v>2045</v>
      </c>
      <c r="AF159" s="50">
        <v>2046</v>
      </c>
      <c r="AG159" s="50">
        <v>2047</v>
      </c>
      <c r="AH159" s="50">
        <v>2048</v>
      </c>
      <c r="AI159" s="50">
        <v>2049</v>
      </c>
      <c r="AJ159" s="50">
        <v>2050</v>
      </c>
      <c r="AK159" s="50"/>
      <c r="AL159" s="50"/>
      <c r="AM159" s="50"/>
      <c r="AN159" s="50"/>
      <c r="AO159" s="50"/>
      <c r="AP159" s="50"/>
      <c r="AQ159" s="50"/>
      <c r="AR159" s="50"/>
    </row>
    <row r="160" spans="1:44" x14ac:dyDescent="0.2">
      <c r="A160" s="50"/>
      <c r="B160" s="50" t="s">
        <v>307</v>
      </c>
      <c r="C160" s="50">
        <v>0</v>
      </c>
      <c r="D160" s="50">
        <v>0</v>
      </c>
      <c r="E160" s="50">
        <v>0</v>
      </c>
      <c r="F160" s="67">
        <v>0</v>
      </c>
      <c r="G160" s="67">
        <v>0</v>
      </c>
      <c r="H160" s="67">
        <v>0</v>
      </c>
      <c r="I160" s="67">
        <v>0</v>
      </c>
      <c r="J160" s="67">
        <v>0</v>
      </c>
      <c r="K160" s="67">
        <v>0</v>
      </c>
      <c r="L160" s="67">
        <v>0</v>
      </c>
      <c r="M160" s="67">
        <v>0</v>
      </c>
      <c r="N160" s="67">
        <v>0</v>
      </c>
      <c r="O160" s="67">
        <v>0</v>
      </c>
      <c r="P160" s="67">
        <v>0</v>
      </c>
      <c r="Q160" s="67">
        <v>0</v>
      </c>
      <c r="R160" s="67">
        <v>0</v>
      </c>
      <c r="S160" s="67">
        <v>0</v>
      </c>
      <c r="T160" s="67">
        <v>0</v>
      </c>
      <c r="U160" s="67">
        <v>0</v>
      </c>
      <c r="V160" s="67">
        <v>0</v>
      </c>
      <c r="W160" s="67">
        <v>0</v>
      </c>
      <c r="X160" s="67">
        <v>0</v>
      </c>
      <c r="Y160" s="67">
        <v>0</v>
      </c>
      <c r="Z160" s="67">
        <v>0</v>
      </c>
      <c r="AA160" s="67">
        <v>0</v>
      </c>
      <c r="AB160" s="67">
        <v>0</v>
      </c>
      <c r="AC160" s="67">
        <v>0</v>
      </c>
      <c r="AD160" s="67">
        <v>0</v>
      </c>
      <c r="AE160" s="67">
        <v>0</v>
      </c>
      <c r="AF160" s="67">
        <v>318000</v>
      </c>
      <c r="AG160" s="67">
        <v>635000</v>
      </c>
      <c r="AH160" s="67">
        <v>953000</v>
      </c>
      <c r="AI160" s="67">
        <v>1270000</v>
      </c>
      <c r="AJ160" s="67">
        <v>1590000</v>
      </c>
      <c r="AK160" s="50"/>
      <c r="AL160" s="50"/>
      <c r="AM160" s="50"/>
      <c r="AN160" s="50"/>
      <c r="AO160" s="50"/>
      <c r="AP160" s="50"/>
      <c r="AQ160" s="50"/>
      <c r="AR160" s="50"/>
    </row>
  </sheetData>
  <mergeCells count="6">
    <mergeCell ref="A2:A3"/>
    <mergeCell ref="B2:B3"/>
    <mergeCell ref="C2:C3"/>
    <mergeCell ref="D2:D3"/>
    <mergeCell ref="H52:J52"/>
    <mergeCell ref="H64:J6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32A6-7FDA-40B5-ADC8-23D37B966AB1}">
  <sheetPr>
    <tabColor theme="3"/>
  </sheetPr>
  <dimension ref="A1:AF17"/>
  <sheetViews>
    <sheetView workbookViewId="0"/>
  </sheetViews>
  <sheetFormatPr baseColWidth="10" defaultColWidth="8.83203125" defaultRowHeight="15" x14ac:dyDescent="0.2"/>
  <cols>
    <col min="1" max="1" width="44.83203125" customWidth="1"/>
  </cols>
  <sheetData>
    <row r="1" spans="1:32" x14ac:dyDescent="0.2">
      <c r="A1" s="4" t="s">
        <v>9</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x14ac:dyDescent="0.2">
      <c r="A2" t="s">
        <v>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2">
      <c r="A3" t="s">
        <v>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s="5" customFormat="1" x14ac:dyDescent="0.2">
      <c r="A4" s="5" t="s">
        <v>19</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2" s="5" customFormat="1" x14ac:dyDescent="0.2">
      <c r="A5" s="5" t="s">
        <v>20</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2" s="5" customFormat="1" x14ac:dyDescent="0.2">
      <c r="A6" s="5" t="s">
        <v>21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2" s="5" customFormat="1" x14ac:dyDescent="0.2">
      <c r="A7" s="5" t="s">
        <v>22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2" s="5" customFormat="1" x14ac:dyDescent="0.2">
      <c r="A8" s="5" t="s">
        <v>23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2" x14ac:dyDescent="0.2">
      <c r="A9" t="s">
        <v>12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s="5" customFormat="1" x14ac:dyDescent="0.2">
      <c r="A10" s="5" t="s">
        <v>24</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2" x14ac:dyDescent="0.2">
      <c r="A11" t="s">
        <v>13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
      <c r="A12" t="s">
        <v>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2" x14ac:dyDescent="0.2">
      <c r="A13" t="s">
        <v>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2" s="5" customFormat="1" x14ac:dyDescent="0.2">
      <c r="A14" s="5" t="s">
        <v>25</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2" x14ac:dyDescent="0.2">
      <c r="A15" t="s">
        <v>16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
      <c r="A16" t="s">
        <v>17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
      <c r="A17" t="s">
        <v>18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05B0-9A91-4279-B778-4601B1E5F3F5}">
  <sheetPr>
    <tabColor theme="3"/>
  </sheetPr>
  <dimension ref="A1:AF26"/>
  <sheetViews>
    <sheetView workbookViewId="0">
      <selection activeCell="B2" sqref="B2:AF26"/>
    </sheetView>
  </sheetViews>
  <sheetFormatPr baseColWidth="10" defaultColWidth="8.83203125" defaultRowHeight="15" x14ac:dyDescent="0.2"/>
  <cols>
    <col min="1" max="1" width="44.83203125" customWidth="1"/>
  </cols>
  <sheetData>
    <row r="1" spans="1:32" x14ac:dyDescent="0.2">
      <c r="A1" s="4" t="s">
        <v>9</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x14ac:dyDescent="0.2">
      <c r="A2" t="s">
        <v>29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2">
      <c r="A3" t="s">
        <v>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2">
      <c r="A4" t="s">
        <v>31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2">
      <c r="A5" t="s">
        <v>32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2">
      <c r="A6" t="s">
        <v>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2">
      <c r="A7" t="s">
        <v>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2">
      <c r="A8" t="s">
        <v>35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2">
      <c r="A9" t="s">
        <v>36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
      <c r="A10" t="s">
        <v>37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row>
    <row r="11" spans="1:32" x14ac:dyDescent="0.2">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
      <c r="A12" t="s">
        <v>39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2" x14ac:dyDescent="0.2">
      <c r="A13" t="s">
        <v>40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2" x14ac:dyDescent="0.2">
      <c r="A14" t="s">
        <v>41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
      <c r="A15" t="s">
        <v>42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
      <c r="A16" t="s">
        <v>43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
      <c r="A17" t="s">
        <v>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2">
      <c r="A18" t="s">
        <v>45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19" spans="1:32" x14ac:dyDescent="0.2">
      <c r="A19" t="s">
        <v>46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2">
      <c r="A20" t="s">
        <v>47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2">
      <c r="A23" t="s">
        <v>50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row>
    <row r="24" spans="1:32" x14ac:dyDescent="0.2">
      <c r="A24" t="s">
        <v>51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2">
      <c r="A25" t="s">
        <v>52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row r="26" spans="1:32" x14ac:dyDescent="0.2">
      <c r="A26" t="s">
        <v>53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Operational Capacity</vt:lpstr>
      <vt:lpstr>Capacity Factor Data</vt:lpstr>
      <vt:lpstr>Global CCS Database</vt:lpstr>
      <vt:lpstr>Rhodium</vt:lpstr>
      <vt:lpstr>BAU Calculations</vt:lpstr>
      <vt:lpstr>IRA Modeling</vt:lpstr>
      <vt:lpstr>BFoCPAbS-electricity</vt:lpstr>
      <vt:lpstr>BFoCPAbS-industry-energyEmis</vt:lpstr>
      <vt:lpstr>BFoCPAbS-industry-processEmis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2014-08-19T22:24:38Z</dcterms:created>
  <dcterms:modified xsi:type="dcterms:W3CDTF">2023-05-15T19:40:32Z</dcterms:modified>
</cp:coreProperties>
</file>