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24226"/>
  <mc:AlternateContent xmlns:mc="http://schemas.openxmlformats.org/markup-compatibility/2006">
    <mc:Choice Requires="x15">
      <x15ac:absPath xmlns:x15ac="http://schemas.microsoft.com/office/spreadsheetml/2010/11/ac" url="C:\Users\dobrien\Dropbox (Energy Innovation)\Desktop\Models\U.S. Models\eps-us-analysis\InputData\trans\BNVFE\"/>
    </mc:Choice>
  </mc:AlternateContent>
  <xr:revisionPtr revIDLastSave="0" documentId="13_ncr:1_{9CFF1FE9-EEC2-41F0-87E2-653E989ED696}" xr6:coauthVersionLast="47" xr6:coauthVersionMax="47" xr10:uidLastSave="{00000000-0000-0000-0000-000000000000}"/>
  <bookViews>
    <workbookView xWindow="21650" yWindow="-5290" windowWidth="28790" windowHeight="13950" tabRatio="716" firstSheet="16" activeTab="22" xr2:uid="{00000000-000D-0000-FFFF-FFFF00000000}"/>
  </bookViews>
  <sheets>
    <sheet name="About" sheetId="1" r:id="rId1"/>
    <sheet name="AEO 7" sheetId="4" r:id="rId2"/>
    <sheet name="AEO 7 (2020)" sheetId="32" r:id="rId3"/>
    <sheet name="AEO 35" sheetId="21" state="hidden" r:id="rId4"/>
    <sheet name="AEO 36" sheetId="27" state="hidden" r:id="rId5"/>
    <sheet name="AEO 38" sheetId="26" state="hidden" r:id="rId6"/>
    <sheet name="AEO 40" sheetId="25" state="hidden" r:id="rId7"/>
    <sheet name="AEO 44" sheetId="38" state="hidden" r:id="rId8"/>
    <sheet name="AEO 47" sheetId="16" state="hidden" r:id="rId9"/>
    <sheet name="AEO 48" sheetId="17" state="hidden" r:id="rId10"/>
    <sheet name="AEO 49" sheetId="28" state="hidden" r:id="rId11"/>
    <sheet name="AEO 49 (2020)" sheetId="36" state="hidden" r:id="rId12"/>
    <sheet name="psgr LDVs" sheetId="31" r:id="rId13"/>
    <sheet name="NTS 1-40" sheetId="20" state="hidden" r:id="rId14"/>
    <sheet name="NRBS 40" sheetId="19" state="hidden" r:id="rId15"/>
    <sheet name="NAP F28" sheetId="37" state="hidden" r:id="rId16"/>
    <sheet name="SYFAFE-passenger" sheetId="39" r:id="rId17"/>
    <sheet name="SYFAFE-freight" sheetId="29" state="hidden" r:id="rId18"/>
    <sheet name="Fuel Economy Stds" sheetId="40" r:id="rId19"/>
    <sheet name="Calculations Etc" sheetId="18" r:id="rId20"/>
    <sheet name="EPS BNVFE-LDVs-psgr" sheetId="42" r:id="rId21"/>
    <sheet name="PV Discounted Annual Costs" sheetId="41" r:id="rId22"/>
    <sheet name="Comparative Plots" sheetId="43" r:id="rId23"/>
    <sheet name="BNVFE-LDVs-psgr" sheetId="2" r:id="rId24"/>
    <sheet name="BNVFE-LDVs-frgt" sheetId="5" r:id="rId25"/>
    <sheet name="BNVFE-HDVs-psgr" sheetId="6" r:id="rId26"/>
    <sheet name="BNVFE-HDVs-frgt" sheetId="7" r:id="rId27"/>
    <sheet name="BNVFE-aircraft-psgr" sheetId="8" r:id="rId28"/>
    <sheet name="BNVFE-aircraft-frgt" sheetId="9" r:id="rId29"/>
    <sheet name="BNVFE-rail-psgr" sheetId="10" r:id="rId30"/>
    <sheet name="BNVFE-rail-frgt" sheetId="11" r:id="rId31"/>
    <sheet name="BNVFE-ships-psgr" sheetId="12" r:id="rId32"/>
    <sheet name="BNVFE-ships-frgt" sheetId="13" r:id="rId33"/>
    <sheet name="BNVFE-motorbikes-psgr" sheetId="14" r:id="rId34"/>
    <sheet name="BNVFE-motorbikes-frgt" sheetId="15" r:id="rId35"/>
    <sheet name="BNVFE_data for BHNVFEAL" sheetId="24" r:id="rId36"/>
  </sheets>
  <externalReferences>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s>
  <definedNames>
    <definedName name="_Fill" hidden="1">#REF!</definedName>
    <definedName name="_xlnm._FilterDatabase" hidden="1">#REF!</definedName>
    <definedName name="_Key1" hidden="1">#REF!</definedName>
    <definedName name="_Order1" hidden="1">255</definedName>
    <definedName name="_Sort" hidden="1">#REF!</definedName>
    <definedName name="_Table2_In1" hidden="1">#REF!</definedName>
    <definedName name="_Table2_Out" hidden="1">#REF!</definedName>
    <definedName name="a" hidden="1">#REF!</definedName>
    <definedName name="abc" hidden="1">#REF!</definedName>
    <definedName name="ACCII">'[1]Control Levers Inputs'!$B$9</definedName>
    <definedName name="AGI_Cap2">'[1]Control Levers Inputs'!#REF!</definedName>
    <definedName name="aq" hidden="1">{#N/A,#N/A,FALSE,"FRPRD"}</definedName>
    <definedName name="b" hidden="1">{#N/A,#N/A,FALSE,"F-YLDS";#N/A,#N/A,FALSE,"ASP";#N/A,#N/A,FALSE,"FRPRD"}</definedName>
    <definedName name="bb_M0FDOTAzRTVBMTZBNDc2RE" hidden="1">#REF!</definedName>
    <definedName name="bb_MjFEQUQ5MEZEQzU1NEE1RE" hidden="1">[2]Data!#REF!</definedName>
    <definedName name="bb_MTk0NDE5QTI2NTVBNDM0Mz" hidden="1">#REF!</definedName>
    <definedName name="bb_QTUwQ0MzMThGRUY4NDdFNj" hidden="1">[3]CS9!#REF!</definedName>
    <definedName name="bb_RTRDMjFDM0I3NzRDNDAxQT" hidden="1">#REF!</definedName>
    <definedName name="billion" localSheetId="12">[4]About!$A$93</definedName>
    <definedName name="billion">[5]About!$A$109</definedName>
    <definedName name="cd" hidden="1">{#N/A,#N/A,FALSE,"FRPRD"}</definedName>
    <definedName name="df" hidden="1">{#N/A,#N/A,FALSE,"FRPRD"}</definedName>
    <definedName name="Diesel_FE_2024">'Fuel Economy Stds'!$F$54</definedName>
    <definedName name="Diesel_Sales_2024">'Fuel Economy Stds'!$F$22</definedName>
    <definedName name="ed" hidden="1">{#N/A,#N/A,FALSE,"FRPRD"}</definedName>
    <definedName name="EndYearCopy">#REF!</definedName>
    <definedName name="Eno_TM" localSheetId="15">'[6]1997  Table 1a Modified'!#REF!</definedName>
    <definedName name="Eno_TM" localSheetId="13">'[6]1997  Table 1a Modified'!#REF!</definedName>
    <definedName name="Eno_TM" localSheetId="12">'[6]1997  Table 1a Modified'!#REF!</definedName>
    <definedName name="Eno_TM" localSheetId="17">'[6]1997  Table 1a Modified'!#REF!</definedName>
    <definedName name="Eno_TM">'[6]1997  Table 1a Modified'!#REF!</definedName>
    <definedName name="Eno_Tons" localSheetId="15">'[6]1997  Table 1a Modified'!#REF!</definedName>
    <definedName name="Eno_Tons" localSheetId="13">'[6]1997  Table 1a Modified'!#REF!</definedName>
    <definedName name="Eno_Tons" localSheetId="12">'[6]1997  Table 1a Modified'!#REF!</definedName>
    <definedName name="Eno_Tons" localSheetId="17">'[6]1997  Table 1a Modified'!#REF!</definedName>
    <definedName name="Eno_Tons">'[6]1997  Table 1a Modified'!#REF!</definedName>
    <definedName name="er" hidden="1">{#N/A,#N/A,FALSE,"F-YLDS";#N/A,#N/A,FALSE,"ASP";#N/A,#N/A,FALSE,"FRPRD"}</definedName>
    <definedName name="EV_FE_2024">'Fuel Economy Stds'!$F$51</definedName>
    <definedName name="EV_Sales_2024">'Fuel Economy Stds'!$F$19</definedName>
    <definedName name="EVAdjustent">'[7]New Vehicles &amp; BEV Market Share'!#REF!</definedName>
    <definedName name="Exp." hidden="1">{#N/A,#N/A,FALSE,"F-YLDS";#N/A,#N/A,FALSE,"ASP";#N/A,#N/A,FALSE,"FRPRD"}</definedName>
    <definedName name="fg" hidden="1">{#N/A,#N/A,FALSE,"FRPRD"}</definedName>
    <definedName name="Fuel_Economies">'Fuel Economy Stds'!$F$51:$K$57</definedName>
    <definedName name="Gasoline_FE_2024">'Fuel Economy Stds'!#REF!</definedName>
    <definedName name="Gasoline_Sales_2024">'Fuel Economy Stds'!$F$21</definedName>
    <definedName name="gh" hidden="1">{#N/A,#N/A,FALSE,"F-YLDS";#N/A,#N/A,FALSE,"ASP";#N/A,#N/A,FALSE,"FRPRD"}</definedName>
    <definedName name="hg" hidden="1">{#N/A,#N/A,FALSE,"F-YLDS";#N/A,#N/A,FALSE,"ASP";#N/A,#N/A,FALSE,"FRPRD"}</definedName>
    <definedName name="Hydg_FE_2024">'Fuel Economy Stds'!$F$57</definedName>
    <definedName name="Hydg_Sales_2024">'Fuel Economy Stds'!$F$25</definedName>
    <definedName name="i" hidden="1">{#N/A,#N/A,FALSE,"F-YLDS";#N/A,#N/A,FALSE,"ASP";#N/A,#N/A,FALSE,"FRPRD"}</definedName>
    <definedName name="ik" hidden="1">{#N/A,#N/A,FALSE,"FRPRD"}</definedName>
    <definedName name="IncomeAdjustment">'[1]AGI Sales Adjustment Estimate'!$J$10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j" hidden="1">{#N/A,#N/A,FALSE,"FRPRD"}</definedName>
    <definedName name="jc" hidden="1">{#N/A,#N/A,FALSE,"FRPRD"}</definedName>
    <definedName name="jhc" hidden="1">{#N/A,#N/A,FALSE,"F-YLDS";#N/A,#N/A,FALSE,"ASP";#N/A,#N/A,FALSE,"FRPRD"}</definedName>
    <definedName name="jk" hidden="1">{#N/A,#N/A,FALSE,"FRPRD"}</definedName>
    <definedName name="k" hidden="1">{#N/A,#N/A,FALSE,"FRPRD"}</definedName>
    <definedName name="LPG_FE_2024">'Fuel Economy Stds'!$F$56</definedName>
    <definedName name="LPG_Sales_2024">'Fuel Economy Stds'!$F$24</definedName>
    <definedName name="m" hidden="1">{#N/A,#N/A,FALSE,"F-YLDS";#N/A,#N/A,FALSE,"ASP";#N/A,#N/A,FALSE,"FRPRD"}</definedName>
    <definedName name="n" hidden="1">{#N/A,#N/A,FALSE,"FRPRD"}</definedName>
    <definedName name="nDataAnalysis" hidden="1">0</definedName>
    <definedName name="NG_FE_2024">'Fuel Economy Stds'!$F$52</definedName>
    <definedName name="NG_Sales_2024">'Fuel Economy Stds'!$F$20</definedName>
    <definedName name="nRegMod" hidden="1">0</definedName>
    <definedName name="NTS_YR" localSheetId="15">[8]About!$B$136</definedName>
    <definedName name="NTS_YR">About!$B$99</definedName>
    <definedName name="o" hidden="1">{#N/A,#N/A,FALSE,"FRPRD"}</definedName>
    <definedName name="ol" hidden="1">{#N/A,#N/A,FALSE,"F-YLDS";#N/A,#N/A,FALSE,"ASP";#N/A,#N/A,FALSE,"FRPRD"}</definedName>
    <definedName name="p" hidden="1">{#N/A,#N/A,FALSE,"FRPRD"}</definedName>
    <definedName name="PHEV_FE_2024">'Fuel Economy Stds'!$F$55</definedName>
    <definedName name="PHEV_Sales_2024">'Fuel Economy Stds'!$F$23</definedName>
    <definedName name="pl" hidden="1">{#N/A,#N/A,FALSE,"FRPRD"}</definedName>
    <definedName name="q" hidden="1">{#N/A,#N/A,FALSE,"FRPRD"}</definedName>
    <definedName name="qa" hidden="1">{#N/A,#N/A,FALSE,"FRPRD"}</definedName>
    <definedName name="qw" hidden="1">{#N/A,#N/A,FALSE,"F-YLDS";#N/A,#N/A,FALSE,"ASP";#N/A,#N/A,FALSE,"FRPRD"}</definedName>
    <definedName name="rf" hidden="1">{#N/A,#N/A,FALSE,"F-YLDS";#N/A,#N/A,FALSE,"ASP";#N/A,#N/A,FALSE,"FRPRD"}</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cenario">'[1]Control Levers Inputs'!$B$8</definedName>
    <definedName name="sd" hidden="1">{#N/A,#N/A,FALSE,"F-YLDS";#N/A,#N/A,FALSE,"ASP";#N/A,#N/A,FALSE,"FRPRD"}</definedName>
    <definedName name="Selected_Scenario">'[7]Control Levers &amp; Logit Outputs'!$B$8</definedName>
    <definedName name="SpreadsheetBuilder_1" hidden="1">#REF!</definedName>
    <definedName name="SpreadsheetBuilder_2" hidden="1">#REF!</definedName>
    <definedName name="SpreadsheetBuilder_3" hidden="1">[9]Economy!#REF!</definedName>
    <definedName name="SpreadsheetBuilder_4" hidden="1">[9]Economy!#REF!</definedName>
    <definedName name="SpreadsheetBuilder_5" hidden="1">[9]Economy!#REF!</definedName>
    <definedName name="Standards">'Fuel Economy Stds'!$B$5:$G$5</definedName>
    <definedName name="Sum_T2" localSheetId="15">'[6]1997  Table 1a Modified'!#REF!</definedName>
    <definedName name="Sum_T2" localSheetId="13">'[6]1997  Table 1a Modified'!#REF!</definedName>
    <definedName name="Sum_T2" localSheetId="12">'[6]1997  Table 1a Modified'!#REF!</definedName>
    <definedName name="Sum_T2" localSheetId="17">'[6]1997  Table 1a Modified'!#REF!</definedName>
    <definedName name="Sum_T2">'[6]1997  Table 1a Modified'!#REF!</definedName>
    <definedName name="Sum_TTM" localSheetId="15">'[6]1997  Table 1a Modified'!#REF!</definedName>
    <definedName name="Sum_TTM" localSheetId="13">'[6]1997  Table 1a Modified'!#REF!</definedName>
    <definedName name="Sum_TTM" localSheetId="12">'[6]1997  Table 1a Modified'!#REF!</definedName>
    <definedName name="Sum_TTM" localSheetId="17">'[6]1997  Table 1a Modified'!#REF!</definedName>
    <definedName name="Sum_TTM">'[6]1997  Table 1a Modified'!#REF!</definedName>
    <definedName name="tg" hidden="1">{#N/A,#N/A,FALSE,"FRPRD"}</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al" hidden="1">'[10]Sensitivity analysis'!#REF!</definedName>
    <definedName name="trillion" localSheetId="12">[4]About!$A$94</definedName>
    <definedName name="trillion">[5]About!$A$110</definedName>
    <definedName name="uj" hidden="1">{#N/A,#N/A,FALSE,"F-YLDS";#N/A,#N/A,FALSE,"ASP";#N/A,#N/A,FALSE,"FRPRD"}</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v" hidden="1">{#N/A,#N/A,FALSE,"F-YLDS";#N/A,#N/A,FALSE,"ASP";#N/A,#N/A,FALSE,"FRPRD"}</definedName>
    <definedName name="VR" hidden="1">{#N/A,#N/A,FALSE,"F-YLDS";#N/A,#N/A,FALSE,"ASP";#N/A,#N/A,FALSE,"FRPRD"}</definedName>
    <definedName name="vrr" hidden="1">{#N/A,#N/A,FALSE,"FRPRD"}</definedName>
    <definedName name="w" hidden="1">{#N/A,#N/A,FALSE,"F-YLDS";#N/A,#N/A,FALSE,"ASP";#N/A,#N/A,FALSE,"FRPRD"}</definedName>
    <definedName name="we" hidden="1">{#N/A,#N/A,FALSE,"FRPRD"}</definedName>
    <definedName name="wrn.frprd." hidden="1">{#N/A,#N/A,FALSE,"FRPRD"}</definedName>
    <definedName name="wrn.ylds." hidden="1">{#N/A,#N/A,FALSE,"F-YLDS";#N/A,#N/A,FALSE,"ASP";#N/A,#N/A,FALSE,"FRPRD"}</definedName>
    <definedName name="ws" hidden="1">{#N/A,#N/A,FALSE,"F-YLDS";#N/A,#N/A,FALSE,"ASP";#N/A,#N/A,FALSE,"FRPRD"}</definedName>
    <definedName name="x" hidden="1">#REF!</definedName>
    <definedName name="xs" hidden="1">{#N/A,#N/A,FALSE,"F-YLDS";#N/A,#N/A,FALSE,"ASP";#N/A,#N/A,FALSE,"FRPRD"}</definedName>
    <definedName name="y" hidden="1">{#N/A,#N/A,FALSE,"F-YLDS";#N/A,#N/A,FALSE,"ASP";#N/A,#N/A,FALSE,"FRPRD"}</definedName>
    <definedName name="yh" hidden="1">{#N/A,#N/A,FALSE,"FRPRD"}</definedName>
    <definedName name="z" hidden="1">{#N/A,#N/A,FALSE,"FRPRD"}</definedName>
    <definedName name="za" hidden="1">{#N/A,#N/A,FALSE,"F-YLDS";#N/A,#N/A,FALSE,"ASP";#N/A,#N/A,FALSE,"FRPRD"}</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8" i="2" l="1"/>
  <c r="D8" i="2"/>
  <c r="B2" i="2"/>
  <c r="B6" i="2"/>
  <c r="B8" i="2"/>
  <c r="H222" i="41" l="1"/>
  <c r="B222" i="41"/>
  <c r="B219" i="41"/>
  <c r="N217" i="41"/>
  <c r="B211" i="41"/>
  <c r="B206" i="41"/>
  <c r="N222" i="41" s="1"/>
  <c r="B184" i="41"/>
  <c r="B182" i="41"/>
  <c r="B180" i="41"/>
  <c r="B160" i="41"/>
  <c r="N159" i="41"/>
  <c r="K159" i="41" s="1"/>
  <c r="L159" i="41" s="1"/>
  <c r="M159" i="41" s="1"/>
  <c r="J159" i="41"/>
  <c r="I159" i="41"/>
  <c r="E159" i="41"/>
  <c r="D159" i="41"/>
  <c r="C159" i="41" s="1"/>
  <c r="B159" i="41"/>
  <c r="N157" i="41"/>
  <c r="N160" i="41" s="1"/>
  <c r="I157" i="41"/>
  <c r="D157" i="41"/>
  <c r="D160" i="41" s="1"/>
  <c r="B157" i="41"/>
  <c r="N121" i="41"/>
  <c r="M121" i="41"/>
  <c r="L121" i="41"/>
  <c r="K121" i="41"/>
  <c r="J121" i="41"/>
  <c r="I121" i="41"/>
  <c r="H121" i="41"/>
  <c r="G121" i="41"/>
  <c r="F121" i="41"/>
  <c r="E121" i="41"/>
  <c r="D121" i="41"/>
  <c r="C121" i="41"/>
  <c r="B121" i="41"/>
  <c r="N120" i="41"/>
  <c r="M120" i="41"/>
  <c r="L120" i="41"/>
  <c r="K120" i="41"/>
  <c r="J120" i="41"/>
  <c r="I120" i="41"/>
  <c r="H120" i="41"/>
  <c r="G120" i="41"/>
  <c r="F120" i="41"/>
  <c r="E120" i="41"/>
  <c r="D120" i="41"/>
  <c r="C120" i="41"/>
  <c r="B120" i="41"/>
  <c r="N119" i="41"/>
  <c r="M119" i="41"/>
  <c r="L119" i="41"/>
  <c r="K119" i="41"/>
  <c r="J119" i="41"/>
  <c r="I119" i="41"/>
  <c r="H119" i="41"/>
  <c r="G119" i="41"/>
  <c r="F119" i="41"/>
  <c r="E119" i="41"/>
  <c r="D119" i="41"/>
  <c r="C119" i="41"/>
  <c r="B119" i="41"/>
  <c r="N118" i="41"/>
  <c r="M118" i="41"/>
  <c r="L118" i="41"/>
  <c r="K118" i="41"/>
  <c r="J118" i="41"/>
  <c r="I118" i="41"/>
  <c r="H118" i="41"/>
  <c r="G118" i="41"/>
  <c r="F118" i="41"/>
  <c r="E118" i="41"/>
  <c r="D118" i="41"/>
  <c r="C118" i="41"/>
  <c r="B118" i="41"/>
  <c r="N117" i="41"/>
  <c r="M117" i="41"/>
  <c r="L117" i="41"/>
  <c r="K117" i="41"/>
  <c r="J117" i="41"/>
  <c r="I117" i="41"/>
  <c r="H117" i="41"/>
  <c r="G117" i="41"/>
  <c r="F117" i="41"/>
  <c r="E117" i="41"/>
  <c r="D117" i="41"/>
  <c r="C117" i="41"/>
  <c r="B117" i="41"/>
  <c r="N116" i="41"/>
  <c r="M116" i="41"/>
  <c r="L116" i="41"/>
  <c r="K116" i="41"/>
  <c r="J116" i="41"/>
  <c r="I116" i="41"/>
  <c r="H116" i="41"/>
  <c r="G116" i="41"/>
  <c r="F116" i="41"/>
  <c r="E116" i="41"/>
  <c r="D116" i="41"/>
  <c r="C116" i="41"/>
  <c r="B116" i="41"/>
  <c r="N115" i="41"/>
  <c r="M115" i="41"/>
  <c r="L115" i="41"/>
  <c r="K115" i="41"/>
  <c r="J115" i="41"/>
  <c r="I115" i="41"/>
  <c r="H115" i="41"/>
  <c r="G115" i="41"/>
  <c r="F115" i="41"/>
  <c r="E115" i="41"/>
  <c r="D115" i="41"/>
  <c r="C115" i="41"/>
  <c r="B115" i="41"/>
  <c r="N114" i="41"/>
  <c r="M114" i="41"/>
  <c r="L114" i="41"/>
  <c r="K114" i="41"/>
  <c r="J114" i="41"/>
  <c r="I114" i="41"/>
  <c r="H114" i="41"/>
  <c r="G114" i="41"/>
  <c r="F114" i="41"/>
  <c r="E114" i="41"/>
  <c r="D114" i="41"/>
  <c r="C114" i="41"/>
  <c r="B114" i="41"/>
  <c r="N113" i="41"/>
  <c r="M113" i="41"/>
  <c r="L113" i="41"/>
  <c r="K113" i="41"/>
  <c r="J113" i="41"/>
  <c r="I113" i="41"/>
  <c r="H113" i="41"/>
  <c r="G113" i="41"/>
  <c r="F113" i="41"/>
  <c r="E113" i="41"/>
  <c r="D113" i="41"/>
  <c r="C113" i="41"/>
  <c r="B113" i="41"/>
  <c r="N112" i="41"/>
  <c r="M112" i="41"/>
  <c r="L112" i="41"/>
  <c r="K112" i="41"/>
  <c r="J112" i="41"/>
  <c r="I112" i="41"/>
  <c r="H112" i="41"/>
  <c r="G112" i="41"/>
  <c r="F112" i="41"/>
  <c r="E112" i="41"/>
  <c r="D112" i="41"/>
  <c r="C112" i="41"/>
  <c r="B112" i="41"/>
  <c r="N111" i="41"/>
  <c r="M111" i="41"/>
  <c r="L111" i="41"/>
  <c r="K111" i="41"/>
  <c r="J111" i="41"/>
  <c r="I111" i="41"/>
  <c r="H111" i="41"/>
  <c r="G111" i="41"/>
  <c r="F111" i="41"/>
  <c r="E111" i="41"/>
  <c r="D111" i="41"/>
  <c r="C111" i="41"/>
  <c r="B111" i="41"/>
  <c r="N110" i="41"/>
  <c r="M110" i="41"/>
  <c r="L110" i="41"/>
  <c r="K110" i="41"/>
  <c r="J110" i="41"/>
  <c r="I110" i="41"/>
  <c r="H110" i="41"/>
  <c r="G110" i="41"/>
  <c r="F110" i="41"/>
  <c r="E110" i="41"/>
  <c r="D110" i="41"/>
  <c r="C110" i="41"/>
  <c r="B110" i="41"/>
  <c r="N109" i="41"/>
  <c r="M109" i="41"/>
  <c r="L109" i="41"/>
  <c r="K109" i="41"/>
  <c r="J109" i="41"/>
  <c r="I109" i="41"/>
  <c r="H109" i="41"/>
  <c r="G109" i="41"/>
  <c r="F109" i="41"/>
  <c r="E109" i="41"/>
  <c r="D109" i="41"/>
  <c r="C109" i="41"/>
  <c r="B109" i="41"/>
  <c r="N108" i="41"/>
  <c r="M108" i="41"/>
  <c r="L108" i="41"/>
  <c r="K108" i="41"/>
  <c r="J108" i="41"/>
  <c r="I108" i="41"/>
  <c r="H108" i="41"/>
  <c r="G108" i="41"/>
  <c r="F108" i="41"/>
  <c r="E108" i="41"/>
  <c r="D108" i="41"/>
  <c r="C108" i="41"/>
  <c r="B108" i="41"/>
  <c r="N107" i="41"/>
  <c r="M107" i="41"/>
  <c r="L107" i="41"/>
  <c r="K107" i="41"/>
  <c r="J107" i="41"/>
  <c r="I107" i="41"/>
  <c r="H107" i="41"/>
  <c r="G107" i="41"/>
  <c r="F107" i="41"/>
  <c r="E107" i="41"/>
  <c r="D107" i="41"/>
  <c r="C107" i="41"/>
  <c r="B107" i="41"/>
  <c r="N106" i="41"/>
  <c r="M106" i="41"/>
  <c r="L106" i="41"/>
  <c r="K106" i="41"/>
  <c r="J106" i="41"/>
  <c r="I106" i="41"/>
  <c r="H106" i="41"/>
  <c r="G106" i="41"/>
  <c r="F106" i="41"/>
  <c r="E106" i="41"/>
  <c r="D106" i="41"/>
  <c r="C106" i="41"/>
  <c r="B106" i="41"/>
  <c r="N105" i="41"/>
  <c r="M105" i="41"/>
  <c r="L105" i="41"/>
  <c r="K105" i="41"/>
  <c r="J105" i="41"/>
  <c r="I105" i="41"/>
  <c r="H105" i="41"/>
  <c r="G105" i="41"/>
  <c r="F105" i="41"/>
  <c r="E105" i="41"/>
  <c r="D105" i="41"/>
  <c r="C105" i="41"/>
  <c r="B105" i="41"/>
  <c r="N104" i="41"/>
  <c r="M104" i="41"/>
  <c r="L104" i="41"/>
  <c r="K104" i="41"/>
  <c r="J104" i="41"/>
  <c r="I104" i="41"/>
  <c r="H104" i="41"/>
  <c r="G104" i="41"/>
  <c r="F104" i="41"/>
  <c r="E104" i="41"/>
  <c r="D104" i="41"/>
  <c r="C104" i="41"/>
  <c r="B104" i="41"/>
  <c r="N103" i="41"/>
  <c r="M103" i="41"/>
  <c r="L103" i="41"/>
  <c r="K103" i="41"/>
  <c r="J103" i="41"/>
  <c r="I103" i="41"/>
  <c r="H103" i="41"/>
  <c r="G103" i="41"/>
  <c r="F103" i="41"/>
  <c r="E103" i="41"/>
  <c r="D103" i="41"/>
  <c r="C103" i="41"/>
  <c r="B103" i="41"/>
  <c r="N102" i="41"/>
  <c r="M102" i="41"/>
  <c r="L102" i="41"/>
  <c r="K102" i="41"/>
  <c r="J102" i="41"/>
  <c r="I102" i="41"/>
  <c r="H102" i="41"/>
  <c r="G102" i="41"/>
  <c r="F102" i="41"/>
  <c r="E102" i="41"/>
  <c r="D102" i="41"/>
  <c r="C102" i="41"/>
  <c r="B102" i="41"/>
  <c r="N101" i="41"/>
  <c r="M101" i="41"/>
  <c r="L101" i="41"/>
  <c r="K101" i="41"/>
  <c r="J101" i="41"/>
  <c r="I101" i="41"/>
  <c r="H101" i="41"/>
  <c r="G101" i="41"/>
  <c r="F101" i="41"/>
  <c r="E101" i="41"/>
  <c r="D101" i="41"/>
  <c r="C101" i="41"/>
  <c r="B101" i="41"/>
  <c r="N100" i="41"/>
  <c r="M100" i="41"/>
  <c r="L100" i="41"/>
  <c r="K100" i="41"/>
  <c r="J100" i="41"/>
  <c r="I100" i="41"/>
  <c r="H100" i="41"/>
  <c r="G100" i="41"/>
  <c r="F100" i="41"/>
  <c r="E100" i="41"/>
  <c r="D100" i="41"/>
  <c r="C100" i="41"/>
  <c r="B100" i="41"/>
  <c r="N99" i="41"/>
  <c r="M99" i="41"/>
  <c r="L99" i="41"/>
  <c r="K99" i="41"/>
  <c r="J99" i="41"/>
  <c r="I99" i="41"/>
  <c r="H99" i="41"/>
  <c r="G99" i="41"/>
  <c r="F99" i="41"/>
  <c r="E99" i="41"/>
  <c r="D99" i="41"/>
  <c r="C99" i="41"/>
  <c r="B99" i="41"/>
  <c r="N98" i="41"/>
  <c r="M98" i="41"/>
  <c r="L98" i="41"/>
  <c r="K98" i="41"/>
  <c r="J98" i="41"/>
  <c r="I98" i="41"/>
  <c r="H98" i="41"/>
  <c r="G98" i="41"/>
  <c r="F98" i="41"/>
  <c r="E98" i="41"/>
  <c r="D98" i="41"/>
  <c r="C98" i="41"/>
  <c r="B98" i="41"/>
  <c r="N94" i="41"/>
  <c r="M94" i="41"/>
  <c r="L94" i="41"/>
  <c r="K94" i="41"/>
  <c r="J94" i="41"/>
  <c r="I94" i="41"/>
  <c r="H94" i="41"/>
  <c r="G94" i="41"/>
  <c r="F94" i="41"/>
  <c r="E94" i="41"/>
  <c r="D94" i="41"/>
  <c r="C94" i="41"/>
  <c r="B94" i="41"/>
  <c r="N93" i="41"/>
  <c r="M93" i="41"/>
  <c r="L93" i="41"/>
  <c r="K93" i="41"/>
  <c r="J93" i="41"/>
  <c r="I93" i="41"/>
  <c r="H93" i="41"/>
  <c r="G93" i="41"/>
  <c r="F93" i="41"/>
  <c r="E93" i="41"/>
  <c r="D93" i="41"/>
  <c r="C93" i="41"/>
  <c r="B93" i="41"/>
  <c r="N92" i="41"/>
  <c r="M92" i="41"/>
  <c r="L92" i="41"/>
  <c r="K92" i="41"/>
  <c r="J92" i="41"/>
  <c r="I92" i="41"/>
  <c r="H92" i="41"/>
  <c r="G92" i="41"/>
  <c r="F92" i="41"/>
  <c r="E92" i="41"/>
  <c r="D92" i="41"/>
  <c r="C92" i="41"/>
  <c r="B92" i="41"/>
  <c r="N91" i="41"/>
  <c r="M91" i="41"/>
  <c r="L91" i="41"/>
  <c r="K91" i="41"/>
  <c r="J91" i="41"/>
  <c r="I91" i="41"/>
  <c r="H91" i="41"/>
  <c r="G91" i="41"/>
  <c r="F91" i="41"/>
  <c r="E91" i="41"/>
  <c r="D91" i="41"/>
  <c r="C91" i="41"/>
  <c r="B91" i="41"/>
  <c r="N90" i="41"/>
  <c r="M90" i="41"/>
  <c r="L90" i="41"/>
  <c r="K90" i="41"/>
  <c r="J90" i="41"/>
  <c r="I90" i="41"/>
  <c r="H90" i="41"/>
  <c r="G90" i="41"/>
  <c r="F90" i="41"/>
  <c r="E90" i="41"/>
  <c r="D90" i="41"/>
  <c r="C90" i="41"/>
  <c r="B90" i="41"/>
  <c r="N89" i="41"/>
  <c r="M89" i="41"/>
  <c r="L89" i="41"/>
  <c r="K89" i="41"/>
  <c r="J89" i="41"/>
  <c r="I89" i="41"/>
  <c r="H89" i="41"/>
  <c r="G89" i="41"/>
  <c r="F89" i="41"/>
  <c r="E89" i="41"/>
  <c r="D89" i="41"/>
  <c r="C89" i="41"/>
  <c r="B89" i="41"/>
  <c r="N88" i="41"/>
  <c r="M88" i="41"/>
  <c r="L88" i="41"/>
  <c r="K88" i="41"/>
  <c r="J88" i="41"/>
  <c r="I88" i="41"/>
  <c r="H88" i="41"/>
  <c r="G88" i="41"/>
  <c r="F88" i="41"/>
  <c r="E88" i="41"/>
  <c r="D88" i="41"/>
  <c r="C88" i="41"/>
  <c r="B88" i="41"/>
  <c r="N87" i="41"/>
  <c r="M87" i="41"/>
  <c r="L87" i="41"/>
  <c r="K87" i="41"/>
  <c r="J87" i="41"/>
  <c r="I87" i="41"/>
  <c r="H87" i="41"/>
  <c r="G87" i="41"/>
  <c r="F87" i="41"/>
  <c r="E87" i="41"/>
  <c r="D87" i="41"/>
  <c r="C87" i="41"/>
  <c r="B87" i="41"/>
  <c r="N86" i="41"/>
  <c r="M86" i="41"/>
  <c r="L86" i="41"/>
  <c r="K86" i="41"/>
  <c r="J86" i="41"/>
  <c r="I86" i="41"/>
  <c r="H86" i="41"/>
  <c r="G86" i="41"/>
  <c r="F86" i="41"/>
  <c r="E86" i="41"/>
  <c r="D86" i="41"/>
  <c r="C86" i="41"/>
  <c r="B86" i="41"/>
  <c r="N85" i="41"/>
  <c r="M85" i="41"/>
  <c r="L85" i="41"/>
  <c r="K85" i="41"/>
  <c r="J85" i="41"/>
  <c r="I85" i="41"/>
  <c r="H85" i="41"/>
  <c r="G85" i="41"/>
  <c r="F85" i="41"/>
  <c r="E85" i="41"/>
  <c r="D85" i="41"/>
  <c r="C85" i="41"/>
  <c r="B85" i="41"/>
  <c r="N84" i="41"/>
  <c r="M84" i="41"/>
  <c r="L84" i="41"/>
  <c r="K84" i="41"/>
  <c r="J84" i="41"/>
  <c r="I84" i="41"/>
  <c r="H84" i="41"/>
  <c r="G84" i="41"/>
  <c r="F84" i="41"/>
  <c r="E84" i="41"/>
  <c r="D84" i="41"/>
  <c r="C84" i="41"/>
  <c r="B84" i="41"/>
  <c r="N83" i="41"/>
  <c r="M83" i="41"/>
  <c r="L83" i="41"/>
  <c r="K83" i="41"/>
  <c r="J83" i="41"/>
  <c r="I83" i="41"/>
  <c r="H83" i="41"/>
  <c r="G83" i="41"/>
  <c r="F83" i="41"/>
  <c r="E83" i="41"/>
  <c r="D83" i="41"/>
  <c r="C83" i="41"/>
  <c r="B83" i="41"/>
  <c r="N82" i="41"/>
  <c r="M82" i="41"/>
  <c r="L82" i="41"/>
  <c r="K82" i="41"/>
  <c r="J82" i="41"/>
  <c r="I82" i="41"/>
  <c r="H82" i="41"/>
  <c r="G82" i="41"/>
  <c r="F82" i="41"/>
  <c r="E82" i="41"/>
  <c r="D82" i="41"/>
  <c r="C82" i="41"/>
  <c r="B82" i="41"/>
  <c r="N81" i="41"/>
  <c r="M81" i="41"/>
  <c r="L81" i="41"/>
  <c r="K81" i="41"/>
  <c r="J81" i="41"/>
  <c r="I81" i="41"/>
  <c r="H81" i="41"/>
  <c r="G81" i="41"/>
  <c r="F81" i="41"/>
  <c r="E81" i="41"/>
  <c r="D81" i="41"/>
  <c r="C81" i="41"/>
  <c r="B81" i="41"/>
  <c r="N80" i="41"/>
  <c r="M80" i="41"/>
  <c r="L80" i="41"/>
  <c r="K80" i="41"/>
  <c r="J80" i="41"/>
  <c r="I80" i="41"/>
  <c r="H80" i="41"/>
  <c r="G80" i="41"/>
  <c r="F80" i="41"/>
  <c r="E80" i="41"/>
  <c r="D80" i="41"/>
  <c r="C80" i="41"/>
  <c r="B80" i="41"/>
  <c r="N79" i="41"/>
  <c r="M79" i="41"/>
  <c r="L79" i="41"/>
  <c r="K79" i="41"/>
  <c r="J79" i="41"/>
  <c r="I79" i="41"/>
  <c r="H79" i="41"/>
  <c r="G79" i="41"/>
  <c r="F79" i="41"/>
  <c r="E79" i="41"/>
  <c r="D79" i="41"/>
  <c r="C79" i="41"/>
  <c r="B79" i="41"/>
  <c r="N78" i="41"/>
  <c r="M78" i="41"/>
  <c r="L78" i="41"/>
  <c r="K78" i="41"/>
  <c r="J78" i="41"/>
  <c r="I78" i="41"/>
  <c r="H78" i="41"/>
  <c r="G78" i="41"/>
  <c r="F78" i="41"/>
  <c r="E78" i="41"/>
  <c r="D78" i="41"/>
  <c r="C78" i="41"/>
  <c r="B78" i="41"/>
  <c r="N77" i="41"/>
  <c r="M77" i="41"/>
  <c r="L77" i="41"/>
  <c r="K77" i="41"/>
  <c r="J77" i="41"/>
  <c r="I77" i="41"/>
  <c r="H77" i="41"/>
  <c r="G77" i="41"/>
  <c r="F77" i="41"/>
  <c r="E77" i="41"/>
  <c r="D77" i="41"/>
  <c r="C77" i="41"/>
  <c r="B77" i="41"/>
  <c r="N76" i="41"/>
  <c r="M76" i="41"/>
  <c r="L76" i="41"/>
  <c r="K76" i="41"/>
  <c r="J76" i="41"/>
  <c r="I76" i="41"/>
  <c r="H76" i="41"/>
  <c r="G76" i="41"/>
  <c r="F76" i="41"/>
  <c r="E76" i="41"/>
  <c r="D76" i="41"/>
  <c r="C76" i="41"/>
  <c r="B76" i="41"/>
  <c r="N75" i="41"/>
  <c r="M75" i="41"/>
  <c r="L75" i="41"/>
  <c r="K75" i="41"/>
  <c r="J75" i="41"/>
  <c r="I75" i="41"/>
  <c r="H75" i="41"/>
  <c r="G75" i="41"/>
  <c r="F75" i="41"/>
  <c r="E75" i="41"/>
  <c r="D75" i="41"/>
  <c r="C75" i="41"/>
  <c r="B75" i="41"/>
  <c r="N74" i="41"/>
  <c r="M74" i="41"/>
  <c r="L74" i="41"/>
  <c r="K74" i="41"/>
  <c r="J74" i="41"/>
  <c r="I74" i="41"/>
  <c r="H74" i="41"/>
  <c r="G74" i="41"/>
  <c r="F74" i="41"/>
  <c r="E74" i="41"/>
  <c r="D74" i="41"/>
  <c r="C74" i="41"/>
  <c r="B74" i="41"/>
  <c r="N73" i="41"/>
  <c r="M73" i="41"/>
  <c r="L73" i="41"/>
  <c r="K73" i="41"/>
  <c r="J73" i="41"/>
  <c r="I73" i="41"/>
  <c r="H73" i="41"/>
  <c r="G73" i="41"/>
  <c r="F73" i="41"/>
  <c r="E73" i="41"/>
  <c r="D73" i="41"/>
  <c r="C73" i="41"/>
  <c r="B73" i="41"/>
  <c r="N72" i="41"/>
  <c r="M72" i="41"/>
  <c r="L72" i="41"/>
  <c r="K72" i="41"/>
  <c r="J72" i="41"/>
  <c r="I72" i="41"/>
  <c r="H72" i="41"/>
  <c r="G72" i="41"/>
  <c r="F72" i="41"/>
  <c r="E72" i="41"/>
  <c r="D72" i="41"/>
  <c r="C72" i="41"/>
  <c r="B72" i="41"/>
  <c r="N71" i="41"/>
  <c r="M71" i="41"/>
  <c r="L71" i="41"/>
  <c r="K71" i="41"/>
  <c r="J71" i="41"/>
  <c r="I71" i="41"/>
  <c r="H71" i="41"/>
  <c r="G71" i="41"/>
  <c r="F71" i="41"/>
  <c r="E71" i="41"/>
  <c r="D71" i="41"/>
  <c r="C71" i="41"/>
  <c r="B71" i="41"/>
  <c r="N67" i="41"/>
  <c r="M67" i="41"/>
  <c r="L67" i="41"/>
  <c r="K67" i="41"/>
  <c r="J67" i="41"/>
  <c r="I67" i="41"/>
  <c r="H67" i="41"/>
  <c r="G67" i="41"/>
  <c r="F67" i="41"/>
  <c r="E67" i="41"/>
  <c r="D67" i="41"/>
  <c r="C67" i="41"/>
  <c r="B67" i="41"/>
  <c r="A67" i="41"/>
  <c r="N66" i="41"/>
  <c r="M66" i="41"/>
  <c r="L66" i="41"/>
  <c r="K66" i="41"/>
  <c r="J66" i="41"/>
  <c r="I66" i="41"/>
  <c r="H66" i="41"/>
  <c r="G66" i="41"/>
  <c r="F66" i="41"/>
  <c r="E66" i="41"/>
  <c r="D66" i="41"/>
  <c r="C66" i="41"/>
  <c r="B66" i="41"/>
  <c r="A66" i="41"/>
  <c r="N65" i="41"/>
  <c r="M65" i="41"/>
  <c r="L65" i="41"/>
  <c r="K65" i="41"/>
  <c r="J65" i="41"/>
  <c r="I65" i="41"/>
  <c r="H65" i="41"/>
  <c r="G65" i="41"/>
  <c r="F65" i="41"/>
  <c r="E65" i="41"/>
  <c r="D65" i="41"/>
  <c r="C65" i="41"/>
  <c r="B65" i="41"/>
  <c r="A65" i="41"/>
  <c r="N64" i="41"/>
  <c r="M64" i="41"/>
  <c r="L64" i="41"/>
  <c r="K64" i="41"/>
  <c r="J64" i="41"/>
  <c r="I64" i="41"/>
  <c r="H64" i="41"/>
  <c r="G64" i="41"/>
  <c r="F64" i="41"/>
  <c r="E64" i="41"/>
  <c r="D64" i="41"/>
  <c r="C64" i="41"/>
  <c r="B64" i="41"/>
  <c r="A64" i="41"/>
  <c r="J59" i="41"/>
  <c r="J58" i="41"/>
  <c r="J57" i="41"/>
  <c r="J56" i="41"/>
  <c r="J55" i="41"/>
  <c r="I55" i="41"/>
  <c r="H55" i="41"/>
  <c r="F55" i="41"/>
  <c r="E55" i="41"/>
  <c r="D55" i="41"/>
  <c r="J54" i="41"/>
  <c r="I54" i="41"/>
  <c r="H54" i="41"/>
  <c r="F54" i="41"/>
  <c r="E54" i="41"/>
  <c r="D54" i="41"/>
  <c r="J53" i="41"/>
  <c r="I53" i="41"/>
  <c r="H53" i="41"/>
  <c r="F53" i="41"/>
  <c r="E53" i="41"/>
  <c r="D53" i="41"/>
  <c r="J52" i="41"/>
  <c r="I52" i="41"/>
  <c r="H52" i="41"/>
  <c r="F52" i="41"/>
  <c r="E52" i="41"/>
  <c r="D52" i="41"/>
  <c r="J51" i="41"/>
  <c r="I51" i="41"/>
  <c r="H51" i="41"/>
  <c r="F51" i="41"/>
  <c r="E51" i="41"/>
  <c r="D51" i="41"/>
  <c r="J50" i="41"/>
  <c r="I50" i="41"/>
  <c r="H50" i="41"/>
  <c r="F50" i="41"/>
  <c r="E50" i="41"/>
  <c r="D50" i="41"/>
  <c r="J49" i="41"/>
  <c r="I49" i="41"/>
  <c r="H49" i="41"/>
  <c r="F49" i="41"/>
  <c r="E49" i="41"/>
  <c r="D49" i="41"/>
  <c r="J48" i="41"/>
  <c r="I48" i="41"/>
  <c r="H48" i="41"/>
  <c r="F48" i="41"/>
  <c r="E48" i="41"/>
  <c r="D48" i="41"/>
  <c r="J47" i="41"/>
  <c r="I47" i="41"/>
  <c r="H47" i="41"/>
  <c r="F47" i="41"/>
  <c r="E47" i="41"/>
  <c r="D47" i="41"/>
  <c r="J46" i="41"/>
  <c r="I46" i="41"/>
  <c r="H46" i="41"/>
  <c r="F46" i="41"/>
  <c r="E46" i="41"/>
  <c r="D46" i="41"/>
  <c r="J45" i="41"/>
  <c r="I45" i="41"/>
  <c r="H45" i="41"/>
  <c r="F45" i="41"/>
  <c r="E45" i="41"/>
  <c r="D45" i="41"/>
  <c r="J44" i="41"/>
  <c r="I44" i="41"/>
  <c r="H44" i="41"/>
  <c r="F44" i="41"/>
  <c r="E44" i="41"/>
  <c r="D44" i="41"/>
  <c r="J43" i="41"/>
  <c r="I43" i="41"/>
  <c r="H43" i="41"/>
  <c r="F43" i="41"/>
  <c r="E43" i="41"/>
  <c r="D43" i="41"/>
  <c r="J42" i="41"/>
  <c r="I42" i="41"/>
  <c r="H42" i="41"/>
  <c r="F42" i="41"/>
  <c r="E42" i="41"/>
  <c r="D42" i="41"/>
  <c r="J41" i="41"/>
  <c r="I41" i="41"/>
  <c r="H41" i="41"/>
  <c r="F41" i="41"/>
  <c r="E41" i="41"/>
  <c r="D41" i="41"/>
  <c r="J40" i="41"/>
  <c r="I40" i="41"/>
  <c r="H40" i="41"/>
  <c r="F40" i="41"/>
  <c r="E40" i="41"/>
  <c r="D40" i="41"/>
  <c r="J39" i="41"/>
  <c r="I39" i="41"/>
  <c r="H39" i="41"/>
  <c r="F39" i="41"/>
  <c r="E39" i="41"/>
  <c r="D39" i="41"/>
  <c r="J38" i="41"/>
  <c r="I38" i="41"/>
  <c r="H38" i="41"/>
  <c r="F38" i="41"/>
  <c r="E38" i="41"/>
  <c r="D38" i="41"/>
  <c r="J37" i="41"/>
  <c r="I37" i="41"/>
  <c r="H37" i="41"/>
  <c r="F37" i="41"/>
  <c r="E37" i="41"/>
  <c r="D37" i="41"/>
  <c r="J36" i="41"/>
  <c r="I36" i="41"/>
  <c r="H36" i="41"/>
  <c r="F36" i="41"/>
  <c r="E36" i="41"/>
  <c r="D36" i="41"/>
  <c r="J35" i="41"/>
  <c r="I35" i="41"/>
  <c r="H35" i="41"/>
  <c r="F35" i="41"/>
  <c r="E35" i="41"/>
  <c r="D35" i="41"/>
  <c r="J34" i="41"/>
  <c r="I34" i="41"/>
  <c r="H34" i="41"/>
  <c r="F34" i="41"/>
  <c r="E34" i="41"/>
  <c r="D34" i="41"/>
  <c r="J33" i="41"/>
  <c r="I33" i="41"/>
  <c r="H33" i="41"/>
  <c r="F33" i="41"/>
  <c r="E33" i="41"/>
  <c r="D33" i="41"/>
  <c r="J32" i="41"/>
  <c r="I32" i="41"/>
  <c r="H32" i="41"/>
  <c r="F32" i="41"/>
  <c r="E32" i="41"/>
  <c r="D32" i="41"/>
  <c r="J31" i="41"/>
  <c r="I31" i="41"/>
  <c r="H31" i="41"/>
  <c r="F31" i="41"/>
  <c r="E31" i="41"/>
  <c r="D31" i="41"/>
  <c r="J30" i="41"/>
  <c r="I30" i="41"/>
  <c r="H30" i="41"/>
  <c r="F30" i="41"/>
  <c r="E30" i="41"/>
  <c r="D30" i="41"/>
  <c r="J29" i="41"/>
  <c r="I29" i="41"/>
  <c r="H29" i="41"/>
  <c r="F29" i="41"/>
  <c r="E29" i="41"/>
  <c r="D29" i="41"/>
  <c r="J28" i="41"/>
  <c r="I28" i="41"/>
  <c r="H28" i="41"/>
  <c r="F28" i="41"/>
  <c r="E28" i="41"/>
  <c r="D28" i="41"/>
  <c r="J27" i="41"/>
  <c r="I27" i="41"/>
  <c r="H27" i="41"/>
  <c r="F27" i="41"/>
  <c r="E27" i="41"/>
  <c r="D27" i="41"/>
  <c r="J26" i="41"/>
  <c r="I26" i="41"/>
  <c r="H26" i="41"/>
  <c r="F26" i="41"/>
  <c r="E26" i="41"/>
  <c r="D26" i="41"/>
  <c r="J25" i="41"/>
  <c r="I25" i="41"/>
  <c r="H25" i="41"/>
  <c r="F25" i="41"/>
  <c r="E25" i="41"/>
  <c r="D25" i="41"/>
  <c r="J24" i="41"/>
  <c r="I24" i="41"/>
  <c r="H24" i="41"/>
  <c r="F24" i="41"/>
  <c r="E24" i="41"/>
  <c r="D24" i="41"/>
  <c r="J23" i="41"/>
  <c r="I23" i="41"/>
  <c r="H23" i="41"/>
  <c r="F23" i="41"/>
  <c r="E23" i="41"/>
  <c r="D23" i="41"/>
  <c r="J22" i="41"/>
  <c r="I22" i="41"/>
  <c r="H22" i="41"/>
  <c r="F22" i="41"/>
  <c r="E22" i="41"/>
  <c r="D22" i="41"/>
  <c r="J21" i="41"/>
  <c r="I21" i="41"/>
  <c r="H21" i="41"/>
  <c r="F21" i="41"/>
  <c r="E21" i="41"/>
  <c r="D21" i="41"/>
  <c r="J20" i="41"/>
  <c r="I20" i="41"/>
  <c r="H20" i="41"/>
  <c r="F20" i="41"/>
  <c r="E20" i="41"/>
  <c r="D20" i="41"/>
  <c r="J19" i="41"/>
  <c r="I19" i="41"/>
  <c r="H19" i="41"/>
  <c r="F19" i="41"/>
  <c r="E19" i="41"/>
  <c r="D19" i="41"/>
  <c r="J18" i="41"/>
  <c r="I18" i="41"/>
  <c r="H18" i="41"/>
  <c r="F18" i="41"/>
  <c r="E18" i="41"/>
  <c r="D18" i="41"/>
  <c r="J17" i="41"/>
  <c r="I17" i="41"/>
  <c r="H17" i="41"/>
  <c r="F17" i="41"/>
  <c r="E17" i="41"/>
  <c r="D17" i="41"/>
  <c r="J16" i="41"/>
  <c r="I16" i="41"/>
  <c r="H16" i="41"/>
  <c r="F16" i="41"/>
  <c r="E16" i="41"/>
  <c r="D16" i="41"/>
  <c r="J15" i="41"/>
  <c r="I15" i="41"/>
  <c r="H15" i="41"/>
  <c r="F15" i="41"/>
  <c r="E15" i="41"/>
  <c r="D15" i="41"/>
  <c r="J14" i="41"/>
  <c r="I14" i="41"/>
  <c r="H14" i="41"/>
  <c r="F14" i="41"/>
  <c r="E14" i="41"/>
  <c r="D14" i="41"/>
  <c r="J13" i="41"/>
  <c r="I13" i="41"/>
  <c r="H13" i="41"/>
  <c r="F13" i="41"/>
  <c r="E13" i="41"/>
  <c r="D13" i="41"/>
  <c r="J12" i="41"/>
  <c r="I12" i="41"/>
  <c r="H12" i="41"/>
  <c r="F12" i="41"/>
  <c r="E12" i="41"/>
  <c r="D12" i="41"/>
  <c r="J11" i="41"/>
  <c r="I11" i="41"/>
  <c r="H11" i="41"/>
  <c r="F11" i="41"/>
  <c r="E11" i="41"/>
  <c r="D11" i="41"/>
  <c r="J10" i="41"/>
  <c r="I10" i="41"/>
  <c r="H10" i="41"/>
  <c r="F10" i="41"/>
  <c r="E10" i="41"/>
  <c r="D10" i="41"/>
  <c r="J9" i="41"/>
  <c r="I9" i="41"/>
  <c r="H9" i="41"/>
  <c r="F9" i="41"/>
  <c r="E9" i="41"/>
  <c r="D9" i="41"/>
  <c r="J8" i="41"/>
  <c r="I8" i="41"/>
  <c r="H8" i="41"/>
  <c r="F8" i="41"/>
  <c r="E8" i="41"/>
  <c r="D8" i="41"/>
  <c r="D219" i="41" l="1"/>
  <c r="J222" i="41"/>
  <c r="N125" i="41"/>
  <c r="Q4" i="2" s="1"/>
  <c r="J219" i="41"/>
  <c r="N127" i="41"/>
  <c r="L219" i="41"/>
  <c r="I158" i="41"/>
  <c r="E158" i="41" s="1"/>
  <c r="F158" i="41" s="1"/>
  <c r="G158" i="41" s="1"/>
  <c r="H158" i="41" s="1"/>
  <c r="I128" i="41"/>
  <c r="L6" i="2" s="1"/>
  <c r="L13" i="40" s="1"/>
  <c r="L55" i="40" s="1"/>
  <c r="O222" i="41"/>
  <c r="F221" i="41"/>
  <c r="I125" i="41"/>
  <c r="L4" i="2" s="1"/>
  <c r="B126" i="41"/>
  <c r="E2" i="2" s="1"/>
  <c r="F217" i="41"/>
  <c r="H221" i="41"/>
  <c r="B125" i="41"/>
  <c r="N126" i="41"/>
  <c r="Q2" i="2" s="1"/>
  <c r="R2" i="2" s="1"/>
  <c r="S2" i="2" s="1"/>
  <c r="T2" i="2" s="1"/>
  <c r="U2" i="2" s="1"/>
  <c r="V2" i="2" s="1"/>
  <c r="W2" i="2" s="1"/>
  <c r="X2" i="2" s="1"/>
  <c r="Y2" i="2" s="1"/>
  <c r="Z2" i="2" s="1"/>
  <c r="AA2" i="2" s="1"/>
  <c r="AB2" i="2" s="1"/>
  <c r="AC2" i="2" s="1"/>
  <c r="AD2" i="2" s="1"/>
  <c r="AE2" i="2" s="1"/>
  <c r="AF2" i="2" s="1"/>
  <c r="AF9" i="40" s="1"/>
  <c r="AF51" i="40" s="1"/>
  <c r="D158" i="41"/>
  <c r="C158" i="41" s="1"/>
  <c r="B158" i="41"/>
  <c r="I127" i="41"/>
  <c r="J127" i="41" s="1"/>
  <c r="K127" i="41" s="1"/>
  <c r="L127" i="41" s="1"/>
  <c r="M127" i="41" s="1"/>
  <c r="H217" i="41"/>
  <c r="N221" i="41"/>
  <c r="J171" i="41"/>
  <c r="J218" i="41" s="1"/>
  <c r="F157" i="41"/>
  <c r="J125" i="41"/>
  <c r="O171" i="41"/>
  <c r="O218" i="41" s="1"/>
  <c r="B127" i="41"/>
  <c r="F159" i="41"/>
  <c r="G159" i="41" s="1"/>
  <c r="H159" i="41" s="1"/>
  <c r="I160" i="41"/>
  <c r="G217" i="41"/>
  <c r="O217" i="41"/>
  <c r="C219" i="41"/>
  <c r="K219" i="41"/>
  <c r="G221" i="41"/>
  <c r="O221" i="41"/>
  <c r="I222" i="41"/>
  <c r="I126" i="41"/>
  <c r="L2" i="2" s="1"/>
  <c r="J157" i="41"/>
  <c r="K157" i="41" s="1"/>
  <c r="L157" i="41" s="1"/>
  <c r="M157" i="41" s="1"/>
  <c r="I217" i="41"/>
  <c r="E219" i="41"/>
  <c r="M219" i="41"/>
  <c r="I221" i="41"/>
  <c r="C222" i="41"/>
  <c r="K222" i="41"/>
  <c r="C157" i="41"/>
  <c r="C160" i="41" s="1"/>
  <c r="N158" i="41"/>
  <c r="B217" i="41"/>
  <c r="J217" i="41"/>
  <c r="F219" i="41"/>
  <c r="N219" i="41"/>
  <c r="B221" i="41"/>
  <c r="J221" i="41"/>
  <c r="D222" i="41"/>
  <c r="L222" i="41"/>
  <c r="C217" i="41"/>
  <c r="K217" i="41"/>
  <c r="G219" i="41"/>
  <c r="O219" i="41"/>
  <c r="C221" i="41"/>
  <c r="K221" i="41"/>
  <c r="E222" i="41"/>
  <c r="M222" i="41"/>
  <c r="B128" i="41"/>
  <c r="E6" i="2" s="1"/>
  <c r="D6" i="2" s="1"/>
  <c r="E157" i="41"/>
  <c r="E160" i="41" s="1"/>
  <c r="D217" i="41"/>
  <c r="L217" i="41"/>
  <c r="H219" i="41"/>
  <c r="D221" i="41"/>
  <c r="L221" i="41"/>
  <c r="F222" i="41"/>
  <c r="E217" i="41"/>
  <c r="M217" i="41"/>
  <c r="I219" i="41"/>
  <c r="E221" i="41"/>
  <c r="M221" i="41"/>
  <c r="G222" i="41"/>
  <c r="E9" i="40"/>
  <c r="E51" i="40" s="1"/>
  <c r="L9" i="40"/>
  <c r="L51" i="40" s="1"/>
  <c r="D53" i="40"/>
  <c r="L53" i="40"/>
  <c r="N53" i="40"/>
  <c r="T53" i="40"/>
  <c r="V53" i="40"/>
  <c r="AB53" i="40"/>
  <c r="AD53"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AF57" i="40"/>
  <c r="AE57" i="40"/>
  <c r="AA57" i="40"/>
  <c r="X57" i="40"/>
  <c r="W57" i="40"/>
  <c r="S57" i="40"/>
  <c r="P57" i="40"/>
  <c r="O57" i="40"/>
  <c r="K57" i="40"/>
  <c r="H57" i="40"/>
  <c r="G57" i="40"/>
  <c r="AF53" i="40"/>
  <c r="AE53" i="40"/>
  <c r="AC53" i="40"/>
  <c r="AA53" i="40"/>
  <c r="Z53" i="40"/>
  <c r="Y53" i="40"/>
  <c r="X53" i="40"/>
  <c r="W53" i="40"/>
  <c r="U53" i="40"/>
  <c r="S53" i="40"/>
  <c r="R53" i="40"/>
  <c r="Q53" i="40"/>
  <c r="P53" i="40"/>
  <c r="O53" i="40"/>
  <c r="M53" i="40"/>
  <c r="K53" i="40"/>
  <c r="J53" i="40"/>
  <c r="I53" i="40"/>
  <c r="E53" i="40"/>
  <c r="C53" i="40"/>
  <c r="B53"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C173" i="41" l="1"/>
  <c r="B173" i="41" s="1"/>
  <c r="B220" i="41" s="1"/>
  <c r="C171" i="41"/>
  <c r="E4" i="2"/>
  <c r="E13" i="40"/>
  <c r="E55" i="40" s="1"/>
  <c r="AB9" i="40"/>
  <c r="AB51" i="40" s="1"/>
  <c r="T9" i="40"/>
  <c r="T51" i="40" s="1"/>
  <c r="K171" i="41"/>
  <c r="K218" i="41" s="1"/>
  <c r="M4" i="2"/>
  <c r="U9" i="40"/>
  <c r="U51" i="40" s="1"/>
  <c r="AA9" i="40"/>
  <c r="AA51" i="40" s="1"/>
  <c r="S9" i="40"/>
  <c r="S51" i="40" s="1"/>
  <c r="J173" i="41"/>
  <c r="J220" i="41" s="1"/>
  <c r="AD9" i="40"/>
  <c r="AD51" i="40" s="1"/>
  <c r="J128" i="41"/>
  <c r="M6" i="2" s="1"/>
  <c r="M13" i="40" s="1"/>
  <c r="M55" i="40" s="1"/>
  <c r="AC9" i="40"/>
  <c r="AC51" i="40" s="1"/>
  <c r="Z9" i="40"/>
  <c r="Z51" i="40" s="1"/>
  <c r="Y9" i="40"/>
  <c r="Y51" i="40" s="1"/>
  <c r="Q9" i="40"/>
  <c r="Q51" i="40" s="1"/>
  <c r="L7" i="2"/>
  <c r="L14" i="40" s="1"/>
  <c r="L56" i="40" s="1"/>
  <c r="L3" i="2"/>
  <c r="L10" i="40" s="1"/>
  <c r="L52" i="40" s="1"/>
  <c r="L5" i="2"/>
  <c r="Q3" i="2"/>
  <c r="Q10" i="40" s="1"/>
  <c r="Q52" i="40" s="1"/>
  <c r="Q5" i="2"/>
  <c r="Q7" i="2"/>
  <c r="Q14" i="40" s="1"/>
  <c r="Q56" i="40" s="1"/>
  <c r="R9" i="40"/>
  <c r="R51" i="40" s="1"/>
  <c r="C2" i="2"/>
  <c r="D2" i="2"/>
  <c r="X9" i="40"/>
  <c r="X51" i="40" s="1"/>
  <c r="C169" i="41"/>
  <c r="B169" i="41" s="1"/>
  <c r="B216" i="41" s="1"/>
  <c r="V9" i="40"/>
  <c r="V51" i="40" s="1"/>
  <c r="AE9" i="40"/>
  <c r="AE51" i="40" s="1"/>
  <c r="W9" i="40"/>
  <c r="W51" i="40" s="1"/>
  <c r="C125" i="41"/>
  <c r="K173" i="41"/>
  <c r="K220" i="41" s="1"/>
  <c r="J158" i="41"/>
  <c r="K158" i="41" s="1"/>
  <c r="L158" i="41" s="1"/>
  <c r="M158" i="41" s="1"/>
  <c r="C220" i="41"/>
  <c r="J169" i="41"/>
  <c r="J216" i="41" s="1"/>
  <c r="C126" i="41"/>
  <c r="C128" i="41"/>
  <c r="J126" i="41"/>
  <c r="C127" i="41"/>
  <c r="D127" i="41" s="1"/>
  <c r="E127" i="41" s="1"/>
  <c r="F127" i="41" s="1"/>
  <c r="G127" i="41" s="1"/>
  <c r="H127" i="41" s="1"/>
  <c r="D125" i="41"/>
  <c r="G4" i="2" s="1"/>
  <c r="K128" i="41"/>
  <c r="O169" i="41"/>
  <c r="O216" i="41" s="1"/>
  <c r="K125" i="41"/>
  <c r="N4" i="2" s="1"/>
  <c r="C216" i="41"/>
  <c r="F160" i="41"/>
  <c r="G157" i="41"/>
  <c r="J160" i="41"/>
  <c r="K160" i="41"/>
  <c r="L160" i="41" s="1"/>
  <c r="M160" i="41" s="1"/>
  <c r="M7" i="2" l="1"/>
  <c r="M14" i="40" s="1"/>
  <c r="M56" i="40" s="1"/>
  <c r="M3" i="2"/>
  <c r="M10" i="40" s="1"/>
  <c r="M52" i="40" s="1"/>
  <c r="M5" i="2"/>
  <c r="D169" i="41"/>
  <c r="D216" i="41" s="1"/>
  <c r="F2" i="2"/>
  <c r="F9" i="40" s="1"/>
  <c r="F51" i="40" s="1"/>
  <c r="G7" i="2"/>
  <c r="G14" i="40" s="1"/>
  <c r="G56" i="40" s="1"/>
  <c r="G5" i="2"/>
  <c r="G3" i="2"/>
  <c r="G10" i="40" s="1"/>
  <c r="G52" i="40" s="1"/>
  <c r="F6" i="2"/>
  <c r="F13" i="40" s="1"/>
  <c r="F55" i="40" s="1"/>
  <c r="N7" i="2"/>
  <c r="N14" i="40" s="1"/>
  <c r="N56" i="40" s="1"/>
  <c r="N5" i="2"/>
  <c r="N3" i="2"/>
  <c r="N10" i="40" s="1"/>
  <c r="N52" i="40" s="1"/>
  <c r="K126" i="41"/>
  <c r="N2" i="2" s="1"/>
  <c r="N9" i="40" s="1"/>
  <c r="N51" i="40" s="1"/>
  <c r="M2" i="2"/>
  <c r="M9" i="40" s="1"/>
  <c r="M51" i="40" s="1"/>
  <c r="L173" i="41"/>
  <c r="L220" i="41" s="1"/>
  <c r="N6" i="2"/>
  <c r="N13" i="40" s="1"/>
  <c r="N55" i="40" s="1"/>
  <c r="E7" i="2"/>
  <c r="E14" i="40" s="1"/>
  <c r="E56" i="40" s="1"/>
  <c r="E5" i="2"/>
  <c r="E3" i="2"/>
  <c r="E10" i="40" s="1"/>
  <c r="E52" i="40" s="1"/>
  <c r="B171" i="41"/>
  <c r="B218" i="41"/>
  <c r="C218" i="41"/>
  <c r="D171" i="41"/>
  <c r="D218" i="41" s="1"/>
  <c r="F4" i="2"/>
  <c r="E171" i="41"/>
  <c r="E218" i="41" s="1"/>
  <c r="E125" i="41"/>
  <c r="H4" i="2" s="1"/>
  <c r="D126" i="41"/>
  <c r="G2" i="2" s="1"/>
  <c r="G9" i="40" s="1"/>
  <c r="G51" i="40" s="1"/>
  <c r="L171" i="41"/>
  <c r="L218" i="41" s="1"/>
  <c r="L125" i="41"/>
  <c r="O4" i="2" s="1"/>
  <c r="D128" i="41"/>
  <c r="G6" i="2" s="1"/>
  <c r="G13" i="40" s="1"/>
  <c r="G55" i="40" s="1"/>
  <c r="D173" i="41"/>
  <c r="D220" i="41" s="1"/>
  <c r="K169" i="41"/>
  <c r="K216" i="41" s="1"/>
  <c r="G160" i="41"/>
  <c r="H157" i="41"/>
  <c r="H160" i="41" s="1"/>
  <c r="L128" i="41"/>
  <c r="O6" i="2" s="1"/>
  <c r="O13" i="40" s="1"/>
  <c r="O55" i="40" s="1"/>
  <c r="F7" i="2" l="1"/>
  <c r="F14" i="40" s="1"/>
  <c r="F56" i="40" s="1"/>
  <c r="F3" i="2"/>
  <c r="F10" i="40" s="1"/>
  <c r="F52" i="40" s="1"/>
  <c r="F5" i="2"/>
  <c r="O7" i="2"/>
  <c r="O14" i="40" s="1"/>
  <c r="O56" i="40" s="1"/>
  <c r="O5" i="2"/>
  <c r="O3" i="2"/>
  <c r="O10" i="40" s="1"/>
  <c r="O52" i="40" s="1"/>
  <c r="H5" i="2"/>
  <c r="H3" i="2"/>
  <c r="H10" i="40" s="1"/>
  <c r="H52" i="40" s="1"/>
  <c r="H7" i="2"/>
  <c r="H14" i="40" s="1"/>
  <c r="H56" i="40" s="1"/>
  <c r="L126" i="41"/>
  <c r="O2" i="2" s="1"/>
  <c r="O9" i="40" s="1"/>
  <c r="O51" i="40" s="1"/>
  <c r="L169" i="41"/>
  <c r="L216" i="41" s="1"/>
  <c r="E169" i="41"/>
  <c r="E216" i="41" s="1"/>
  <c r="E126" i="41"/>
  <c r="H2" i="2" s="1"/>
  <c r="H9" i="40" s="1"/>
  <c r="H51" i="40" s="1"/>
  <c r="M171" i="41"/>
  <c r="M218" i="41" s="1"/>
  <c r="M125" i="41"/>
  <c r="F171" i="41"/>
  <c r="F218" i="41" s="1"/>
  <c r="F125" i="41"/>
  <c r="I4" i="2" s="1"/>
  <c r="E173" i="41"/>
  <c r="E220" i="41" s="1"/>
  <c r="E128" i="41"/>
  <c r="H6" i="2" s="1"/>
  <c r="H13" i="40" s="1"/>
  <c r="H55" i="40" s="1"/>
  <c r="M169" i="41"/>
  <c r="M216" i="41" s="1"/>
  <c r="M126" i="41"/>
  <c r="M173" i="41"/>
  <c r="M220" i="41" s="1"/>
  <c r="M128" i="41"/>
  <c r="P6" i="2" s="1"/>
  <c r="P13" i="40" s="1"/>
  <c r="P55" i="40" s="1"/>
  <c r="B4" i="14"/>
  <c r="N169" i="41" l="1"/>
  <c r="N216" i="41" s="1"/>
  <c r="P2" i="2"/>
  <c r="P9" i="40" s="1"/>
  <c r="P51" i="40" s="1"/>
  <c r="N171" i="41"/>
  <c r="N218" i="41" s="1"/>
  <c r="P4" i="2"/>
  <c r="I5" i="2"/>
  <c r="I3" i="2"/>
  <c r="I10" i="40" s="1"/>
  <c r="I52" i="40" s="1"/>
  <c r="I7" i="2"/>
  <c r="I14" i="40" s="1"/>
  <c r="I56" i="40" s="1"/>
  <c r="G171" i="41"/>
  <c r="G218" i="41" s="1"/>
  <c r="G125" i="41"/>
  <c r="J4" i="2" s="1"/>
  <c r="F173" i="41"/>
  <c r="F220" i="41" s="1"/>
  <c r="F128" i="41"/>
  <c r="I6" i="2" s="1"/>
  <c r="I13" i="40" s="1"/>
  <c r="I55" i="40" s="1"/>
  <c r="F169" i="41"/>
  <c r="F216" i="41" s="1"/>
  <c r="F126" i="41"/>
  <c r="I2" i="2" s="1"/>
  <c r="I9" i="40" s="1"/>
  <c r="I51" i="40" s="1"/>
  <c r="N173" i="41"/>
  <c r="N220" i="41" s="1"/>
  <c r="N128" i="41"/>
  <c r="L1" i="39"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P3" i="2" l="1"/>
  <c r="P10" i="40" s="1"/>
  <c r="P52" i="40" s="1"/>
  <c r="P5" i="2"/>
  <c r="P7" i="2"/>
  <c r="P14" i="40" s="1"/>
  <c r="P56" i="40" s="1"/>
  <c r="O173" i="41"/>
  <c r="O220" i="41" s="1"/>
  <c r="Q6" i="2"/>
  <c r="J5" i="2"/>
  <c r="J3" i="2"/>
  <c r="J10" i="40" s="1"/>
  <c r="J52" i="40" s="1"/>
  <c r="J7" i="2"/>
  <c r="J14" i="40" s="1"/>
  <c r="J56" i="40" s="1"/>
  <c r="G169" i="41"/>
  <c r="G216" i="41" s="1"/>
  <c r="G126" i="41"/>
  <c r="J2" i="2" s="1"/>
  <c r="J9" i="40" s="1"/>
  <c r="J51" i="40" s="1"/>
  <c r="H171" i="41"/>
  <c r="H218" i="41" s="1"/>
  <c r="H125" i="41"/>
  <c r="G173" i="41"/>
  <c r="G220" i="41" s="1"/>
  <c r="G128" i="41"/>
  <c r="J6" i="2" s="1"/>
  <c r="J13" i="40" s="1"/>
  <c r="J55" i="40" s="1"/>
  <c r="L5" i="39"/>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R6" i="2" l="1"/>
  <c r="Q13" i="40"/>
  <c r="Q55" i="40" s="1"/>
  <c r="I171" i="41"/>
  <c r="I218" i="41" s="1"/>
  <c r="K4" i="2"/>
  <c r="H173" i="41"/>
  <c r="H220" i="41" s="1"/>
  <c r="H128" i="41"/>
  <c r="H169" i="41"/>
  <c r="H216" i="41" s="1"/>
  <c r="H126" i="41"/>
  <c r="B102" i="18"/>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I173" i="41" l="1"/>
  <c r="I220" i="41" s="1"/>
  <c r="K6" i="2"/>
  <c r="K13" i="40" s="1"/>
  <c r="K55" i="40" s="1"/>
  <c r="K3" i="2"/>
  <c r="K10" i="40" s="1"/>
  <c r="K52" i="40" s="1"/>
  <c r="K7" i="2"/>
  <c r="K14" i="40" s="1"/>
  <c r="K56" i="40" s="1"/>
  <c r="K5" i="2"/>
  <c r="I169" i="41"/>
  <c r="I216" i="41" s="1"/>
  <c r="K2" i="2"/>
  <c r="K9" i="40" s="1"/>
  <c r="K51" i="40" s="1"/>
  <c r="S6" i="2"/>
  <c r="R13" i="40"/>
  <c r="R55" i="40" s="1"/>
  <c r="D100" i="18"/>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T6" i="2" l="1"/>
  <c r="S13" i="40"/>
  <c r="S55" i="40" s="1"/>
  <c r="B90" i="18"/>
  <c r="B91" i="18"/>
  <c r="B89" i="18"/>
  <c r="B97" i="18" s="1"/>
  <c r="B5" i="5" s="1"/>
  <c r="B22" i="37"/>
  <c r="D19" i="37"/>
  <c r="C19" i="37"/>
  <c r="B19" i="37"/>
  <c r="U6" i="2" l="1"/>
  <c r="T13" i="40"/>
  <c r="T55" i="40" s="1"/>
  <c r="B2" i="5"/>
  <c r="B3" i="5"/>
  <c r="H3" i="5" s="1"/>
  <c r="B4" i="5"/>
  <c r="B24" i="37"/>
  <c r="B7" i="5"/>
  <c r="V6" i="2" l="1"/>
  <c r="U13" i="40"/>
  <c r="U55" i="40" s="1"/>
  <c r="I3" i="5"/>
  <c r="Y3" i="5"/>
  <c r="Q3" i="5"/>
  <c r="X3" i="5"/>
  <c r="E3" i="5"/>
  <c r="AD3" i="5"/>
  <c r="S3" i="5"/>
  <c r="P3" i="5"/>
  <c r="D3" i="5"/>
  <c r="L3" i="5"/>
  <c r="K3" i="5"/>
  <c r="Z3" i="5"/>
  <c r="T3" i="5"/>
  <c r="C3" i="5"/>
  <c r="V3" i="5"/>
  <c r="AA3" i="5"/>
  <c r="AC3" i="5"/>
  <c r="R3" i="5"/>
  <c r="M3" i="5"/>
  <c r="G3" i="5"/>
  <c r="AB3" i="5"/>
  <c r="U3" i="5"/>
  <c r="W3" i="5"/>
  <c r="N3" i="5"/>
  <c r="AF3" i="5"/>
  <c r="J3" i="5"/>
  <c r="AE3" i="5"/>
  <c r="F3" i="5"/>
  <c r="O3" i="5"/>
  <c r="J2" i="5"/>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W6" i="2" l="1"/>
  <c r="V13" i="40"/>
  <c r="V55" i="40" s="1"/>
  <c r="K8" i="7"/>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X6" i="2" l="1"/>
  <c r="W13" i="40"/>
  <c r="W55" i="40" s="1"/>
  <c r="C33" i="3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6" i="2" l="1"/>
  <c r="X13" i="40"/>
  <c r="X55" i="40" s="1"/>
  <c r="E8" i="2"/>
  <c r="F119" i="31"/>
  <c r="AC118" i="31"/>
  <c r="AC8" i="2" s="1"/>
  <c r="U118" i="31"/>
  <c r="U8" i="2" s="1"/>
  <c r="M118" i="31"/>
  <c r="T117" i="31"/>
  <c r="AA116" i="31"/>
  <c r="S116" i="31"/>
  <c r="K116" i="31"/>
  <c r="C116" i="31"/>
  <c r="B110" i="31"/>
  <c r="AE119" i="31"/>
  <c r="M117" i="31"/>
  <c r="M8" i="2" s="1"/>
  <c r="U114" i="31"/>
  <c r="E114" i="31"/>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U83" i="31"/>
  <c r="M83" i="3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W83" i="31"/>
  <c r="O83" i="31"/>
  <c r="G83" i="3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N95" i="31"/>
  <c r="F95" i="31"/>
  <c r="AB94" i="31"/>
  <c r="T94" i="31"/>
  <c r="L94" i="31"/>
  <c r="D94" i="31"/>
  <c r="Z93" i="31"/>
  <c r="R93" i="31"/>
  <c r="J93" i="31"/>
  <c r="AD91" i="31"/>
  <c r="V91" i="31"/>
  <c r="N91" i="31"/>
  <c r="F91" i="31"/>
  <c r="AB90" i="31"/>
  <c r="T90" i="31"/>
  <c r="L90" i="31"/>
  <c r="D90" i="31"/>
  <c r="Z89" i="31"/>
  <c r="R89" i="31"/>
  <c r="J89" i="31"/>
  <c r="AD87" i="31"/>
  <c r="V87" i="31"/>
  <c r="N87" i="31"/>
  <c r="F87" i="31"/>
  <c r="Z85" i="31"/>
  <c r="R85" i="31"/>
  <c r="J85" i="31"/>
  <c r="AF84" i="31"/>
  <c r="X84" i="31"/>
  <c r="P84" i="31"/>
  <c r="H84" i="31"/>
  <c r="AD83" i="31"/>
  <c r="V83" i="31"/>
  <c r="N83" i="31"/>
  <c r="F83" i="31"/>
  <c r="T97" i="31"/>
  <c r="L97" i="31"/>
  <c r="L8" i="2" s="1"/>
  <c r="D97" i="31"/>
  <c r="Z96" i="31"/>
  <c r="R96" i="31"/>
  <c r="J96" i="31"/>
  <c r="AF95" i="31"/>
  <c r="X95" i="31"/>
  <c r="P95" i="31"/>
  <c r="H95" i="31"/>
  <c r="AD94" i="31"/>
  <c r="V94" i="31"/>
  <c r="N94" i="31"/>
  <c r="F94" i="31"/>
  <c r="AB93" i="31"/>
  <c r="T93" i="31"/>
  <c r="L93" i="31"/>
  <c r="D93" i="31"/>
  <c r="Z92" i="31"/>
  <c r="R92" i="31"/>
  <c r="J92" i="31"/>
  <c r="AF91" i="31"/>
  <c r="X91" i="31"/>
  <c r="P91" i="31"/>
  <c r="H91" i="31"/>
  <c r="AD90" i="31"/>
  <c r="V90" i="31"/>
  <c r="N90" i="31"/>
  <c r="F90" i="31"/>
  <c r="AB89" i="31"/>
  <c r="T89" i="31"/>
  <c r="L89" i="31"/>
  <c r="D89" i="31"/>
  <c r="Z88" i="31"/>
  <c r="R88" i="31"/>
  <c r="J88" i="31"/>
  <c r="AF87" i="31"/>
  <c r="X87" i="31"/>
  <c r="P87" i="31"/>
  <c r="H87" i="31"/>
  <c r="AD86" i="31"/>
  <c r="V86" i="31"/>
  <c r="N86" i="31"/>
  <c r="F86" i="31"/>
  <c r="AB85" i="31"/>
  <c r="T85" i="31"/>
  <c r="L85" i="31"/>
  <c r="D85" i="31"/>
  <c r="Z84" i="31"/>
  <c r="R84" i="31"/>
  <c r="J84" i="31"/>
  <c r="AF83" i="31"/>
  <c r="X83" i="31"/>
  <c r="P83" i="3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H93" i="31"/>
  <c r="AD88" i="31"/>
  <c r="T87" i="31"/>
  <c r="Z86" i="31"/>
  <c r="R86" i="31"/>
  <c r="P85" i="31"/>
  <c r="R82" i="31"/>
  <c r="B117" i="31"/>
  <c r="B109" i="31"/>
  <c r="B101" i="31"/>
  <c r="B93" i="3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P94" i="31"/>
  <c r="Y92" i="31"/>
  <c r="Q92" i="31"/>
  <c r="I92" i="31"/>
  <c r="Y88" i="31"/>
  <c r="Q88" i="31"/>
  <c r="I88" i="31"/>
  <c r="AC86" i="31"/>
  <c r="U86" i="31"/>
  <c r="M86" i="31"/>
  <c r="E86" i="31"/>
  <c r="AC82" i="31"/>
  <c r="U82" i="31"/>
  <c r="M82" i="31"/>
  <c r="E82" i="31"/>
  <c r="Y89" i="31"/>
  <c r="Q89" i="31"/>
  <c r="I89" i="31"/>
  <c r="AC87" i="31"/>
  <c r="U87" i="31"/>
  <c r="M87" i="31"/>
  <c r="E87" i="31"/>
  <c r="AA86" i="31"/>
  <c r="S86" i="31"/>
  <c r="K86" i="31"/>
  <c r="C86" i="31"/>
  <c r="Y85" i="31"/>
  <c r="Q85" i="31"/>
  <c r="I85" i="31"/>
  <c r="X97" i="31"/>
  <c r="X8" i="2" s="1"/>
  <c r="P97" i="31"/>
  <c r="P8" i="2" s="1"/>
  <c r="AB95" i="31"/>
  <c r="T95" i="31"/>
  <c r="L95" i="3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S95" i="31"/>
  <c r="K95" i="31"/>
  <c r="C95" i="31"/>
  <c r="Q94" i="31"/>
  <c r="I94" i="31"/>
  <c r="AE93" i="31"/>
  <c r="W93" i="31"/>
  <c r="O93" i="31"/>
  <c r="G93" i="31"/>
  <c r="AC92" i="31"/>
  <c r="U92" i="31"/>
  <c r="M92" i="31"/>
  <c r="E92" i="31"/>
  <c r="AA91" i="31"/>
  <c r="S91" i="31"/>
  <c r="K91" i="31"/>
  <c r="C91" i="31"/>
  <c r="Y90" i="31"/>
  <c r="Q90" i="31"/>
  <c r="I90" i="31"/>
  <c r="AE89" i="31"/>
  <c r="W89" i="31"/>
  <c r="O89" i="31"/>
  <c r="G89" i="31"/>
  <c r="AC88" i="31"/>
  <c r="U88" i="31"/>
  <c r="M88" i="31"/>
  <c r="E88" i="31"/>
  <c r="AA87" i="31"/>
  <c r="S87" i="31"/>
  <c r="K87" i="31"/>
  <c r="C87" i="31"/>
  <c r="Y86" i="31"/>
  <c r="Q86" i="3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J95" i="31"/>
  <c r="AF94" i="31"/>
  <c r="H94" i="31"/>
  <c r="AD93" i="31"/>
  <c r="V93" i="31"/>
  <c r="N93" i="31"/>
  <c r="F93" i="31"/>
  <c r="AB92" i="31"/>
  <c r="T92" i="31"/>
  <c r="L92" i="31"/>
  <c r="D92" i="31"/>
  <c r="Z91" i="31"/>
  <c r="R91" i="31"/>
  <c r="J91" i="31"/>
  <c r="AF90" i="31"/>
  <c r="X90" i="31"/>
  <c r="P90" i="31"/>
  <c r="H90" i="31"/>
  <c r="AD89" i="31"/>
  <c r="V89" i="31"/>
  <c r="N89" i="31"/>
  <c r="F89" i="31"/>
  <c r="AB88" i="31"/>
  <c r="T88" i="31"/>
  <c r="L88" i="31"/>
  <c r="D88" i="31"/>
  <c r="Z87" i="31"/>
  <c r="R87" i="31"/>
  <c r="J87" i="31"/>
  <c r="AF86" i="31"/>
  <c r="X86" i="31"/>
  <c r="P86" i="31"/>
  <c r="H86" i="31"/>
  <c r="AD85" i="31"/>
  <c r="V85" i="31"/>
  <c r="N85" i="31"/>
  <c r="F85" i="31"/>
  <c r="AB84" i="31"/>
  <c r="T84" i="31"/>
  <c r="L84" i="31"/>
  <c r="D84" i="31"/>
  <c r="Z83" i="31"/>
  <c r="R83" i="31"/>
  <c r="J83" i="31"/>
  <c r="AF82" i="31"/>
  <c r="X82" i="31"/>
  <c r="P82" i="31"/>
  <c r="H82" i="31"/>
  <c r="Z6" i="2" l="1"/>
  <c r="Y13" i="40"/>
  <c r="Y55" i="40" s="1"/>
  <c r="AE8" i="2"/>
  <c r="Y8" i="2"/>
  <c r="H8" i="2"/>
  <c r="T8" i="2"/>
  <c r="K8" i="2"/>
  <c r="S8" i="2"/>
  <c r="I8" i="2"/>
  <c r="AB8" i="2"/>
  <c r="AA8" i="2"/>
  <c r="Q8"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AA6" i="2" l="1"/>
  <c r="Z13" i="40"/>
  <c r="Z55" i="40" s="1"/>
  <c r="E64" i="18"/>
  <c r="E63" i="18"/>
  <c r="B44" i="18"/>
  <c r="AB6" i="2" l="1"/>
  <c r="AA13" i="40"/>
  <c r="AA55" i="40" s="1"/>
  <c r="C2" i="18"/>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AC6" i="2" l="1"/>
  <c r="AB13" i="40"/>
  <c r="AB55" i="40" s="1"/>
  <c r="K4" i="18"/>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AD6" i="2" l="1"/>
  <c r="AC13" i="40"/>
  <c r="AC55" i="40" s="1"/>
  <c r="B2" i="6"/>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AE6" i="2" l="1"/>
  <c r="AD13" i="40"/>
  <c r="AD55" i="40" s="1"/>
  <c r="K7" i="6"/>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AF6" i="2" l="1"/>
  <c r="AF13" i="40" s="1"/>
  <c r="AF55" i="40" s="1"/>
  <c r="AE13" i="40"/>
  <c r="AE55" i="40" s="1"/>
  <c r="P82" i="18"/>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T9" i="24" s="1"/>
  <c r="E68" i="18"/>
  <c r="B2" i="10" s="1"/>
  <c r="D9" i="24" s="1"/>
  <c r="AG69" i="18"/>
  <c r="AD5" i="10" s="1"/>
  <c r="Y68" i="18"/>
  <c r="V2" i="10" s="1"/>
  <c r="X9" i="24" s="1"/>
  <c r="Q69" i="18"/>
  <c r="N5" i="10" s="1"/>
  <c r="I68" i="18"/>
  <c r="F2" i="10" s="1"/>
  <c r="H9" i="24" s="1"/>
  <c r="W69" i="18"/>
  <c r="T5" i="10" s="1"/>
  <c r="O69" i="18"/>
  <c r="L5" i="10" s="1"/>
  <c r="AE69" i="18"/>
  <c r="AB5" i="10" s="1"/>
  <c r="AI69" i="18"/>
  <c r="AF5" i="10" s="1"/>
  <c r="AI68" i="18"/>
  <c r="AF2" i="10" s="1"/>
  <c r="AH9" i="24" s="1"/>
  <c r="S69" i="18"/>
  <c r="P5" i="10" s="1"/>
  <c r="S68" i="18"/>
  <c r="P2" i="10" s="1"/>
  <c r="R9" i="24" s="1"/>
  <c r="K68" i="18"/>
  <c r="H2" i="10" s="1"/>
  <c r="J9" i="24" s="1"/>
  <c r="K69" i="18"/>
  <c r="H5" i="10" s="1"/>
  <c r="AH69" i="18"/>
  <c r="AE5" i="10" s="1"/>
  <c r="AH68" i="18"/>
  <c r="AE2" i="10" s="1"/>
  <c r="AG9" i="24" s="1"/>
  <c r="Z68" i="18"/>
  <c r="W2" i="10" s="1"/>
  <c r="Y9" i="24" s="1"/>
  <c r="Z69" i="18"/>
  <c r="W5" i="10" s="1"/>
  <c r="J69" i="18"/>
  <c r="G5" i="10" s="1"/>
  <c r="J68" i="18"/>
  <c r="G2" i="10" s="1"/>
  <c r="I9" i="24" s="1"/>
  <c r="Y69" i="18"/>
  <c r="V5" i="10" s="1"/>
  <c r="I69" i="18"/>
  <c r="F5" i="10" s="1"/>
  <c r="AF68" i="18"/>
  <c r="AC2" i="10" s="1"/>
  <c r="AE9" i="24" s="1"/>
  <c r="AF69" i="18"/>
  <c r="AC5" i="10" s="1"/>
  <c r="P68" i="18"/>
  <c r="M2" i="10" s="1"/>
  <c r="O9" i="24" s="1"/>
  <c r="P69" i="18"/>
  <c r="M5" i="10" s="1"/>
  <c r="H69" i="18"/>
  <c r="E5" i="10" s="1"/>
  <c r="H68" i="18"/>
  <c r="E2" i="10" s="1"/>
  <c r="G9" i="24" s="1"/>
  <c r="AE68" i="18"/>
  <c r="AB2" i="10" s="1"/>
  <c r="AD9" i="24" s="1"/>
  <c r="W68" i="18"/>
  <c r="T2" i="10" s="1"/>
  <c r="V9" i="24" s="1"/>
  <c r="O68" i="18"/>
  <c r="L2" i="10" s="1"/>
  <c r="N9" i="24" s="1"/>
  <c r="G68" i="18"/>
  <c r="D2" i="10" s="1"/>
  <c r="F9" i="24" s="1"/>
  <c r="AD69" i="18"/>
  <c r="AA5" i="10" s="1"/>
  <c r="V69" i="18"/>
  <c r="S5" i="10" s="1"/>
  <c r="N69" i="18"/>
  <c r="K5" i="10" s="1"/>
  <c r="F69" i="18"/>
  <c r="C5" i="10" s="1"/>
  <c r="AA69" i="18"/>
  <c r="X5" i="10" s="1"/>
  <c r="AA68" i="18"/>
  <c r="X2" i="10" s="1"/>
  <c r="Z9" i="24" s="1"/>
  <c r="X68" i="18"/>
  <c r="U2" i="10" s="1"/>
  <c r="W9" i="24" s="1"/>
  <c r="X69" i="18"/>
  <c r="U5" i="10" s="1"/>
  <c r="AD68" i="18"/>
  <c r="AA2" i="10" s="1"/>
  <c r="AC9" i="24" s="1"/>
  <c r="V68" i="18"/>
  <c r="S2" i="10" s="1"/>
  <c r="U9" i="24" s="1"/>
  <c r="N68" i="18"/>
  <c r="K2" i="10" s="1"/>
  <c r="M9" i="24" s="1"/>
  <c r="F68" i="18"/>
  <c r="C2" i="10" s="1"/>
  <c r="E9" i="24" s="1"/>
  <c r="U69" i="18"/>
  <c r="R5" i="10" s="1"/>
  <c r="R69" i="18"/>
  <c r="O5" i="10" s="1"/>
  <c r="R68" i="18"/>
  <c r="O2" i="10" s="1"/>
  <c r="Q9" i="24" s="1"/>
  <c r="AG68" i="18"/>
  <c r="AD2" i="10" s="1"/>
  <c r="AF9" i="24" s="1"/>
  <c r="Q68" i="18"/>
  <c r="N2" i="10" s="1"/>
  <c r="P9" i="24" s="1"/>
  <c r="AB68" i="18"/>
  <c r="Y2" i="10" s="1"/>
  <c r="AA9" i="24" s="1"/>
  <c r="AB69" i="18"/>
  <c r="Y5" i="10" s="1"/>
  <c r="T69" i="18"/>
  <c r="Q5" i="10" s="1"/>
  <c r="T68" i="18"/>
  <c r="Q2" i="10" s="1"/>
  <c r="S9" i="24" s="1"/>
  <c r="L68" i="18"/>
  <c r="I2" i="10" s="1"/>
  <c r="K9" i="24" s="1"/>
  <c r="L69" i="18"/>
  <c r="I5" i="10" s="1"/>
  <c r="AC69" i="18"/>
  <c r="Z5" i="10" s="1"/>
  <c r="AC68" i="18"/>
  <c r="Z2" i="10" s="1"/>
  <c r="AB9" i="24" s="1"/>
  <c r="M69" i="18"/>
  <c r="J5" i="10" s="1"/>
  <c r="M68" i="18"/>
  <c r="J2" i="10" s="1"/>
  <c r="L9" i="24" s="1"/>
  <c r="E69" i="18"/>
  <c r="B5" i="10" s="1"/>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J12" i="40" l="1"/>
  <c r="J54" i="40" s="1"/>
  <c r="J59" i="40" s="1"/>
  <c r="I12" i="40"/>
  <c r="I54" i="40" s="1"/>
  <c r="I59" i="40" s="1"/>
  <c r="G12" i="40"/>
  <c r="G54" i="40" s="1"/>
  <c r="N12" i="40"/>
  <c r="N54" i="40" s="1"/>
  <c r="N59" i="40" s="1"/>
  <c r="L12" i="40"/>
  <c r="L54" i="40" s="1"/>
  <c r="L59" i="40" s="1"/>
  <c r="K12" i="40"/>
  <c r="K54" i="40" s="1"/>
  <c r="K59" i="40" s="1"/>
  <c r="E12" i="40"/>
  <c r="E54" i="40" s="1"/>
  <c r="E59" i="40" s="1"/>
  <c r="F59" i="40" s="1"/>
  <c r="O12" i="40"/>
  <c r="O54" i="40" s="1"/>
  <c r="O59" i="40" s="1"/>
  <c r="Q12" i="40"/>
  <c r="Q54" i="40" s="1"/>
  <c r="Q59" i="40" s="1"/>
  <c r="H12" i="40"/>
  <c r="H54" i="40" s="1"/>
  <c r="R4" i="2"/>
  <c r="M12" i="40"/>
  <c r="M54" i="40" s="1"/>
  <c r="M59" i="40" s="1"/>
  <c r="F12" i="40"/>
  <c r="F54" i="40" s="1"/>
  <c r="H53" i="40" s="1"/>
  <c r="P12" i="40"/>
  <c r="P54" i="40" s="1"/>
  <c r="P59" i="40" s="1"/>
  <c r="T2" i="24" l="1"/>
  <c r="R3" i="2"/>
  <c r="R10" i="40" s="1"/>
  <c r="R52" i="40" s="1"/>
  <c r="R5" i="2"/>
  <c r="R12" i="40" s="1"/>
  <c r="R54" i="40" s="1"/>
  <c r="R59" i="40" s="1"/>
  <c r="R7" i="2"/>
  <c r="R14" i="40" s="1"/>
  <c r="R56" i="40" s="1"/>
  <c r="H61" i="40"/>
  <c r="H59" i="40"/>
  <c r="S4" i="2"/>
  <c r="G53" i="40"/>
  <c r="F53" i="40"/>
  <c r="F61" i="40" s="1"/>
  <c r="S3" i="2" l="1"/>
  <c r="S10" i="40" s="1"/>
  <c r="S52" i="40" s="1"/>
  <c r="S7" i="2"/>
  <c r="S14" i="40" s="1"/>
  <c r="S56" i="40" s="1"/>
  <c r="S5" i="2"/>
  <c r="S12" i="40" s="1"/>
  <c r="S54" i="40" s="1"/>
  <c r="S59" i="40" s="1"/>
  <c r="G61" i="40"/>
  <c r="G59" i="40"/>
  <c r="B61" i="40"/>
  <c r="B4" i="2" s="1"/>
  <c r="C61" i="40"/>
  <c r="D61" i="40"/>
  <c r="E61" i="40"/>
  <c r="T4" i="2"/>
  <c r="U2" i="24"/>
  <c r="J61" i="40"/>
  <c r="W61" i="40"/>
  <c r="I61" i="40"/>
  <c r="N61" i="40"/>
  <c r="Y61" i="40"/>
  <c r="AE61" i="40"/>
  <c r="K61" i="40"/>
  <c r="P61" i="40"/>
  <c r="T61" i="40"/>
  <c r="V61" i="40"/>
  <c r="AF61" i="40"/>
  <c r="AB61" i="40"/>
  <c r="AA61" i="40"/>
  <c r="U61" i="40"/>
  <c r="X61" i="40"/>
  <c r="O61" i="40"/>
  <c r="R61" i="40"/>
  <c r="Z61" i="40"/>
  <c r="L61" i="40"/>
  <c r="S61" i="40"/>
  <c r="Q61" i="40"/>
  <c r="M61" i="40"/>
  <c r="AD61" i="40"/>
  <c r="AC61" i="40"/>
  <c r="B5" i="2" l="1"/>
  <c r="D4" i="2"/>
  <c r="C4" i="2"/>
  <c r="B7" i="2"/>
  <c r="B3" i="2"/>
  <c r="T7" i="2"/>
  <c r="T14" i="40" s="1"/>
  <c r="T56" i="40" s="1"/>
  <c r="T5" i="2"/>
  <c r="T12" i="40" s="1"/>
  <c r="T54" i="40" s="1"/>
  <c r="T59" i="40" s="1"/>
  <c r="T3" i="2"/>
  <c r="T10" i="40" s="1"/>
  <c r="T52" i="40" s="1"/>
  <c r="U4" i="2"/>
  <c r="V2" i="24"/>
  <c r="D3" i="2" l="1"/>
  <c r="C3" i="2"/>
  <c r="C7" i="2"/>
  <c r="D7" i="2"/>
  <c r="U7" i="2"/>
  <c r="U14" i="40" s="1"/>
  <c r="U56" i="40" s="1"/>
  <c r="U3" i="2"/>
  <c r="U10" i="40" s="1"/>
  <c r="U52" i="40" s="1"/>
  <c r="U5" i="2"/>
  <c r="U12" i="40" s="1"/>
  <c r="U54" i="40" s="1"/>
  <c r="U59" i="40" s="1"/>
  <c r="D5" i="2"/>
  <c r="C5" i="2"/>
  <c r="V4" i="2"/>
  <c r="W2" i="24"/>
  <c r="V7" i="2" l="1"/>
  <c r="V14" i="40" s="1"/>
  <c r="V56" i="40" s="1"/>
  <c r="V3" i="2"/>
  <c r="V10" i="40" s="1"/>
  <c r="V52" i="40" s="1"/>
  <c r="V5" i="2"/>
  <c r="V12" i="40" s="1"/>
  <c r="V54" i="40" s="1"/>
  <c r="V59" i="40" s="1"/>
  <c r="X2" i="24"/>
  <c r="W4" i="2"/>
  <c r="W7" i="2" l="1"/>
  <c r="W14" i="40" s="1"/>
  <c r="W56" i="40" s="1"/>
  <c r="W5" i="2"/>
  <c r="W12" i="40" s="1"/>
  <c r="W54" i="40" s="1"/>
  <c r="W59" i="40" s="1"/>
  <c r="W3" i="2"/>
  <c r="W10" i="40" s="1"/>
  <c r="W52" i="40" s="1"/>
  <c r="X4" i="2"/>
  <c r="Y2" i="24"/>
  <c r="X5" i="2" l="1"/>
  <c r="X12" i="40" s="1"/>
  <c r="X54" i="40" s="1"/>
  <c r="X3" i="2"/>
  <c r="X10" i="40" s="1"/>
  <c r="X52" i="40" s="1"/>
  <c r="X7" i="2"/>
  <c r="X14" i="40" s="1"/>
  <c r="X56" i="40" s="1"/>
  <c r="Y4" i="2"/>
  <c r="Z2" i="24"/>
  <c r="Y5" i="2" l="1"/>
  <c r="Y12" i="40" s="1"/>
  <c r="Y54" i="40" s="1"/>
  <c r="Y3" i="2"/>
  <c r="Y10" i="40" s="1"/>
  <c r="Y52" i="40" s="1"/>
  <c r="Y7" i="2"/>
  <c r="Y14" i="40" s="1"/>
  <c r="Y56" i="40" s="1"/>
  <c r="X59" i="40"/>
  <c r="AA2" i="24"/>
  <c r="Z4" i="2"/>
  <c r="Z5" i="2" l="1"/>
  <c r="Z12" i="40" s="1"/>
  <c r="Z54" i="40" s="1"/>
  <c r="Z3" i="2"/>
  <c r="Z10" i="40" s="1"/>
  <c r="Z52" i="40" s="1"/>
  <c r="Z7" i="2"/>
  <c r="Z14" i="40" s="1"/>
  <c r="Z56" i="40" s="1"/>
  <c r="Y59" i="40"/>
  <c r="AB2" i="24"/>
  <c r="AA4" i="2"/>
  <c r="AA3" i="2" l="1"/>
  <c r="AA10" i="40" s="1"/>
  <c r="AA52" i="40" s="1"/>
  <c r="AA7" i="2"/>
  <c r="AA14" i="40" s="1"/>
  <c r="AA56" i="40" s="1"/>
  <c r="AA5" i="2"/>
  <c r="AA12" i="40" s="1"/>
  <c r="AA54" i="40" s="1"/>
  <c r="AA59" i="40" s="1"/>
  <c r="Z59" i="40"/>
  <c r="AC2" i="24"/>
  <c r="AB4" i="2"/>
  <c r="AB7" i="2" l="1"/>
  <c r="AB14" i="40" s="1"/>
  <c r="AB56" i="40" s="1"/>
  <c r="AB3" i="2"/>
  <c r="AB10" i="40" s="1"/>
  <c r="AB52" i="40" s="1"/>
  <c r="AB5" i="2"/>
  <c r="AB12" i="40" s="1"/>
  <c r="AB54" i="40" s="1"/>
  <c r="AB59" i="40" s="1"/>
  <c r="AD2" i="24"/>
  <c r="AC4" i="2"/>
  <c r="AC7" i="2" l="1"/>
  <c r="AC14" i="40" s="1"/>
  <c r="AC56" i="40" s="1"/>
  <c r="AC5" i="2"/>
  <c r="AC12" i="40" s="1"/>
  <c r="AC54" i="40" s="1"/>
  <c r="AC3" i="2"/>
  <c r="AC10" i="40" s="1"/>
  <c r="AC52" i="40" s="1"/>
  <c r="AE2" i="24"/>
  <c r="AD4" i="2"/>
  <c r="AD7" i="2" l="1"/>
  <c r="AD14" i="40" s="1"/>
  <c r="AD56" i="40" s="1"/>
  <c r="AD5" i="2"/>
  <c r="AD12" i="40" s="1"/>
  <c r="AD54" i="40" s="1"/>
  <c r="AD3" i="2"/>
  <c r="AD10" i="40" s="1"/>
  <c r="AD52" i="40" s="1"/>
  <c r="AC59" i="40"/>
  <c r="AF2" i="24"/>
  <c r="AE4" i="2"/>
  <c r="AE7" i="2" l="1"/>
  <c r="AE14" i="40" s="1"/>
  <c r="AE56" i="40" s="1"/>
  <c r="AE5" i="2"/>
  <c r="AE12" i="40" s="1"/>
  <c r="AE54" i="40" s="1"/>
  <c r="AE3" i="2"/>
  <c r="AE10" i="40" s="1"/>
  <c r="AE52" i="40" s="1"/>
  <c r="AD59" i="40"/>
  <c r="AF4" i="2"/>
  <c r="AG2" i="24"/>
  <c r="D9" i="40"/>
  <c r="D51" i="40" s="1"/>
  <c r="B9" i="40"/>
  <c r="B51" i="40" s="1"/>
  <c r="D12" i="40"/>
  <c r="D54" i="40" s="1"/>
  <c r="E2" i="24"/>
  <c r="D14" i="40"/>
  <c r="D56" i="40" s="1"/>
  <c r="D52" i="40"/>
  <c r="D10" i="40"/>
  <c r="B10" i="40"/>
  <c r="B52" i="40" s="1"/>
  <c r="B13" i="40"/>
  <c r="B55" i="40" s="1"/>
  <c r="C9" i="40"/>
  <c r="C51" i="40" s="1"/>
  <c r="C14" i="40"/>
  <c r="C56" i="40" s="1"/>
  <c r="C15" i="40"/>
  <c r="C57" i="40" s="1"/>
  <c r="D55" i="40"/>
  <c r="D13" i="40"/>
  <c r="F2" i="24"/>
  <c r="D57" i="40"/>
  <c r="D15" i="40"/>
  <c r="C10" i="40"/>
  <c r="C52" i="40" s="1"/>
  <c r="C12" i="40"/>
  <c r="C54" i="40" s="1"/>
  <c r="C6" i="2"/>
  <c r="C13" i="40" s="1"/>
  <c r="C55" i="40" s="1"/>
  <c r="B15" i="40"/>
  <c r="B57" i="40" s="1"/>
  <c r="B12" i="40"/>
  <c r="B54" i="40" s="1"/>
  <c r="D2" i="24"/>
  <c r="B56" i="40"/>
  <c r="B14" i="40"/>
  <c r="AH2" i="24" l="1"/>
  <c r="AF3" i="2"/>
  <c r="AF10" i="40" s="1"/>
  <c r="AF52" i="40" s="1"/>
  <c r="AF5" i="2"/>
  <c r="AF12" i="40" s="1"/>
  <c r="AF54" i="40" s="1"/>
  <c r="AF59" i="40" s="1"/>
  <c r="AF7" i="2"/>
  <c r="AF14" i="40" s="1"/>
  <c r="AF56" i="40" s="1"/>
  <c r="AE59" i="40"/>
  <c r="C59" i="40"/>
  <c r="D59" i="40"/>
  <c r="B59" i="4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<sst xmlns="http://schemas.openxmlformats.org/spreadsheetml/2006/main" count="7176" uniqueCount="3571">
  <si>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</si>
  <si>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</si>
  <si>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</si>
  <si>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</si>
  <si>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</si>
  <si>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</si>
  <si>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</si>
  <si>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</si>
  <si>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</si>
  <si>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</si>
  <si>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</si>
  <si>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</si>
  <si>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</si>
  <si>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</si>
  <si>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</si>
  <si>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</si>
  <si>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</si>
  <si>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</si>
  <si>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</si>
  <si>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</si>
  <si>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</si>
  <si>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</si>
  <si>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</si>
  <si>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</si>
  <si>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</si>
  <si>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</si>
  <si>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</si>
  <si>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</si>
  <si>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</si>
  <si>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</si>
  <si>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</si>
  <si>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</si>
  <si>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</si>
  <si>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</si>
  <si>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</si>
  <si>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</si>
  <si>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</si>
  <si>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</si>
  <si>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</si>
  <si>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</si>
  <si>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</si>
  <si>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</si>
  <si>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</si>
  <si>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</si>
  <si>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</si>
  <si>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</si>
  <si>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</si>
  <si>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</si>
  <si>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</si>
  <si>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</si>
  <si>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</si>
  <si>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</si>
  <si>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</si>
  <si>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</si>
  <si>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</si>
  <si>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</si>
  <si>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</si>
  <si>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</si>
  <si>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</si>
  <si>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</si>
  <si>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</si>
  <si>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</si>
  <si>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</si>
  <si>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</si>
  <si>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</si>
  <si>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</si>
  <si>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</si>
  <si>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</si>
  <si>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</si>
  <si>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</si>
  <si>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</si>
  <si>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</si>
  <si>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</si>
  <si>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</si>
  <si>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</si>
  <si>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</si>
  <si>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</si>
  <si>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</si>
  <si>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</si>
  <si>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</si>
  <si>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</si>
  <si>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</si>
  <si>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</si>
  <si>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</si>
  <si>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</si>
  <si>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</si>
  <si>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</si>
  <si>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</si>
  <si>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</si>
  <si>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</si>
  <si>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</si>
  <si>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</si>
  <si>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</si>
  <si>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</si>
  <si>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</si>
  <si>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</si>
  <si>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</si>
  <si>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</si>
  <si>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</si>
  <si>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</si>
  <si>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</si>
  <si>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</si>
  <si>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</si>
  <si>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</si>
  <si>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</si>
  <si>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</si>
  <si>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</si>
  <si>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</si>
  <si>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</si>
  <si>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</si>
  <si>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</si>
  <si>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</si>
  <si>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</si>
  <si>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</si>
  <si>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</si>
  <si>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</si>
  <si>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</si>
  <si>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</si>
  <si>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</si>
  <si>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</si>
  <si>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</si>
  <si>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</si>
  <si>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</si>
  <si>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</si>
  <si>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</si>
  <si>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</si>
  <si>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</si>
  <si>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</si>
  <si>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</si>
  <si>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</si>
  <si>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</si>
  <si>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</si>
  <si>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</si>
  <si>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</si>
  <si>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</si>
  <si>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</si>
  <si>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</si>
  <si>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</si>
  <si>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</si>
  <si>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</si>
  <si>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</si>
  <si>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</si>
  <si>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</si>
  <si>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</si>
  <si>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</si>
  <si>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</si>
  <si>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</si>
  <si>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</si>
  <si>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</si>
  <si>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</si>
  <si>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</si>
  <si>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</si>
  <si>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</si>
  <si>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</si>
  <si>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</si>
  <si>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</si>
  <si>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</si>
  <si>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</si>
  <si>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</si>
  <si>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</si>
  <si>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</si>
  <si>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</si>
  <si>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</si>
  <si>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</si>
  <si>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</si>
  <si>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</si>
  <si>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</si>
  <si>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</si>
  <si>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</si>
  <si>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</si>
  <si>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</si>
  <si>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</si>
  <si>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</si>
  <si>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</si>
  <si>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</si>
  <si>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</si>
  <si>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</si>
  <si>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</si>
  <si>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</si>
  <si>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</si>
  <si>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</si>
  <si>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</si>
  <si>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</si>
  <si>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</si>
  <si>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</si>
  <si>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</si>
  <si>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</si>
  <si>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</si>
  <si>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</si>
  <si>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</si>
  <si>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</si>
  <si>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</si>
  <si>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</si>
  <si>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</si>
  <si>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</si>
  <si>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</si>
  <si>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</si>
  <si>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</si>
  <si>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</si>
  <si>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</si>
  <si>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</si>
  <si>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</si>
  <si>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</si>
  <si>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</si>
  <si>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</si>
  <si>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</si>
  <si>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</si>
  <si>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</si>
  <si>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</si>
  <si>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</si>
  <si>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</si>
  <si>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</si>
  <si>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</si>
  <si>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</si>
  <si>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</si>
  <si>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</si>
  <si>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</si>
  <si>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</si>
  <si>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</si>
  <si>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</si>
  <si>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</si>
  <si>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</si>
  <si>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</si>
  <si>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</si>
  <si>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</si>
  <si>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</si>
  <si>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</si>
  <si>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</si>
  <si>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</si>
  <si>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</si>
  <si>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</si>
  <si>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</si>
  <si>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</si>
  <si>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</si>
  <si>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</si>
  <si>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</si>
  <si>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</si>
  <si>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</si>
  <si>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</si>
  <si>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</si>
  <si>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</si>
  <si>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</si>
  <si>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</si>
  <si>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</si>
  <si>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</si>
  <si>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</si>
  <si>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</si>
  <si>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</si>
  <si>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</si>
  <si>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</si>
  <si>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</si>
  <si>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</si>
  <si>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</si>
  <si>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</si>
  <si>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</si>
  <si>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</si>
  <si>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</si>
  <si>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</si>
  <si>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</si>
  <si>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</si>
  <si>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</si>
  <si>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</si>
  <si>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</si>
  <si>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</si>
  <si>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</si>
  <si>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</si>
  <si>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</si>
  <si>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</si>
  <si>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</si>
  <si>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</si>
  <si>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</si>
  <si>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</si>
  <si>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</si>
  <si>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</si>
  <si>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</si>
  <si>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</si>
  <si>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</si>
  <si>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</si>
  <si>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</si>
  <si>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</si>
  <si>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</si>
  <si>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</si>
  <si>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</si>
  <si>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</si>
  <si>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</si>
  <si>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</si>
  <si>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</si>
  <si>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</si>
  <si>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</si>
  <si>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</si>
  <si>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</si>
  <si>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</si>
  <si>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</si>
  <si>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</si>
  <si>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</si>
  <si>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</si>
  <si>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</si>
  <si>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</si>
  <si>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</si>
  <si>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</si>
  <si>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</si>
  <si>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</si>
  <si>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</si>
  <si>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</si>
  <si>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</si>
  <si>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</si>
  <si>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</si>
  <si>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</si>
  <si>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</si>
  <si>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</si>
  <si>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</si>
  <si>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</si>
  <si>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</si>
  <si>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</si>
  <si>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</si>
  <si>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</si>
  <si>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</si>
  <si>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</si>
  <si>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</si>
  <si>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</si>
  <si>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</si>
  <si>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</si>
  <si>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</si>
  <si>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</si>
  <si>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</si>
  <si>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</si>
  <si>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</si>
  <si>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</si>
  <si>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</si>
  <si>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</si>
  <si>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</si>
  <si>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</si>
  <si>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</si>
  <si>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</si>
  <si>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</si>
  <si>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</si>
  <si>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</si>
  <si>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</si>
  <si>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</si>
  <si>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</si>
  <si>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</si>
  <si>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</si>
  <si>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</si>
  <si>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</si>
  <si>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</si>
  <si>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</si>
  <si>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</si>
  <si>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</si>
  <si>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</si>
  <si>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</si>
  <si>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</si>
  <si>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</si>
  <si>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</si>
  <si>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</si>
  <si>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</si>
  <si>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</si>
  <si>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</si>
  <si>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</si>
  <si>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</si>
  <si>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</si>
  <si>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</si>
  <si>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</si>
  <si>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</si>
  <si>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</si>
  <si>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</si>
  <si>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</si>
  <si>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</si>
  <si>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</si>
  <si>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</si>
  <si>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</si>
  <si>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</si>
  <si>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</si>
  <si>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</si>
  <si>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</si>
  <si>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</si>
  <si>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</si>
  <si>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</si>
  <si>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</si>
  <si>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</si>
  <si>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</si>
  <si>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</si>
  <si>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</si>
  <si>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</si>
  <si>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</si>
  <si>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</si>
  <si>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</si>
  <si>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</si>
  <si>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</si>
  <si>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</si>
  <si>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</si>
  <si>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</si>
  <si>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</si>
  <si>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</si>
  <si>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</si>
  <si>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</si>
  <si>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</si>
  <si>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</si>
  <si>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</si>
  <si>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</si>
  <si>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</si>
  <si>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</si>
  <si>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</si>
  <si>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</si>
  <si>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</si>
  <si>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</si>
  <si>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</si>
  <si>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</si>
  <si>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</si>
  <si>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</si>
  <si>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</si>
  <si>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</si>
  <si>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</si>
  <si>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</si>
  <si>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</si>
  <si>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</si>
  <si>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</si>
  <si>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</si>
  <si>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</si>
  <si>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</si>
  <si>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</si>
  <si>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</si>
  <si>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</si>
  <si>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</si>
  <si>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</si>
  <si>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</si>
  <si>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</si>
  <si>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</si>
  <si>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</si>
  <si>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</si>
  <si>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</si>
  <si>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</si>
  <si>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</si>
  <si>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</si>
  <si>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</si>
  <si>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</si>
  <si>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</si>
  <si>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</si>
  <si>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</si>
  <si>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</si>
  <si>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</si>
  <si>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</si>
  <si>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</si>
  <si>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</si>
  <si>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</si>
  <si>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</si>
  <si>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</si>
  <si>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</si>
  <si>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</si>
  <si>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</si>
  <si>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</si>
  <si>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</si>
  <si>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</si>
  <si>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</si>
  <si>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</si>
  <si>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</si>
  <si>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</si>
  <si>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</si>
  <si>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</si>
  <si>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</si>
  <si>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</si>
  <si>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</si>
  <si>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</si>
  <si>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</si>
  <si>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</si>
  <si>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</si>
  <si>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</si>
  <si>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</si>
  <si>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</si>
  <si>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</si>
  <si>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</si>
  <si>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</si>
  <si>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</si>
  <si>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</si>
  <si>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</si>
  <si>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</si>
  <si>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</si>
  <si>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</si>
  <si>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</si>
  <si>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</si>
  <si>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</si>
  <si>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</si>
  <si>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</si>
  <si>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</si>
  <si>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</si>
  <si>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</si>
  <si>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</si>
  <si>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</si>
  <si>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</si>
  <si>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</si>
  <si>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</si>
  <si>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</si>
  <si>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</si>
  <si>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</si>
  <si>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</si>
  <si>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</si>
  <si>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</si>
  <si>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</si>
  <si>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</si>
  <si>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</si>
  <si>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</si>
  <si>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</si>
  <si>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</si>
  <si>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</si>
  <si>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</si>
  <si>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</si>
  <si>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</si>
  <si>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</si>
  <si>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</si>
  <si>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</si>
  <si>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</si>
  <si>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</si>
  <si>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</si>
  <si>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</si>
  <si>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</si>
  <si>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</si>
  <si>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</si>
  <si>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</si>
  <si>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</si>
  <si>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</si>
  <si>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</si>
  <si>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</si>
  <si>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</si>
  <si>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</si>
  <si>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</si>
  <si>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</si>
  <si>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</si>
  <si>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</si>
  <si>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</si>
  <si>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</si>
  <si>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</si>
  <si>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</si>
  <si>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</si>
  <si>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</si>
  <si>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</si>
  <si>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</si>
  <si>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</si>
  <si>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</si>
  <si>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</si>
  <si>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</si>
  <si>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</si>
  <si>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</si>
  <si>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</si>
  <si>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</si>
  <si>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</si>
  <si>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</si>
  <si>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</si>
  <si>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</si>
  <si>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</si>
  <si>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</si>
  <si>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</si>
  <si>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</si>
  <si>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</si>
  <si>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</si>
  <si>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</si>
  <si>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</si>
  <si>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</si>
  <si>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</si>
  <si>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</si>
  <si>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</si>
  <si>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</si>
  <si>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</si>
  <si>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</si>
  <si>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</si>
  <si>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</si>
  <si>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</si>
  <si>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</si>
  <si>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</si>
  <si>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</si>
  <si>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</si>
  <si>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</si>
  <si>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</si>
  <si>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</si>
  <si>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</si>
  <si>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</si>
  <si>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</si>
  <si>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</si>
  <si>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</si>
  <si>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</si>
  <si>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</si>
  <si>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</si>
  <si>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</si>
  <si>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</si>
  <si>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</si>
  <si>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</si>
  <si>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</si>
  <si>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</si>
  <si>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</si>
  <si>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</si>
  <si>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</si>
  <si>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</si>
  <si>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</si>
  <si>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</si>
  <si>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</si>
  <si>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</si>
  <si>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</si>
  <si>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</si>
  <si>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</si>
  <si>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</si>
  <si>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</si>
  <si>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</si>
  <si>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</si>
  <si>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</si>
  <si>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</si>
  <si>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</si>
  <si>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</si>
  <si>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</si>
  <si>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</si>
  <si>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</si>
  <si>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</si>
  <si>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</si>
  <si>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</si>
  <si>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</si>
  <si>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</si>
  <si>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</si>
  <si>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</si>
  <si>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</si>
  <si>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</si>
  <si>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</si>
  <si>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</si>
  <si>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</si>
  <si>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</si>
  <si>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</si>
  <si>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</si>
  <si>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</si>
  <si>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</si>
  <si>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</si>
  <si>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</si>
  <si>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</si>
  <si>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</si>
  <si>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</si>
  <si>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</si>
  <si>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</si>
  <si>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</si>
  <si>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</si>
  <si>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</si>
  <si>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</si>
  <si>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</si>
  <si>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</si>
  <si>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</si>
  <si>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</si>
  <si>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</si>
  <si>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</si>
  <si>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</si>
  <si>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</si>
  <si>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</si>
  <si>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</si>
  <si>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</si>
  <si>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</si>
  <si>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</si>
  <si>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</si>
  <si>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</si>
  <si>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</si>
  <si>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</si>
  <si>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</si>
  <si>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</si>
  <si>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</si>
  <si>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</si>
  <si>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</si>
  <si>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</si>
  <si>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</si>
  <si>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</si>
  <si>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</si>
  <si>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</si>
  <si>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</si>
  <si>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</si>
  <si>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</si>
  <si>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</si>
  <si>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</si>
  <si>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</si>
  <si>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</si>
  <si>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</si>
  <si>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</si>
  <si>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</si>
  <si>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</si>
  <si>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</si>
  <si>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</si>
  <si>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</si>
  <si>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</si>
  <si>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</si>
  <si>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</si>
  <si>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</si>
  <si>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</si>
  <si>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</si>
  <si>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</si>
  <si>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</si>
  <si>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</si>
  <si>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</si>
  <si>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</si>
  <si>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</si>
  <si>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</si>
  <si>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</si>
  <si>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</si>
  <si>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</si>
  <si>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</si>
  <si>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</si>
  <si>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</si>
  <si>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</si>
  <si>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</si>
  <si>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</si>
  <si>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</si>
  <si>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</si>
  <si>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</si>
  <si>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</si>
  <si>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</si>
  <si>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</si>
  <si>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</si>
  <si>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</si>
  <si>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</si>
  <si>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</si>
  <si>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</si>
  <si>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</si>
  <si>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</si>
  <si>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</si>
  <si>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</si>
  <si>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</si>
  <si>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</si>
  <si>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</si>
  <si>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</si>
  <si>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</si>
  <si>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</si>
  <si>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</si>
  <si>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</si>
  <si>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</si>
  <si>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</si>
  <si>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</si>
  <si>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</si>
  <si>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</si>
  <si>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</si>
  <si>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</si>
  <si>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</si>
  <si>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</si>
  <si>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</si>
  <si>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</si>
  <si>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</si>
  <si>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</si>
  <si>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</si>
  <si>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</si>
  <si>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</si>
  <si>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</si>
  <si>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</si>
  <si>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</si>
  <si>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</si>
  <si>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</si>
  <si>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</si>
  <si>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</si>
  <si>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</si>
  <si>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</si>
  <si>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</si>
  <si>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</si>
  <si>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</si>
  <si>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</si>
  <si>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</si>
  <si>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</si>
  <si>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</si>
  <si>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</si>
  <si>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</si>
  <si>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</si>
  <si>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</si>
  <si>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</si>
  <si>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</si>
  <si>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</si>
  <si>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</si>
  <si>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</si>
  <si>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</si>
  <si>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</si>
  <si>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</si>
  <si>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</si>
  <si>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</si>
  <si>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</si>
  <si>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</si>
  <si>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</si>
  <si>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</si>
  <si>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</si>
  <si>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</si>
  <si>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</si>
  <si>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</si>
  <si>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</si>
  <si>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</si>
  <si>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</si>
  <si>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</si>
  <si>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</si>
  <si>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</si>
  <si>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</si>
  <si>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</si>
  <si>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</si>
  <si>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</si>
  <si>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</si>
  <si>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</si>
  <si>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</si>
  <si>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</si>
  <si>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</si>
  <si>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</si>
  <si>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</si>
  <si>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</si>
  <si>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</si>
  <si>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</si>
  <si>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</si>
  <si>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</si>
  <si>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</si>
  <si>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</si>
  <si>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</si>
  <si>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</si>
  <si>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</si>
  <si>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</si>
  <si>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</si>
  <si>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</si>
  <si>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</si>
  <si>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</si>
  <si>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</si>
  <si>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</si>
  <si>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</si>
  <si>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</si>
  <si>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</si>
  <si>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</si>
  <si>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</si>
  <si>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</si>
  <si>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</si>
  <si>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</si>
  <si>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</si>
  <si>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</si>
  <si>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</si>
  <si>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</si>
  <si>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</si>
  <si>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</si>
  <si>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</si>
  <si>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</si>
  <si>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</si>
  <si>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</si>
  <si>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</si>
  <si>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</si>
  <si>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</si>
  <si>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</si>
  <si>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</si>
  <si>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</si>
  <si>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</si>
  <si>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</si>
  <si>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</si>
  <si>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</si>
  <si>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</si>
  <si>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</si>
  <si>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</si>
  <si>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</si>
  <si>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</si>
  <si>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</si>
  <si>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</si>
  <si>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</si>
  <si>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</si>
  <si>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</si>
  <si>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</si>
  <si>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</si>
  <si>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</si>
  <si>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</si>
  <si>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</si>
  <si>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</si>
  <si>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</si>
  <si>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</si>
  <si>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</si>
  <si>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</si>
  <si>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</si>
  <si>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</si>
  <si>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</si>
  <si>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</si>
  <si>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</si>
  <si>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</si>
  <si>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</si>
  <si>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</si>
  <si>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</si>
  <si>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</si>
  <si>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</si>
  <si>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</si>
  <si>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</si>
  <si>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</si>
  <si>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</si>
  <si>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</si>
  <si>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</si>
  <si>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</si>
  <si>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</si>
  <si>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</si>
  <si>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</si>
  <si>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</si>
  <si>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</si>
  <si>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</si>
  <si>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</si>
  <si>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</si>
  <si>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</si>
  <si>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</si>
  <si>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</si>
  <si>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</si>
  <si>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</si>
  <si>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</si>
  <si>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</si>
  <si>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</si>
  <si>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</si>
  <si>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</si>
  <si>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</si>
  <si>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</si>
  <si>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</si>
  <si>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</si>
  <si>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</si>
  <si>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</si>
  <si>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</si>
  <si>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</si>
  <si>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</si>
  <si>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</si>
  <si>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</si>
  <si>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</si>
  <si>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</si>
  <si>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</si>
  <si>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</si>
  <si>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</si>
  <si>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</si>
  <si>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</si>
  <si>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</si>
  <si>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</si>
  <si>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</si>
  <si>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</si>
  <si>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</si>
  <si>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</si>
  <si>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</si>
  <si>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</si>
  <si>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</si>
  <si>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</si>
  <si>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</si>
  <si>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</si>
  <si>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</si>
  <si>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</si>
  <si>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</si>
  <si>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</si>
  <si>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</si>
  <si>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</si>
  <si>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</si>
  <si>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</si>
  <si>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</si>
  <si>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</si>
  <si>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</si>
  <si>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</si>
  <si>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</si>
  <si>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</si>
  <si>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</si>
  <si>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</si>
  <si>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</si>
  <si>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</si>
  <si>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</si>
  <si>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</si>
  <si>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</si>
  <si>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</si>
  <si>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</si>
  <si>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</si>
  <si>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</si>
  <si>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</si>
  <si>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</si>
  <si>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</si>
  <si>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</si>
  <si>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</si>
  <si>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</si>
  <si>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</si>
  <si>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</si>
  <si>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</si>
  <si>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</si>
  <si>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</si>
  <si>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</si>
  <si>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</si>
  <si>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</si>
  <si>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</si>
  <si>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</si>
  <si>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</si>
  <si>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</si>
  <si>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</si>
  <si>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</si>
  <si>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</si>
  <si>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</si>
  <si>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</si>
  <si>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</si>
  <si>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</si>
  <si>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</si>
  <si>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</si>
  <si>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</si>
  <si>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</si>
  <si>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</si>
  <si>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</si>
  <si>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</si>
  <si>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</si>
  <si>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</si>
  <si>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</si>
  <si>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</si>
  <si>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</si>
  <si>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</si>
  <si>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</si>
  <si>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</si>
  <si>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</si>
  <si>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</si>
  <si>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</si>
  <si>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</si>
  <si>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</si>
  <si>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</si>
  <si>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</si>
  <si>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</si>
  <si>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</si>
  <si>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</si>
  <si>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</si>
  <si>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</si>
  <si>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</si>
  <si>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</si>
  <si>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</si>
  <si>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</si>
  <si>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</si>
  <si>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</si>
  <si>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</si>
  <si>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</si>
  <si>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</si>
  <si>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</si>
  <si>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</si>
  <si>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</si>
  <si>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</si>
  <si>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</si>
  <si>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</si>
  <si>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</si>
  <si>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</si>
  <si>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</si>
  <si>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</si>
  <si>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</si>
  <si>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</si>
  <si>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</si>
  <si>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</si>
  <si>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</si>
  <si>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</si>
  <si>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</si>
  <si>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</si>
  <si>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</si>
  <si>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</si>
  <si>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</si>
  <si>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</si>
  <si>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</si>
  <si>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</si>
  <si>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</si>
  <si>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</si>
  <si>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</si>
  <si>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</si>
  <si>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</si>
  <si>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</si>
  <si>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</si>
  <si>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</si>
  <si>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</si>
  <si>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</si>
  <si>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</si>
  <si>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</si>
  <si>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</si>
  <si>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</si>
  <si>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</si>
  <si>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</si>
  <si>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</si>
  <si>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</si>
  <si>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</si>
  <si>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</si>
  <si>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</si>
  <si>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</si>
  <si>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</si>
  <si>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</si>
  <si>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</si>
  <si>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</si>
  <si>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</si>
  <si>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</si>
  <si>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</si>
  <si>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</si>
  <si>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</si>
  <si>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</si>
  <si>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</si>
  <si>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</si>
  <si>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</si>
  <si>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</si>
  <si>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</si>
  <si>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</si>
  <si>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</si>
  <si>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</si>
  <si>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</si>
  <si>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</si>
  <si>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</si>
  <si>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</si>
  <si>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</si>
  <si>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</si>
  <si>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</si>
  <si>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</si>
  <si>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</si>
  <si>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</si>
  <si>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</si>
  <si>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</si>
  <si>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</si>
  <si>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</si>
  <si>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</si>
  <si>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</si>
  <si>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</si>
  <si>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</si>
  <si>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</si>
  <si>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</si>
  <si>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</si>
  <si>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</si>
  <si>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</si>
  <si>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</si>
  <si>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</si>
  <si>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</si>
  <si>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</si>
  <si>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</si>
  <si>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</si>
  <si>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</si>
  <si>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</si>
  <si>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</si>
  <si>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</si>
  <si>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</si>
  <si>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</si>
  <si>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</si>
  <si>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</si>
  <si>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</si>
  <si>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</si>
  <si>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</si>
  <si>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</si>
  <si>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</si>
  <si>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</si>
  <si>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</si>
  <si>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</si>
  <si>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</si>
  <si>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</si>
  <si>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</si>
  <si>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</si>
  <si>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</si>
  <si>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</si>
  <si>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</si>
  <si>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</si>
  <si>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</si>
  <si>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</si>
  <si>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</si>
  <si>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</si>
  <si>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</si>
  <si>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</si>
  <si>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</si>
  <si>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</si>
  <si>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</si>
  <si>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</si>
  <si>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</si>
  <si>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</si>
  <si>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</si>
  <si>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</si>
  <si>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</si>
  <si>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</si>
  <si>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</si>
  <si>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</si>
  <si>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</si>
  <si>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</si>
  <si>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</si>
  <si>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</si>
  <si>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</si>
  <si>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</si>
  <si>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</si>
  <si>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</si>
  <si>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</si>
  <si>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</si>
  <si>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</si>
  <si>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</si>
  <si>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</si>
  <si>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</si>
  <si>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</si>
  <si>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</si>
  <si>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</si>
  <si>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</si>
  <si>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</si>
  <si>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</si>
  <si>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</si>
  <si>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</si>
  <si>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</si>
  <si>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</si>
  <si>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</si>
  <si>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</si>
  <si>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</si>
  <si>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</si>
  <si>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</si>
  <si>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</si>
  <si>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</si>
  <si>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</si>
  <si>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</si>
  <si>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</si>
  <si>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</si>
  <si>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</si>
  <si>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</si>
  <si>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</si>
  <si>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</si>
  <si>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</si>
  <si>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</si>
  <si>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</si>
  <si>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</si>
  <si>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</si>
  <si>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</si>
  <si>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</si>
  <si>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</si>
  <si>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</si>
  <si>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</si>
  <si>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</si>
  <si>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</si>
  <si>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</si>
  <si>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</si>
  <si>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</si>
  <si>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</si>
  <si>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</si>
  <si>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</si>
  <si>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</si>
  <si>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</si>
  <si>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</si>
  <si>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</si>
  <si>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</si>
  <si>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</si>
  <si>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</si>
  <si>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</si>
  <si>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</si>
  <si>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</si>
  <si>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</si>
  <si>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</si>
  <si>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</si>
  <si>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</si>
  <si>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</si>
  <si>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</si>
  <si>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</si>
  <si>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</si>
  <si>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</si>
  <si>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</si>
  <si>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</si>
  <si>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</si>
  <si>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</si>
  <si>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</si>
  <si>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</si>
  <si>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</si>
  <si>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</si>
  <si>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</si>
  <si>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</si>
  <si>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</si>
  <si>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</si>
  <si>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</si>
  <si>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</si>
  <si>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</si>
  <si>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</si>
  <si>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</si>
  <si>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</si>
  <si>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</si>
  <si>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</si>
  <si>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</si>
  <si>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</si>
  <si>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</si>
  <si>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</si>
  <si>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</si>
  <si>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</si>
  <si>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</si>
  <si>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</si>
  <si>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</si>
  <si>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</si>
  <si>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</si>
  <si>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</si>
  <si>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</si>
  <si>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</si>
  <si>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</si>
  <si>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</si>
  <si>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</si>
  <si>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</si>
  <si>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</si>
  <si>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</si>
  <si>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</si>
  <si>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</si>
  <si>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</si>
  <si>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</si>
  <si>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</si>
  <si>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</si>
  <si>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</si>
  <si>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</si>
  <si>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</si>
  <si>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</si>
  <si>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</si>
  <si>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</si>
  <si>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</si>
  <si>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</si>
  <si>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</si>
  <si>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</si>
  <si>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</si>
  <si>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</si>
  <si>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</si>
  <si>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</si>
  <si>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</si>
  <si>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</si>
  <si>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</si>
  <si>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</si>
  <si>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</si>
  <si>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</si>
  <si>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</si>
  <si>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</si>
  <si>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</si>
  <si>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</si>
  <si>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</si>
  <si>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</si>
  <si>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</si>
  <si>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</si>
  <si>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</si>
  <si>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</si>
  <si>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</si>
  <si>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</si>
  <si>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</si>
  <si>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</si>
  <si>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</si>
  <si>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</si>
  <si>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</si>
  <si>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</si>
  <si>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</si>
  <si>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</si>
  <si>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</si>
  <si>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</si>
  <si>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</si>
  <si>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</si>
  <si>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</si>
  <si>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</si>
  <si>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</si>
  <si>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</si>
  <si>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</si>
  <si>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</si>
  <si>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</si>
  <si>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</si>
  <si>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</si>
  <si>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</si>
  <si>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</si>
  <si>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</si>
  <si>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</si>
  <si>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</si>
  <si>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</si>
  <si>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</si>
  <si>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</si>
  <si>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</si>
  <si>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</si>
  <si>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</si>
  <si>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</si>
  <si>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</si>
  <si>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</si>
  <si>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</si>
  <si>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</si>
  <si>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</si>
  <si>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</si>
  <si>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</si>
  <si>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</si>
  <si>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</si>
  <si>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</si>
  <si>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</si>
  <si>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</si>
  <si>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</si>
  <si>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</si>
  <si>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</si>
  <si>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</si>
  <si>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</si>
  <si>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</si>
  <si>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</si>
  <si>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</si>
  <si>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</si>
  <si>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</si>
  <si>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</si>
  <si>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</si>
  <si>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</si>
  <si>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</si>
  <si>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</si>
  <si>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</si>
  <si>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</si>
  <si>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</si>
  <si>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</si>
  <si>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</si>
  <si>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</si>
  <si>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</si>
  <si>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</si>
  <si>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</si>
  <si>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</si>
  <si>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</si>
  <si>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</si>
  <si>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</si>
  <si>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</si>
  <si>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</si>
  <si>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</si>
  <si>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</si>
  <si>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</si>
  <si>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</si>
  <si>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</si>
  <si>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</si>
  <si>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</si>
  <si>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</si>
  <si>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</si>
  <si>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</si>
  <si>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</si>
  <si>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</si>
  <si>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</si>
  <si>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</si>
  <si>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</si>
  <si>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</si>
  <si>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</si>
  <si>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</si>
  <si>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</si>
  <si>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</si>
  <si>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</si>
  <si>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</si>
  <si>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</si>
  <si>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</si>
  <si>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</si>
  <si>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</si>
  <si>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</si>
  <si>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</si>
  <si>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</si>
  <si>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</si>
  <si>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</si>
  <si>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</si>
  <si>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</si>
  <si>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</si>
  <si>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</si>
  <si>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</si>
  <si>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</si>
  <si>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</si>
  <si>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</si>
  <si>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</si>
  <si>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</si>
  <si>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</si>
  <si>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</si>
  <si>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</si>
  <si>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</si>
  <si>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</si>
  <si>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</si>
  <si>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</si>
  <si>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</si>
  <si>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</si>
  <si>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</si>
  <si>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</si>
  <si>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</si>
  <si>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</si>
  <si>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</si>
  <si>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</si>
  <si>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</si>
  <si>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</si>
  <si>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</si>
  <si>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</si>
  <si>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</si>
  <si>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</si>
  <si>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</si>
  <si>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</si>
  <si>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</si>
  <si>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</si>
  <si>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</si>
  <si>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</si>
  <si>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</si>
  <si>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</si>
  <si>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</si>
  <si>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</si>
  <si>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</si>
  <si>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</si>
  <si>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</si>
  <si>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</si>
  <si>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</si>
  <si>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</si>
  <si>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</si>
  <si>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</si>
  <si>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</si>
  <si>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</si>
  <si>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</si>
  <si>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</si>
  <si>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</si>
  <si>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</si>
  <si>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</si>
  <si>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</si>
  <si>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</si>
  <si>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</si>
  <si>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</si>
  <si>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</si>
  <si>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</si>
  <si>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</si>
  <si>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</si>
  <si>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</si>
  <si>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</si>
  <si>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</si>
  <si>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</si>
  <si>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</si>
  <si>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</si>
  <si>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</si>
  <si>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</si>
  <si>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</si>
  <si>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</si>
  <si>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</si>
  <si>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</si>
  <si>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</si>
  <si>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</si>
  <si>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</si>
  <si>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</si>
  <si>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</si>
  <si>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</si>
  <si>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</si>
  <si>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</si>
  <si>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</si>
  <si>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</si>
  <si>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</si>
  <si>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</si>
  <si>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</si>
  <si>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</si>
  <si>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</si>
  <si>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</si>
  <si>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</si>
  <si>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</si>
  <si>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</si>
  <si>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</si>
  <si>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</si>
  <si>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</si>
  <si>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</si>
  <si>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</si>
  <si>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</si>
  <si>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</si>
  <si>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</si>
  <si>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</si>
  <si>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</si>
  <si>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</si>
  <si>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</si>
  <si>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</si>
  <si>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</si>
  <si>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</si>
  <si>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</si>
  <si>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</si>
  <si>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</si>
  <si>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</si>
  <si>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</si>
  <si>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</si>
  <si>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</si>
  <si>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</si>
  <si>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</si>
  <si>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</si>
  <si>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</si>
  <si>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</si>
  <si>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</si>
  <si>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</si>
  <si>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</si>
  <si>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</si>
  <si>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</si>
  <si>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</si>
  <si>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</si>
  <si>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</si>
  <si>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</si>
  <si>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</si>
  <si>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</si>
  <si>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</si>
  <si>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</si>
  <si>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</si>
  <si>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</si>
  <si>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</si>
  <si>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</si>
  <si>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</si>
  <si>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</si>
  <si>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</si>
  <si>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</si>
  <si>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</si>
  <si>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</si>
  <si>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</si>
  <si>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</si>
  <si>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</si>
  <si>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</si>
  <si>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</si>
  <si>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</si>
  <si>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</si>
  <si>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</si>
  <si>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</si>
  <si>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</si>
  <si>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</si>
  <si>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</si>
  <si>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</si>
  <si>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</si>
  <si>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</si>
  <si>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</si>
  <si>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</si>
  <si>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</si>
  <si>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</si>
  <si>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</si>
  <si>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</si>
  <si>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</si>
  <si>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</si>
  <si>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</si>
  <si>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</si>
  <si>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</si>
  <si>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</si>
  <si>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</si>
  <si>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</si>
  <si>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</si>
  <si>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</si>
  <si>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</si>
  <si>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</si>
  <si>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</si>
  <si>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</si>
  <si>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</si>
  <si>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</si>
  <si>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</si>
  <si>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</si>
  <si>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</si>
  <si>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</si>
  <si>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</si>
  <si>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</si>
  <si>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</si>
  <si>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</si>
  <si>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</si>
  <si>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</si>
  <si>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</si>
  <si>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</si>
  <si>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</si>
  <si>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</si>
  <si>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</si>
  <si>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</si>
  <si>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</si>
  <si>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</si>
  <si>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</si>
  <si>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</si>
  <si>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</si>
  <si>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</si>
  <si>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</si>
  <si>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</si>
  <si>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</si>
  <si>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</si>
  <si>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</si>
  <si>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</si>
  <si>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</si>
  <si>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</si>
  <si>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</si>
  <si>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</si>
  <si>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</si>
  <si>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</si>
  <si>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</si>
  <si>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</si>
  <si>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</si>
  <si>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</si>
  <si>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</si>
  <si>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</si>
  <si>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</si>
  <si>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</si>
  <si>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</si>
  <si>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</si>
  <si>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</si>
  <si>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</si>
  <si>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</si>
  <si>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</si>
  <si>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</si>
  <si>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</si>
  <si>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</si>
  <si>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</si>
  <si>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</si>
  <si>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</si>
  <si>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</si>
  <si>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</si>
  <si>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</si>
  <si>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</si>
  <si>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</si>
  <si>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</si>
  <si>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</si>
  <si>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</si>
  <si>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</si>
  <si>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</si>
  <si>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</si>
  <si>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</si>
  <si>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</si>
  <si>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</si>
  <si>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</si>
  <si>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</si>
  <si>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</si>
  <si>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</si>
  <si>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</si>
  <si>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</si>
  <si>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</si>
  <si>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</si>
  <si>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</si>
  <si>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</si>
  <si>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</si>
  <si>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</si>
  <si>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</si>
  <si>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</si>
  <si>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</si>
  <si>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</si>
  <si>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</si>
  <si>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</si>
  <si>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</si>
  <si>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</si>
  <si>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</si>
  <si>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</si>
  <si>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</si>
  <si>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</si>
  <si>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</si>
  <si>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</si>
  <si>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</si>
  <si>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</si>
  <si>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</si>
  <si>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</si>
  <si>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</si>
  <si>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</si>
  <si>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</si>
  <si>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</si>
  <si>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</si>
  <si>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</si>
  <si>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</si>
  <si>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</si>
  <si>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</si>
  <si>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</si>
  <si>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</si>
  <si>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</si>
  <si>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</si>
  <si>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</si>
  <si>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</si>
  <si>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</si>
  <si>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</si>
  <si>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</si>
  <si>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</si>
  <si>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</si>
  <si>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</si>
  <si>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</si>
  <si>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</si>
  <si>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</si>
  <si>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</si>
  <si>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</si>
  <si>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</si>
  <si>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</si>
  <si>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</si>
  <si>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</si>
  <si>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</si>
  <si>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</si>
  <si>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</si>
  <si>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</si>
  <si>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</si>
  <si>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</si>
  <si>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</si>
  <si>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</si>
  <si>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</si>
  <si>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</si>
  <si>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</si>
  <si>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</si>
  <si>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</si>
  <si>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</si>
  <si>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</si>
  <si>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</si>
  <si>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</si>
  <si>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</si>
  <si>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</si>
  <si>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</si>
  <si>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</si>
  <si>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</si>
  <si>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</si>
  <si>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</si>
  <si>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</si>
  <si>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</si>
  <si>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</si>
  <si>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</si>
  <si>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</si>
  <si>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</si>
  <si>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</si>
  <si>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</si>
  <si>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</si>
  <si>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</si>
  <si>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</si>
  <si>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</si>
  <si>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</si>
  <si>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</si>
  <si>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</si>
  <si>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</si>
  <si>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</si>
  <si>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</si>
  <si>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</si>
  <si>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</si>
  <si>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</si>
  <si>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</si>
  <si>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</si>
  <si>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</si>
  <si>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</si>
  <si>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</si>
  <si>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</si>
  <si>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</si>
  <si>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</si>
  <si>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</si>
  <si>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</si>
  <si>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</si>
  <si>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</si>
  <si>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</si>
  <si>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</si>
  <si>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</si>
  <si>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</si>
  <si>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</si>
  <si>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</si>
  <si>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</si>
  <si>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</si>
  <si>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</si>
  <si>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</si>
  <si>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</si>
  <si>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</si>
  <si>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</si>
  <si>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</si>
  <si>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</si>
  <si>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</si>
  <si>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</si>
  <si>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</si>
  <si>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</si>
  <si>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</si>
  <si>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</si>
  <si>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</si>
  <si>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</si>
  <si>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</si>
  <si>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</si>
  <si>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</si>
  <si>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</si>
  <si>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</si>
  <si>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</si>
  <si>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</si>
  <si>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</si>
  <si>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</si>
  <si>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</si>
  <si>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</si>
  <si>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</si>
  <si>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</si>
  <si>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</si>
  <si>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</si>
  <si>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</si>
  <si>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</si>
  <si>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</si>
  <si>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</si>
  <si>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</si>
  <si>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</si>
  <si>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</si>
  <si>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</si>
  <si>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</si>
  <si>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</si>
  <si>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</si>
  <si>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</si>
  <si>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</si>
  <si>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</si>
  <si>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</si>
  <si>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</si>
  <si>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</si>
  <si>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</si>
  <si>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</si>
  <si>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</si>
  <si>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</si>
  <si>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</si>
  <si>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</si>
  <si>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</si>
  <si>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</si>
  <si>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</si>
  <si>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</si>
  <si>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</si>
  <si>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</si>
  <si>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</si>
  <si>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</si>
  <si>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</si>
  <si>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</si>
  <si>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</si>
  <si>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</si>
  <si>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</si>
  <si>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</si>
  <si>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</si>
  <si>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</si>
  <si>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</si>
  <si>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</si>
  <si>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</si>
  <si>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</si>
  <si>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</si>
  <si>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</si>
  <si>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</si>
  <si>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</si>
  <si>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</si>
  <si>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</si>
  <si>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</si>
  <si>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</si>
  <si>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</si>
  <si>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</si>
  <si>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</si>
  <si>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</si>
  <si>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</si>
  <si>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</si>
  <si>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</si>
  <si>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</si>
  <si>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</si>
  <si>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</si>
  <si>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</si>
  <si>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</si>
  <si>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</si>
  <si>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</si>
  <si>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</si>
  <si>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</si>
  <si>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</si>
  <si>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</si>
  <si>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</si>
  <si>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</si>
  <si>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</si>
  <si>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</si>
  <si>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</si>
  <si>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</si>
  <si>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</si>
  <si>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</si>
  <si>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</si>
  <si>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</si>
  <si>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</si>
  <si>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</si>
  <si>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</si>
  <si>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</si>
  <si>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</si>
  <si>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</si>
  <si>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</si>
  <si>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</si>
  <si>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</si>
  <si>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</si>
  <si>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</si>
  <si>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</si>
  <si>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</si>
  <si>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</si>
  <si>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</si>
  <si>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</si>
  <si>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</si>
  <si>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</si>
  <si>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</si>
  <si>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</si>
  <si>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</si>
  <si>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</si>
  <si>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</si>
  <si>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</si>
  <si>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</si>
  <si>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</si>
  <si>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</si>
  <si>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</si>
  <si>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</si>
  <si>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</si>
  <si>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</si>
  <si>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</si>
  <si>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</si>
  <si>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</si>
  <si>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</si>
  <si>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</si>
  <si>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</si>
  <si>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</si>
  <si>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</si>
  <si>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</si>
  <si>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</si>
  <si>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</si>
  <si>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</si>
  <si>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</si>
  <si>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</si>
  <si>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</si>
  <si>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</si>
  <si>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</si>
  <si>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</si>
  <si>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</si>
  <si>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</si>
  <si>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</si>
  <si>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</si>
  <si>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</si>
  <si>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</si>
  <si>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</si>
  <si>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</si>
  <si>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</si>
  <si>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</si>
  <si>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</si>
  <si>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</si>
  <si>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</si>
  <si>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</si>
  <si>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</si>
  <si>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</si>
  <si>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</si>
  <si>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</si>
  <si>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</si>
  <si>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</si>
  <si>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</si>
  <si>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</si>
  <si>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</si>
  <si>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</si>
  <si>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</si>
  <si>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</si>
  <si>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</si>
  <si>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</si>
  <si>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</si>
  <si>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</si>
  <si>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</si>
  <si>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</si>
  <si>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</si>
  <si>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</si>
  <si>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</si>
  <si>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</si>
  <si>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</si>
  <si>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</si>
  <si>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</si>
  <si>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</si>
  <si>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</si>
  <si>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</si>
  <si>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</si>
  <si>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</si>
  <si>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</si>
  <si>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</si>
  <si>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</si>
  <si>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</si>
  <si>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</si>
  <si>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</si>
  <si>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</si>
  <si>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</si>
  <si>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</si>
  <si>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</si>
  <si>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</si>
  <si>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</si>
  <si>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</si>
  <si>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</si>
  <si>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</si>
  <si>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</si>
  <si>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</si>
  <si>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</si>
  <si>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</si>
  <si>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</si>
  <si>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</si>
  <si>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</si>
  <si>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</si>
  <si>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</si>
  <si>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</si>
  <si>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</si>
  <si>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</si>
  <si>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</si>
  <si>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</si>
  <si>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</si>
  <si>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</si>
  <si>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</si>
  <si>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</si>
  <si>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</si>
  <si>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</si>
  <si>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</si>
  <si>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</si>
  <si>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</si>
  <si>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</si>
  <si>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</si>
  <si>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</si>
  <si>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</si>
  <si>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</si>
  <si>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</si>
  <si>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</si>
  <si>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</si>
  <si>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</si>
  <si>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</si>
  <si>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</si>
  <si>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</si>
  <si>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</si>
  <si>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</si>
  <si>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</si>
  <si>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</si>
  <si>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</si>
  <si>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</si>
  <si>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</si>
  <si>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</si>
  <si>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</si>
  <si>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</si>
  <si>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</si>
  <si>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</si>
  <si>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</si>
  <si>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</si>
  <si>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</si>
  <si>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</si>
  <si>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</si>
  <si>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</si>
  <si>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</si>
  <si>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</si>
  <si>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</si>
  <si>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</si>
  <si>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</si>
  <si>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</si>
  <si>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</si>
  <si>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</si>
  <si>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</si>
  <si>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</si>
  <si>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</si>
  <si>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</si>
  <si>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</si>
  <si>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</si>
  <si>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</si>
  <si>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</si>
  <si>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</si>
  <si>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</si>
  <si>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</si>
  <si>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</si>
  <si>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</si>
  <si>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</si>
  <si>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</si>
  <si>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</si>
  <si>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</si>
  <si>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</si>
  <si>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</si>
  <si>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</si>
  <si>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</si>
  <si>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</si>
  <si>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</si>
  <si>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</si>
  <si>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</si>
  <si>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</si>
  <si>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</si>
  <si>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</si>
  <si>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</si>
  <si>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</si>
  <si>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</si>
  <si>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</si>
  <si>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</si>
  <si>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</si>
  <si>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</si>
  <si>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</si>
  <si>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</si>
  <si>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</si>
  <si>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</si>
  <si>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</si>
  <si>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</si>
  <si>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</si>
  <si>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</si>
  <si>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</si>
  <si>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</si>
  <si>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</si>
  <si>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</si>
  <si>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</si>
  <si>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</si>
  <si>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</si>
  <si>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</si>
  <si>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</si>
  <si>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</si>
  <si>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</si>
  <si>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</si>
  <si>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</si>
  <si>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</si>
  <si>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</si>
  <si>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</si>
  <si>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</si>
  <si>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</si>
  <si>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</si>
  <si>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</si>
  <si>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</si>
  <si>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</si>
  <si>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</si>
  <si>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</si>
  <si>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</si>
  <si>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</si>
  <si>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</si>
  <si>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</si>
  <si>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</si>
  <si>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</si>
  <si>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</si>
  <si>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</si>
  <si>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</si>
  <si>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</si>
  <si>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</si>
  <si>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</si>
  <si>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</si>
  <si>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</si>
  <si>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</si>
  <si>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</si>
  <si>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</si>
  <si>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</si>
  <si>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</si>
  <si>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</si>
  <si>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</si>
  <si>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</si>
  <si>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</si>
  <si>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</si>
  <si>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</si>
  <si>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</si>
  <si>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</si>
  <si>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</si>
  <si>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</si>
  <si>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</si>
  <si>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</si>
  <si>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</si>
  <si>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</si>
  <si>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</si>
  <si>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</si>
  <si>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</si>
  <si>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</si>
  <si>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</si>
  <si>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</si>
  <si>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</si>
  <si>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</si>
  <si>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</si>
  <si>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</si>
  <si>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</si>
  <si>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</si>
  <si>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</si>
  <si>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</si>
  <si>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</si>
  <si>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</si>
  <si>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</si>
  <si>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</si>
  <si>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</si>
  <si>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</si>
  <si>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</si>
  <si>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</si>
  <si>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</si>
  <si>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</si>
  <si>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</si>
  <si>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</si>
  <si>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</si>
  <si>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</si>
  <si>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</si>
  <si>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</si>
  <si>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</si>
  <si>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</si>
  <si>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</si>
  <si>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</si>
  <si>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</si>
  <si>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</si>
  <si>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</si>
  <si>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</si>
  <si>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</si>
  <si>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</si>
  <si>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</si>
  <si>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</si>
  <si>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</si>
  <si>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</si>
  <si>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</si>
  <si>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</si>
  <si>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</si>
  <si>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</si>
  <si>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</si>
  <si>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</si>
  <si>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</si>
  <si>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</si>
  <si>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</si>
  <si>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</si>
  <si>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</si>
  <si>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</si>
  <si>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</si>
  <si>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</si>
  <si>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</si>
  <si>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</si>
  <si>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</si>
  <si>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</si>
  <si>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</si>
  <si>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</si>
  <si>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</si>
  <si>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</si>
  <si>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</si>
  <si>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</si>
  <si>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</si>
  <si>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</si>
  <si>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</si>
  <si>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</si>
  <si>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</si>
  <si>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</si>
  <si>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</si>
  <si>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</si>
  <si>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</si>
  <si>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</si>
  <si>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</si>
  <si>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</si>
  <si>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</si>
  <si>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</si>
  <si>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</si>
  <si>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</si>
  <si>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</si>
  <si>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</si>
  <si>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</si>
  <si>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</si>
  <si>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</si>
  <si>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</si>
  <si>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</si>
  <si>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</si>
  <si>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</si>
  <si>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</si>
  <si>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</si>
  <si>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</si>
  <si>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</si>
  <si>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</si>
  <si>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</si>
  <si>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</si>
  <si>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</si>
  <si>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</si>
  <si>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</si>
  <si>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</si>
  <si>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</si>
  <si>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</si>
  <si>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</si>
  <si>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</si>
  <si>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</si>
  <si>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</si>
  <si>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</si>
  <si>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</si>
  <si>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</si>
  <si>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</si>
  <si>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</si>
  <si>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</si>
  <si>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</si>
  <si>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</si>
  <si>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</si>
  <si>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</si>
  <si>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</si>
  <si>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</si>
  <si>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</si>
  <si>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</si>
  <si>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</si>
  <si>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</si>
  <si>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</si>
  <si>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</si>
  <si>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</si>
  <si>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</si>
  <si>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</si>
  <si>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</si>
  <si>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</si>
  <si>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</si>
  <si>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</si>
  <si>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</si>
  <si>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</si>
  <si>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</si>
  <si>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</si>
  <si>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</si>
  <si>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</si>
  <si>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</si>
  <si>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</si>
  <si>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</si>
  <si>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</si>
  <si>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</si>
  <si>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</si>
  <si>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</si>
  <si>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</si>
  <si>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</si>
  <si>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</si>
  <si>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</si>
  <si>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</si>
  <si>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</si>
  <si>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</si>
  <si>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</si>
  <si>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</si>
  <si>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</si>
  <si>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</si>
  <si>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</si>
  <si>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</si>
  <si>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</si>
  <si>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</si>
  <si>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</si>
  <si>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</si>
  <si>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</si>
  <si>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</si>
  <si>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</si>
  <si>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</si>
  <si>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</si>
  <si>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</si>
  <si>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</si>
  <si>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</si>
  <si>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</si>
  <si>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</si>
  <si>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</si>
  <si>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</si>
  <si>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</si>
  <si>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</si>
  <si>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</si>
  <si>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</si>
  <si>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</si>
  <si>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</si>
  <si>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</si>
  <si>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</si>
  <si>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</si>
  <si>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</si>
  <si>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</si>
  <si>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</si>
  <si>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</si>
  <si>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</si>
  <si>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</si>
  <si>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</si>
  <si>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</si>
  <si>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</si>
  <si>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</si>
  <si>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</si>
  <si>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</si>
  <si>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</si>
  <si>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</si>
  <si>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</si>
  <si>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</si>
  <si>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</si>
  <si>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</si>
  <si>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</si>
  <si>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</si>
  <si>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</si>
  <si>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</si>
  <si>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</si>
  <si>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</si>
  <si>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</si>
  <si>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</si>
  <si>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</si>
  <si>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</si>
  <si>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</si>
  <si>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</si>
  <si>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</si>
  <si>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</si>
  <si>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</si>
  <si>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</si>
  <si>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</si>
  <si>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</si>
  <si>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</si>
  <si>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</si>
  <si>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</si>
  <si>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</si>
  <si>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</si>
  <si>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</si>
  <si>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</si>
  <si>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</si>
  <si>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</si>
  <si>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</si>
  <si>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</si>
  <si>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</si>
  <si>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</si>
  <si>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</si>
  <si>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</si>
  <si>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</si>
  <si>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</si>
  <si>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</si>
  <si>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</si>
  <si>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</si>
  <si>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</si>
  <si>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</si>
  <si>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</si>
  <si>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</si>
  <si>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</si>
  <si>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</si>
  <si>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</si>
  <si>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</si>
  <si>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</si>
  <si>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</si>
  <si>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</si>
  <si>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</si>
  <si>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</si>
  <si>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</si>
  <si>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</si>
  <si>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</si>
  <si>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</si>
  <si>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</si>
  <si>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</si>
  <si>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</si>
  <si>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</si>
  <si>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</si>
  <si>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</si>
  <si>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</si>
  <si>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</si>
  <si>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</si>
  <si>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</si>
  <si>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</si>
  <si>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</si>
  <si>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</si>
  <si>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</si>
  <si>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</si>
  <si>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</si>
  <si>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</si>
  <si>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</si>
  <si>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</si>
  <si>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</si>
  <si>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</si>
  <si>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</si>
  <si>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</si>
  <si>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</si>
  <si>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</si>
  <si>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</si>
  <si>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</si>
  <si>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</si>
  <si>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</si>
  <si>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</si>
  <si>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</si>
  <si>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</si>
  <si>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</si>
  <si>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</si>
  <si>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</si>
  <si>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</si>
  <si>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</si>
  <si>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</si>
  <si>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</si>
  <si>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</si>
  <si>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</si>
  <si>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</si>
  <si>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</si>
  <si>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</si>
  <si>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</si>
  <si>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</si>
  <si>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</si>
  <si>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</si>
  <si>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</si>
  <si>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</si>
  <si>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</si>
  <si>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</si>
  <si>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</si>
  <si>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</si>
  <si>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</si>
  <si>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</si>
  <si>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</si>
  <si>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</si>
  <si>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</si>
  <si>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</si>
  <si>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</si>
  <si>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</si>
  <si>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</si>
  <si>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</si>
  <si>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</si>
  <si>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</si>
  <si>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</si>
  <si>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</si>
  <si>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</si>
  <si>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</si>
  <si>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</si>
  <si>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</si>
  <si>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</si>
  <si>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</si>
  <si>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</si>
  <si>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</si>
  <si>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</si>
  <si>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</si>
  <si>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</si>
  <si>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</si>
  <si>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</si>
  <si>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</si>
  <si>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</si>
  <si>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</si>
  <si>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</si>
  <si>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</si>
  <si>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</si>
  <si>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</si>
  <si>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</si>
  <si>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</si>
  <si>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</si>
  <si>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</si>
  <si>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</si>
  <si>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</si>
  <si>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</si>
  <si>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</si>
  <si>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</si>
  <si>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</si>
  <si>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</si>
  <si>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</si>
  <si>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</si>
  <si>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</si>
  <si>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</si>
  <si>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</si>
  <si>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</si>
  <si>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</si>
  <si>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</si>
  <si>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</si>
  <si>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</si>
  <si>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</si>
  <si>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</si>
  <si>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</si>
  <si>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</si>
  <si>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</si>
  <si>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</si>
  <si>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</si>
  <si>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</si>
  <si>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</si>
  <si>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</si>
  <si>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</si>
  <si>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</si>
  <si>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</si>
  <si>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</si>
  <si>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</si>
  <si>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</si>
  <si>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</si>
  <si>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</si>
  <si>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</si>
  <si>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</si>
  <si>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</si>
  <si>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</si>
  <si>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</si>
  <si>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</si>
  <si>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</si>
  <si>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</si>
  <si>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</si>
  <si>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</si>
  <si>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</si>
  <si>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</si>
  <si>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</si>
  <si>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</si>
  <si>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</si>
  <si>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</si>
  <si>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</si>
  <si>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</si>
  <si>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</si>
  <si>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</si>
  <si>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</si>
  <si>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</si>
  <si>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</si>
  <si>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</si>
  <si>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</si>
  <si>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</si>
  <si>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</si>
  <si>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</si>
  <si>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</si>
  <si>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</si>
  <si>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</si>
  <si>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</si>
  <si>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</si>
  <si>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</si>
  <si>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</si>
  <si>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</si>
  <si>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</si>
  <si>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</si>
  <si>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</si>
  <si>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</si>
  <si>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</si>
  <si>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</si>
  <si>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</si>
  <si>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</si>
  <si>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</si>
  <si>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</si>
  <si>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</si>
  <si>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</si>
  <si>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</si>
  <si>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</si>
  <si>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</si>
  <si>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</si>
  <si>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</si>
  <si>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</si>
  <si>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</si>
  <si>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</si>
  <si>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</si>
  <si>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</si>
  <si>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</si>
  <si>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</si>
  <si>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</si>
  <si>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</si>
  <si>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</si>
  <si>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</si>
  <si>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</si>
  <si>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</si>
  <si>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</si>
  <si>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</si>
  <si>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</si>
  <si>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</si>
  <si>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</si>
  <si>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</si>
  <si>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</si>
  <si>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</si>
  <si>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</si>
  <si>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</si>
  <si>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</si>
  <si>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</si>
  <si>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</si>
  <si>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</si>
  <si>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</si>
  <si>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</si>
  <si>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</si>
  <si>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</si>
  <si>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</si>
  <si>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</si>
  <si>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</si>
  <si>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</si>
  <si>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</si>
  <si>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</si>
  <si>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</si>
  <si>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</si>
  <si>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</si>
  <si>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</si>
  <si>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</si>
  <si>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</si>
  <si>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</si>
  <si>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</si>
  <si>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</si>
  <si>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</si>
  <si>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</si>
  <si>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</si>
  <si>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</si>
  <si>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</si>
  <si>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</si>
  <si>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</si>
  <si>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</si>
  <si>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</si>
  <si>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</si>
  <si>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</si>
  <si>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</si>
  <si>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</si>
  <si>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</si>
  <si>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</si>
  <si>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</si>
  <si>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</si>
  <si>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</si>
  <si>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</si>
  <si>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</si>
  <si>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</si>
  <si>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</si>
  <si>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</si>
  <si>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</si>
  <si>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</si>
  <si>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</si>
  <si>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</si>
  <si>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</si>
  <si>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</si>
  <si>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</si>
  <si>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</si>
  <si>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</si>
  <si>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</si>
  <si>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</si>
  <si>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</si>
  <si>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</si>
  <si>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</si>
  <si>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</si>
  <si>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</si>
  <si>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</si>
  <si>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</si>
  <si>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</si>
  <si>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</si>
  <si>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</si>
  <si>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</si>
  <si>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</si>
  <si>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</si>
  <si>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</si>
  <si>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</si>
  <si>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</si>
  <si>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</si>
  <si>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</si>
  <si>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</si>
  <si>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</si>
  <si>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</si>
  <si>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</si>
  <si>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</si>
  <si>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</si>
  <si>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</si>
  <si>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</si>
  <si>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</si>
  <si>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</si>
  <si>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</si>
  <si>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</si>
  <si>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</si>
  <si>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</si>
  <si>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</si>
  <si>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</si>
  <si>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</si>
  <si>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</si>
  <si>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</si>
  <si>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</si>
  <si>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</si>
  <si>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</si>
  <si>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</si>
  <si>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</si>
  <si>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</si>
  <si>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</si>
  <si>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</si>
  <si>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</si>
  <si>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</si>
  <si>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</si>
  <si>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</si>
  <si>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</si>
  <si>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</si>
  <si>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</si>
  <si>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</si>
  <si>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</si>
  <si>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</si>
  <si>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</si>
  <si>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</si>
  <si>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</si>
  <si>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</si>
  <si>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</si>
  <si>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</si>
  <si>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</si>
  <si>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</si>
  <si>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</si>
  <si>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</si>
  <si>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</si>
  <si>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</si>
  <si>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</si>
  <si>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</si>
  <si>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</si>
  <si>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</si>
  <si>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</si>
  <si>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</si>
  <si>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</si>
  <si>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</si>
  <si>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</si>
  <si>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</si>
  <si>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</si>
  <si>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</si>
  <si>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</si>
  <si>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</si>
  <si>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</si>
  <si>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</si>
  <si>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</si>
  <si>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</si>
  <si>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</si>
  <si>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</si>
  <si>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</si>
  <si>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</si>
  <si>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</si>
  <si>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</si>
  <si>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</si>
  <si>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</si>
  <si>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</si>
  <si>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</si>
  <si>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</si>
  <si>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</si>
  <si>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</si>
  <si>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</si>
  <si>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</si>
  <si>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</si>
  <si>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</si>
  <si>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</si>
  <si>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</si>
  <si>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</si>
  <si>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</si>
  <si>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</si>
  <si>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</si>
  <si>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</si>
  <si>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</si>
  <si>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</si>
  <si>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</si>
  <si>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</si>
  <si>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</si>
  <si>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</si>
  <si>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</si>
  <si>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</si>
  <si>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</si>
  <si>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</si>
  <si>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</si>
  <si>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</si>
  <si>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</si>
  <si>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</si>
  <si>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</si>
  <si>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</si>
  <si>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</si>
  <si>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</si>
  <si>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</si>
  <si>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</si>
  <si>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</si>
  <si>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</si>
  <si>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</si>
  <si>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</si>
  <si>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</si>
  <si>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</si>
  <si>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</si>
  <si>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</si>
  <si>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</si>
  <si>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</si>
  <si>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</si>
  <si>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</si>
  <si>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</si>
  <si>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</si>
  <si>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</si>
  <si>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</si>
  <si>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</si>
  <si>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</si>
  <si>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</si>
  <si>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</si>
  <si>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</si>
  <si>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</si>
  <si>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</si>
  <si>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</si>
  <si>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</si>
  <si>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</si>
  <si>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</si>
  <si>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</si>
  <si>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</si>
  <si>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</si>
  <si>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</si>
  <si>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</si>
  <si>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</si>
  <si>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</si>
  <si>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</si>
  <si>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</si>
  <si>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</si>
  <si>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</si>
  <si>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</si>
  <si>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</si>
  <si>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</si>
  <si>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</si>
  <si>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</si>
  <si>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</si>
  <si>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</si>
  <si>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</si>
  <si>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</si>
  <si>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</si>
  <si>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</si>
  <si>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</si>
  <si>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</si>
  <si>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</si>
  <si>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</si>
  <si>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</si>
  <si>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</si>
  <si>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</si>
  <si>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</si>
  <si>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</si>
  <si>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</si>
  <si>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</si>
  <si>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</si>
  <si>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</si>
  <si>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</si>
  <si>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</si>
  <si>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</si>
  <si>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</si>
  <si>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</si>
  <si>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</si>
  <si>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</si>
  <si>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</si>
  <si>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</si>
  <si>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</si>
  <si>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</si>
  <si>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</si>
  <si>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</si>
  <si>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</si>
  <si>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</si>
  <si>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</si>
  <si>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</si>
  <si>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</si>
  <si>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</si>
  <si>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</si>
  <si>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</si>
  <si>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</si>
  <si>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</si>
  <si>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</si>
  <si>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</si>
  <si>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</si>
  <si>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</si>
  <si>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</si>
  <si>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</si>
  <si>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</si>
  <si>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</si>
  <si>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</si>
  <si>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</si>
  <si>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</si>
  <si>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</si>
  <si>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</si>
  <si>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</si>
  <si>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</si>
  <si>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</si>
  <si>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</si>
  <si>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</si>
  <si>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</si>
  <si>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</si>
  <si>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</si>
  <si>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</si>
  <si>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</si>
  <si>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</si>
  <si>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</si>
  <si>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</si>
  <si>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</si>
  <si>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</si>
  <si>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</si>
  <si>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</si>
  <si>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</si>
  <si>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</si>
  <si>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</si>
  <si>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</si>
  <si>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</si>
  <si>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</si>
  <si>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</si>
  <si>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</si>
  <si>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</si>
  <si>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</si>
  <si>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</si>
  <si>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</si>
  <si>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</si>
  <si>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</si>
  <si>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</si>
  <si>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</si>
  <si>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</si>
  <si>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</si>
  <si>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</si>
  <si>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</si>
  <si>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</si>
  <si>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</si>
  <si>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</si>
  <si>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</si>
  <si>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</si>
  <si>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</si>
  <si>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</si>
  <si>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</si>
  <si>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</si>
  <si>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</si>
  <si>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</si>
  <si>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</si>
  <si>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</si>
  <si>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</si>
  <si>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</si>
  <si>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</si>
  <si>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</si>
  <si>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</si>
  <si>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</si>
  <si>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</si>
  <si>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</si>
  <si>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</si>
  <si>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</si>
  <si>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</si>
  <si>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</si>
  <si>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</si>
  <si>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</si>
  <si>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</si>
  <si>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</si>
  <si>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</si>
  <si>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</si>
  <si>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</si>
  <si>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</si>
  <si>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</si>
  <si>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</si>
  <si>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</si>
  <si>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</si>
  <si>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</si>
  <si>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</si>
  <si>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</si>
  <si>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</si>
  <si>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</si>
  <si>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</si>
  <si>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</si>
  <si>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</si>
  <si>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</si>
  <si>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</si>
  <si>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</si>
  <si>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</si>
  <si>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</si>
  <si>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</si>
  <si>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</si>
  <si>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</si>
  <si>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</si>
  <si>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</si>
  <si>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</si>
  <si>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</si>
  <si>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</si>
  <si>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</si>
  <si>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</si>
  <si>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</si>
  <si>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</si>
  <si>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</si>
  <si>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</si>
  <si>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</si>
  <si>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</si>
  <si>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</si>
  <si>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</si>
  <si>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</si>
  <si>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</si>
  <si>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</si>
  <si>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</si>
  <si>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</si>
  <si>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</si>
  <si>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</si>
  <si>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</si>
  <si>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</si>
  <si>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</si>
  <si>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</si>
  <si>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</si>
  <si>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</si>
  <si>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</si>
  <si>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</si>
  <si>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</si>
  <si>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</si>
  <si>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</si>
  <si>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</si>
  <si>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</si>
  <si>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</si>
  <si>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</si>
  <si>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</si>
  <si>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</si>
  <si>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</si>
  <si>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</si>
  <si>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</si>
  <si>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</si>
  <si>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</si>
  <si>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</si>
  <si>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</si>
  <si>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</si>
  <si>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</si>
  <si>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</si>
  <si>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</si>
  <si>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</si>
  <si>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</si>
  <si>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</si>
  <si>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</si>
  <si>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</si>
  <si>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</si>
  <si>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</si>
  <si>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</si>
  <si>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</si>
  <si>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</si>
  <si>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</si>
  <si>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</si>
  <si>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</si>
  <si>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</si>
  <si>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</si>
  <si>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</si>
  <si>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</si>
  <si>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</si>
  <si>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</si>
  <si>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</si>
  <si>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</si>
  <si>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</si>
  <si>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</si>
  <si>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</si>
  <si>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</si>
  <si>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</si>
  <si>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</si>
  <si>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</si>
  <si>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</si>
  <si>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</si>
  <si>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</si>
  <si>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</si>
  <si>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</si>
  <si>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</si>
  <si>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</si>
  <si>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</si>
  <si>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</si>
  <si>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</si>
  <si>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</si>
  <si>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</si>
  <si>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</si>
  <si>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</si>
  <si>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</si>
  <si>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</si>
  <si>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</si>
  <si>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</si>
  <si>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</si>
  <si>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</si>
  <si>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</si>
  <si>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</si>
  <si>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</si>
  <si>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</si>
  <si>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</si>
  <si>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</si>
  <si>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</si>
  <si>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</si>
  <si>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</si>
  <si>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</si>
  <si>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</si>
  <si>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</si>
  <si>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</si>
  <si>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</si>
  <si>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</si>
  <si>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</si>
  <si>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</si>
  <si>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</si>
  <si>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</si>
  <si>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</si>
  <si>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</si>
  <si>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</si>
  <si>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</si>
  <si>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</si>
  <si>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</si>
  <si>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</si>
  <si>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</si>
  <si>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</si>
  <si>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</si>
  <si>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</si>
  <si>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</si>
  <si>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</si>
  <si>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</si>
  <si>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</si>
  <si>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</si>
  <si>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</si>
  <si>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</si>
  <si>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</si>
  <si>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</si>
  <si>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</si>
  <si>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</si>
  <si>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</si>
  <si>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</si>
  <si>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</si>
  <si>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</si>
  <si>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</si>
  <si>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</si>
  <si>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</si>
  <si>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</si>
  <si>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</si>
  <si>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</si>
  <si>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</si>
  <si>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</si>
  <si>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</si>
  <si>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</si>
  <si>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</si>
  <si>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</si>
  <si>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</si>
  <si>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</si>
  <si>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</si>
  <si>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</si>
  <si>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</si>
  <si>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</si>
  <si>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</si>
  <si>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</si>
  <si>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</si>
  <si>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</si>
  <si>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</si>
  <si>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</si>
  <si>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</si>
  <si>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</si>
  <si>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</si>
  <si>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</si>
  <si>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</si>
  <si>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</si>
  <si>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</si>
  <si>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</si>
  <si>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</si>
  <si>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</si>
  <si>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</si>
  <si>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</si>
  <si>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</si>
  <si>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</si>
  <si>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</si>
  <si>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</si>
  <si>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</si>
  <si>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</si>
  <si>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</si>
  <si>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</si>
  <si>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</si>
  <si>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</si>
  <si>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</si>
  <si>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</si>
  <si>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</si>
  <si>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</si>
  <si>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</si>
  <si>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</si>
  <si>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</si>
  <si>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</si>
  <si>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</si>
  <si>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</si>
  <si>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</si>
  <si>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</si>
  <si>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</si>
  <si>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</si>
  <si>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</si>
  <si>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</si>
  <si>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</si>
  <si>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</si>
  <si>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</si>
  <si>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</si>
  <si>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</si>
  <si>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</si>
  <si>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</si>
  <si>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</si>
  <si>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</si>
  <si>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</si>
  <si>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</si>
  <si>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</si>
  <si>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</si>
  <si>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</si>
  <si>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</si>
  <si>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</si>
  <si>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</si>
  <si>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</si>
  <si>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</si>
  <si>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</si>
  <si>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</si>
  <si>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</si>
  <si>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</si>
  <si>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</si>
  <si>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</si>
  <si>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</si>
  <si>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</si>
  <si>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</si>
  <si>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</si>
  <si>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</si>
  <si>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</si>
  <si>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</si>
  <si>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</si>
  <si>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</si>
  <si>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</si>
  <si>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</si>
  <si>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</si>
  <si>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</si>
  <si>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</si>
  <si>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</si>
  <si>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</si>
  <si>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</si>
  <si>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</si>
  <si>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</si>
  <si>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</si>
  <si>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</si>
  <si>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</si>
  <si>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</si>
  <si>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</si>
  <si>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</si>
  <si>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</si>
  <si>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</si>
  <si>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</si>
  <si>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</si>
  <si>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</si>
  <si>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</si>
  <si>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</si>
  <si>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</si>
  <si>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</si>
  <si>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</si>
  <si>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</si>
  <si>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</si>
  <si>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</si>
  <si>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</si>
  <si>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</si>
  <si>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</si>
  <si>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</si>
  <si>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</si>
  <si>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</si>
  <si>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</si>
  <si>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</si>
  <si>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</si>
  <si>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</si>
  <si>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</si>
  <si>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</si>
  <si>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</si>
  <si>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</si>
  <si>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</si>
  <si>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</si>
  <si>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</si>
  <si>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</si>
  <si>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</si>
  <si>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</si>
  <si>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</si>
  <si>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</si>
  <si>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</si>
  <si>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</si>
  <si>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</si>
  <si>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</si>
  <si>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</si>
  <si>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</si>
  <si>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</si>
  <si>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</si>
  <si>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</si>
  <si>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</si>
  <si>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</si>
  <si>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</si>
  <si>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</si>
  <si>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</si>
  <si>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</si>
  <si>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</si>
  <si>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</si>
  <si>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</si>
  <si>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</si>
  <si>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</si>
  <si>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</si>
  <si>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</si>
  <si>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</si>
  <si>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</si>
  <si>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</si>
  <si>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</si>
  <si>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</si>
  <si>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</si>
  <si>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</si>
  <si>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</si>
  <si>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</si>
  <si>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</si>
  <si>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</si>
  <si>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</si>
  <si>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</si>
  <si>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</si>
  <si>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</si>
  <si>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</si>
  <si>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</si>
  <si>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</si>
  <si>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</si>
  <si>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</si>
  <si>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</si>
  <si>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</si>
  <si>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</si>
  <si>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</si>
  <si>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</si>
  <si>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</si>
  <si>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</si>
  <si>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</si>
  <si>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</si>
  <si>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</si>
  <si>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</si>
  <si>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</si>
  <si>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</si>
  <si>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</si>
  <si>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</si>
  <si>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</si>
  <si>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</si>
  <si>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</si>
  <si>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</si>
  <si>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</si>
  <si>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</si>
  <si>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</si>
  <si>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</si>
  <si>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</si>
  <si>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</si>
  <si>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</si>
  <si>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</si>
  <si>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</si>
  <si>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</si>
  <si>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</si>
  <si>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</si>
  <si>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</si>
  <si>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</si>
  <si>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</si>
  <si>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</si>
  <si>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</si>
  <si>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</si>
  <si>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</si>
  <si>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</si>
  <si>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</si>
  <si>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</si>
  <si>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</si>
  <si>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</si>
  <si>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</si>
  <si>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</si>
  <si>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</si>
  <si>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</si>
  <si>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</si>
  <si>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</si>
  <si>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</si>
  <si>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</si>
  <si>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</si>
  <si>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</si>
  <si>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</si>
  <si>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</si>
  <si>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</si>
  <si>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</si>
  <si>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</si>
  <si>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</si>
  <si>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</si>
  <si>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</si>
  <si>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</si>
  <si>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</si>
  <si>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</si>
  <si>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</si>
  <si>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</si>
  <si>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</si>
  <si>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</si>
  <si>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</si>
  <si>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</si>
  <si>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</si>
  <si>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</si>
  <si>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</si>
  <si>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</si>
  <si>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</si>
  <si>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</si>
  <si>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</si>
  <si>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</si>
  <si>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</si>
  <si>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</si>
  <si>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</si>
  <si>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</si>
  <si>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</si>
  <si>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</si>
  <si>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</si>
  <si>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</si>
  <si>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</si>
  <si>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</si>
  <si>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</si>
  <si>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</si>
  <si>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</si>
  <si>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</si>
  <si>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ICCT Data on Vehicle Efficiency (MPG of kWh/mile)</t>
  </si>
  <si>
    <t>Vehicle Type</t>
  </si>
  <si>
    <t>Engine Type</t>
  </si>
  <si>
    <t>Label fuel economy (mpg)</t>
  </si>
  <si>
    <t>Battery Pack (kWh)</t>
  </si>
  <si>
    <r>
      <t xml:space="preserve">Range </t>
    </r>
    <r>
      <rPr>
        <b/>
        <vertAlign val="superscript"/>
        <sz val="8"/>
        <color rgb="FFFFFFFF"/>
        <rFont val="Arial"/>
        <family val="2"/>
      </rPr>
      <t>a</t>
    </r>
  </si>
  <si>
    <t>Car</t>
  </si>
  <si>
    <t>Crossover</t>
  </si>
  <si>
    <t>SUV</t>
  </si>
  <si>
    <t>Pickup</t>
  </si>
  <si>
    <t>ICE</t>
  </si>
  <si>
    <t>Rated power (kW)</t>
  </si>
  <si>
    <t xml:space="preserve">Fuel economy </t>
  </si>
  <si>
    <t>--</t>
  </si>
  <si>
    <t>(mpg)</t>
  </si>
  <si>
    <t xml:space="preserve">Efficiency </t>
  </si>
  <si>
    <t>BEV-150</t>
  </si>
  <si>
    <r>
      <t xml:space="preserve">(kWh/mile) </t>
    </r>
    <r>
      <rPr>
        <vertAlign val="superscript"/>
        <sz val="8"/>
        <color rgb="FF000000"/>
        <rFont val="Arial"/>
        <family val="2"/>
      </rPr>
      <t>b</t>
    </r>
  </si>
  <si>
    <t>BEV-200</t>
  </si>
  <si>
    <t>BEV-250</t>
  </si>
  <si>
    <t>BEV-300</t>
  </si>
  <si>
    <t>BEV-350</t>
  </si>
  <si>
    <t>BEV-400</t>
  </si>
  <si>
    <r>
      <t xml:space="preserve">Battery pack </t>
    </r>
    <r>
      <rPr>
        <vertAlign val="superscript"/>
        <sz val="8"/>
        <color rgb="FF000000"/>
        <rFont val="Arial"/>
        <family val="2"/>
      </rPr>
      <t>c</t>
    </r>
    <r>
      <rPr>
        <sz val="8"/>
        <color rgb="FF000000"/>
        <rFont val="Arial"/>
        <family val="2"/>
      </rPr>
      <t xml:space="preserve"> </t>
    </r>
  </si>
  <si>
    <t>(kWh)</t>
  </si>
  <si>
    <r>
      <t xml:space="preserve">Pack cost </t>
    </r>
    <r>
      <rPr>
        <vertAlign val="superscript"/>
        <sz val="8"/>
        <color rgb="FF000000"/>
        <rFont val="Arial"/>
        <family val="2"/>
      </rPr>
      <t>d</t>
    </r>
  </si>
  <si>
    <t>($/kWh)</t>
  </si>
  <si>
    <t>PHEV-20</t>
  </si>
  <si>
    <t>PHEV-30</t>
  </si>
  <si>
    <t>PHEV-40</t>
  </si>
  <si>
    <t>PHEV-50</t>
  </si>
  <si>
    <t>PHEV-60</t>
  </si>
  <si>
    <t>PHEV-70</t>
  </si>
  <si>
    <t>PHEV</t>
  </si>
  <si>
    <t>&lt;MPG for gas consumption</t>
  </si>
  <si>
    <t>ICE Market Shares</t>
  </si>
  <si>
    <t>BEV Market Shares</t>
  </si>
  <si>
    <t>Electric car (150 mile)</t>
  </si>
  <si>
    <t>Electric car (200 mile)</t>
  </si>
  <si>
    <t>Electric car (250 mile)</t>
  </si>
  <si>
    <t>Electric car (300 mile)</t>
  </si>
  <si>
    <t>Electric car (350 mile)</t>
  </si>
  <si>
    <t>Electric car (400 mile)</t>
  </si>
  <si>
    <t>Crossover (150 mile)</t>
  </si>
  <si>
    <t>Crossover (200 mile)</t>
  </si>
  <si>
    <t>Crossover (250 mile)</t>
  </si>
  <si>
    <t>Crossover (300 mile)</t>
  </si>
  <si>
    <t>Crossover (350 mile)</t>
  </si>
  <si>
    <t>Crossover (400 mile)</t>
  </si>
  <si>
    <t>Sport utility vehicle (150 mile)</t>
  </si>
  <si>
    <t>Sport utility vehicle (200 mile)</t>
  </si>
  <si>
    <t>Sport utility vehicle (250 mile)</t>
  </si>
  <si>
    <t>Sport utility vehicle (300 mile)</t>
  </si>
  <si>
    <t>Sport utility vehicle (350 mile)</t>
  </si>
  <si>
    <t>Sport utility vehicle (400 mile)</t>
  </si>
  <si>
    <t>Pickup (150 mile)</t>
  </si>
  <si>
    <t>Pickup (200 mile)</t>
  </si>
  <si>
    <t>Pickup (250 mile)</t>
  </si>
  <si>
    <t>Pickup (300 mile)</t>
  </si>
  <si>
    <t>Pickup (350 mile)</t>
  </si>
  <si>
    <t>Pickup (400 mile)</t>
  </si>
  <si>
    <t>PHEV Market Shares</t>
  </si>
  <si>
    <t>PHEV car (20 mile)</t>
  </si>
  <si>
    <t>PHEV car (30 mile)</t>
  </si>
  <si>
    <t>PHEV car (40 mile)</t>
  </si>
  <si>
    <t>PHEV car (50 mile)</t>
  </si>
  <si>
    <t>PHEV car (60 mile)</t>
  </si>
  <si>
    <t>PHEV car (70 mile)</t>
  </si>
  <si>
    <t>PHEV crossover (20 mile)</t>
  </si>
  <si>
    <t>PHEV crossover (30 mile)</t>
  </si>
  <si>
    <t>PHEV crossover (40 mile)</t>
  </si>
  <si>
    <t>PHEV crossover (50 mile)</t>
  </si>
  <si>
    <t>PHEV crossover (60 mile)</t>
  </si>
  <si>
    <t>PHEV crossover (70 mile)</t>
  </si>
  <si>
    <t>PHEV SUV (20 mile)</t>
  </si>
  <si>
    <t>PHEV SUV (30 mile)</t>
  </si>
  <si>
    <t>PHEV SUV (40 mile)</t>
  </si>
  <si>
    <t>PHEV SUV (50 mile)</t>
  </si>
  <si>
    <t>PHEV SUV (60 mile)</t>
  </si>
  <si>
    <t>PHEV SUV (70 mile)</t>
  </si>
  <si>
    <t>PHEV pickup (20 mile)</t>
  </si>
  <si>
    <t>PHEV pickup (30 mile)</t>
  </si>
  <si>
    <t>PHEV pickup (40 mile)</t>
  </si>
  <si>
    <t>PHEV pickup (50 mile)</t>
  </si>
  <si>
    <t>PHEV pickup (60 mile)</t>
  </si>
  <si>
    <t>PHEV pickup (70 mile)</t>
  </si>
  <si>
    <t>Average Fuel Efficiency for Newly Sold Vehicles (MPG or kWh/mile)</t>
  </si>
  <si>
    <t>Vehicle</t>
  </si>
  <si>
    <t>MPG</t>
  </si>
  <si>
    <t>BEV</t>
  </si>
  <si>
    <t>kWh/mile</t>
  </si>
  <si>
    <t>PHEV - EV</t>
  </si>
  <si>
    <t>PHEV - ICE</t>
  </si>
  <si>
    <t>Vehicle technology</t>
  </si>
  <si>
    <t>Fuel ($/gallon)</t>
  </si>
  <si>
    <t>Home charging ($/kWh)</t>
  </si>
  <si>
    <t>DC fast charging ($/kWh)</t>
  </si>
  <si>
    <t>Maintenance (cents/mile)</t>
  </si>
  <si>
    <t>Conventional</t>
  </si>
  <si>
    <t>Plug-in hybrid</t>
  </si>
  <si>
    <t>Battery electric</t>
  </si>
  <si>
    <t>Source</t>
  </si>
  <si>
    <t>EIA AEO (2022)</t>
  </si>
  <si>
    <t>Kelly and Pavlenko (2020)</t>
  </si>
  <si>
    <t>Burnham et al. (2021)</t>
  </si>
  <si>
    <t>Battery electric vehicle</t>
  </si>
  <si>
    <t>Plug-in hybrid electric vehicle</t>
  </si>
  <si>
    <t>Range</t>
  </si>
  <si>
    <t>Home charging share</t>
  </si>
  <si>
    <t>Electric driving share</t>
  </si>
  <si>
    <t xml:space="preserve">Utility factor </t>
  </si>
  <si>
    <t>Short</t>
  </si>
  <si>
    <t>Short-mid</t>
  </si>
  <si>
    <t>Mid</t>
  </si>
  <si>
    <t>Mid-long</t>
  </si>
  <si>
    <t>Long</t>
  </si>
  <si>
    <t>Long-plus</t>
  </si>
  <si>
    <t>Average Annual Fuel Costs for Newly Sold Vehicles ($/gallon or $/kWh)</t>
  </si>
  <si>
    <t>TCO Assumptions</t>
  </si>
  <si>
    <t>Average Distance Traveled per Year (from EPS)</t>
  </si>
  <si>
    <t>Conversion factor for 2020 to 2012 USD:</t>
  </si>
  <si>
    <t>Average Annual Fuel Expenditures for a Vehicle Sold in Each Specific Year</t>
  </si>
  <si>
    <t>Annual Fuel Expenditures for a Vehicle Sold This Year[LDVs,passenger,battery electric vehicle] : MostRecentRun</t>
  </si>
  <si>
    <t>ICCT</t>
  </si>
  <si>
    <t>Annual Fuel Expenditures for a Vehicle Sold This Year[LDVs,passenger,natural gas vehicle] : MostRecentRun</t>
  </si>
  <si>
    <t>EPS</t>
  </si>
  <si>
    <t>Annual Fuel Expenditures for a Vehicle Sold This Year[LDVs,passenger,gasoline vehicle] : MostRecentRun</t>
  </si>
  <si>
    <t>Annual Fuel Expenditures for a Vehicle Sold This Year[LDVs,passenger,diesel vehicle] : MostRecentRun</t>
  </si>
  <si>
    <t>Annual Fuel Expenditures for a Vehicle Sold This Year[LDVs,passenger,plugin hybrid vehicle] : MostRecentRun</t>
  </si>
  <si>
    <t>Annual Fuel Expenditures for a Vehicle Sold This Year[LDVs,passenger,LPG vehicle] : MostRecentRun</t>
  </si>
  <si>
    <t>Annual Fuel Expenditures for a Vehicle Sold This Year[LDVs,passenger,hydrogen vehicle] : MostRecentRun</t>
  </si>
  <si>
    <t>Annual Vehicle Maintenance Costs</t>
  </si>
  <si>
    <t>all years</t>
  </si>
  <si>
    <t>battery electric passenger LDVs</t>
  </si>
  <si>
    <t>natural gas-burning passenger LDVs</t>
  </si>
  <si>
    <t>gasoline passenger LDVs</t>
  </si>
  <si>
    <t>diesel passenger LDVs</t>
  </si>
  <si>
    <t>plug-in hybrid (electric/gasoline) passenger LDVs</t>
  </si>
  <si>
    <t>LPG passenger LDVs</t>
  </si>
  <si>
    <t>hydrogen fuel cell passenger LDVs</t>
  </si>
  <si>
    <t>Annual Vehicle Insurance Cost</t>
  </si>
  <si>
    <t>AVIC Annual Vehicle Insurance Cost[LDVs,passenger]</t>
  </si>
  <si>
    <t>Annual Vehicle Parking Cost</t>
  </si>
  <si>
    <t>AVPC Annual Vehicle Parking Cost[LDVs,passenger]</t>
  </si>
  <si>
    <t>Annual Vehicle Licensing, Registration, and Property Tax Cost</t>
  </si>
  <si>
    <t>AVLRaPTC Annual Vehicle Licensing Registration and Property Tax Costs[LDVs,passenger]</t>
  </si>
  <si>
    <t>Vehicle Buyer Annual Discount Rate (%/year)</t>
  </si>
  <si>
    <t>VBDR Vehicle Buyer Discount Rate[LDVs]</t>
  </si>
  <si>
    <t>Years of Annual Expenses Considered by Vehicle Buyers</t>
  </si>
  <si>
    <t>Years of Expenses Considered</t>
  </si>
  <si>
    <t>Calculated NPV of Annual Costs</t>
  </si>
  <si>
    <t xml:space="preserve">   ICCT report</t>
  </si>
  <si>
    <t>Utility factor of PHEVs in the U.S.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</si>
</sst>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 numFmtId="173" formatCode="&quot;$&quot;#,##0.000_);[Red]\(&quot;$&quot;#,##0.000\)"/>
  </numFmts>
  <fonts count="68">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
      <sz val="10"/>
      <name val="Arial"/>
    </font>
    <font>
      <sz val="11"/>
      <name val="Arial"/>
      <family val="2"/>
    </font>
    <font>
      <b/>
      <sz val="8"/>
      <color rgb="FFFFFFFF"/>
      <name val="Arial"/>
      <family val="2"/>
    </font>
    <font>
      <b/>
      <vertAlign val="superscript"/>
      <sz val="8"/>
      <color rgb="FFFFFFFF"/>
      <name val="Arial"/>
      <family val="2"/>
    </font>
    <font>
      <sz val="8"/>
      <color rgb="FF000000"/>
      <name val="Arial"/>
      <family val="2"/>
    </font>
    <font>
      <sz val="7.5"/>
      <color theme="1"/>
      <name val="Helvetica"/>
      <family val="2"/>
    </font>
    <font>
      <sz val="7"/>
      <color rgb="FF000000"/>
      <name val="Arial"/>
      <family val="2"/>
    </font>
    <font>
      <vertAlign val="superscript"/>
      <sz val="8"/>
      <color rgb="FF000000"/>
      <name val="Arial"/>
      <family val="2"/>
    </font>
  </fonts>
  <fills count="47">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
      <patternFill patternType="solid">
        <fgColor rgb="FF007A94"/>
        <bgColor indexed="64"/>
      </patternFill>
    </fill>
    <fill>
      <patternFill patternType="solid">
        <fgColor rgb="FFD9D9D9"/>
        <bgColor indexed="64"/>
      </patternFill>
    </fill>
    <fill>
      <patternFill patternType="solid">
        <fgColor rgb="FFD6DDE1"/>
        <bgColor indexed="64"/>
      </patternFill>
    </fill>
    <fill>
      <patternFill patternType="solid">
        <fgColor rgb="FFF1EEE0"/>
        <bgColor indexed="64"/>
      </patternFill>
    </fill>
    <fill>
      <patternFill patternType="solid">
        <fgColor rgb="FFF2F2F2"/>
        <bgColor indexed="64"/>
      </patternFill>
    </fill>
    <fill>
      <patternFill patternType="solid">
        <fgColor rgb="FFFFFFFF"/>
        <bgColor indexed="64"/>
      </patternFill>
    </fill>
    <fill>
      <patternFill patternType="solid">
        <fgColor theme="8" tint="0.59999389629810485"/>
        <bgColor indexed="64"/>
      </patternFill>
    </fill>
    <fill>
      <patternFill patternType="solid">
        <fgColor rgb="FF92D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41">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rgb="FFFFFFFF"/>
      </left>
      <right style="medium">
        <color rgb="FFFFFFFF"/>
      </right>
      <top style="medium">
        <color rgb="FFFFFFFF"/>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bottom/>
      <diagonal/>
    </border>
    <border>
      <left style="medium">
        <color rgb="FFFFFFFF"/>
      </left>
      <right/>
      <top/>
      <bottom style="medium">
        <color rgb="FFFFFFFF"/>
      </bottom>
      <diagonal/>
    </border>
    <border>
      <left/>
      <right/>
      <top/>
      <bottom style="medium">
        <color rgb="FFFFFFFF"/>
      </bottom>
      <diagonal/>
    </border>
    <border>
      <left style="medium">
        <color rgb="FFFFFFFF"/>
      </left>
      <right style="medium">
        <color rgb="FFFFFFFF"/>
      </right>
      <top/>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diagonal/>
    </border>
    <border>
      <left style="medium">
        <color rgb="FFFFFFFF"/>
      </left>
      <right/>
      <top/>
      <bottom/>
      <diagonal/>
    </border>
    <border>
      <left/>
      <right style="medium">
        <color rgb="FFFFFFFF"/>
      </right>
      <top style="medium">
        <color rgb="FFFFFFFF"/>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61">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xf numFmtId="0" fontId="1" fillId="0" borderId="0"/>
    <xf numFmtId="0" fontId="60" fillId="0" borderId="0"/>
    <xf numFmtId="9" fontId="43" fillId="0" borderId="0" applyFont="0" applyFill="0" applyBorder="0" applyAlignment="0"/>
    <xf numFmtId="9" fontId="1" fillId="0" borderId="0" applyFont="0" applyFill="0" applyBorder="0" applyAlignment="0" applyProtection="0"/>
    <xf numFmtId="0" fontId="14" fillId="0" borderId="0"/>
  </cellStyleXfs>
  <cellXfs count="250">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0" fontId="2" fillId="0" borderId="0" xfId="156" applyFont="1"/>
    <xf numFmtId="0" fontId="1" fillId="0" borderId="0" xfId="156"/>
    <xf numFmtId="0" fontId="61" fillId="0" borderId="0" xfId="157" applyFont="1" applyAlignment="1">
      <alignment vertical="center" wrapText="1"/>
    </xf>
    <xf numFmtId="0" fontId="62" fillId="36" borderId="24" xfId="157" applyFont="1" applyFill="1" applyBorder="1" applyAlignment="1">
      <alignment vertical="center" wrapText="1"/>
    </xf>
    <xf numFmtId="0" fontId="62" fillId="36" borderId="25" xfId="157" applyFont="1" applyFill="1" applyBorder="1" applyAlignment="1">
      <alignment vertical="center" wrapText="1"/>
    </xf>
    <xf numFmtId="0" fontId="60" fillId="0" borderId="0" xfId="157"/>
    <xf numFmtId="0" fontId="62" fillId="36" borderId="28" xfId="157" applyFont="1" applyFill="1" applyBorder="1" applyAlignment="1">
      <alignment horizontal="center" vertical="center" wrapText="1"/>
    </xf>
    <xf numFmtId="0" fontId="62" fillId="36" borderId="30" xfId="157" applyFont="1" applyFill="1" applyBorder="1" applyAlignment="1">
      <alignment vertical="center" wrapText="1"/>
    </xf>
    <xf numFmtId="0" fontId="64" fillId="37" borderId="26" xfId="157" applyFont="1" applyFill="1" applyBorder="1" applyAlignment="1">
      <alignment horizontal="center" vertical="center" wrapText="1"/>
    </xf>
    <xf numFmtId="0" fontId="64" fillId="37" borderId="0" xfId="157" applyFont="1" applyFill="1" applyAlignment="1">
      <alignment horizontal="center" vertical="center" wrapText="1"/>
    </xf>
    <xf numFmtId="0" fontId="64" fillId="38" borderId="32" xfId="157" applyFont="1" applyFill="1" applyBorder="1" applyAlignment="1">
      <alignment horizontal="center" vertical="center" wrapText="1"/>
    </xf>
    <xf numFmtId="0" fontId="65" fillId="28" borderId="32" xfId="157" applyFont="1" applyFill="1" applyBorder="1" applyAlignment="1">
      <alignment vertical="center" wrapText="1"/>
    </xf>
    <xf numFmtId="0" fontId="64" fillId="39" borderId="33" xfId="157" applyFont="1" applyFill="1" applyBorder="1" applyAlignment="1">
      <alignment vertical="center"/>
    </xf>
    <xf numFmtId="0" fontId="66" fillId="40" borderId="32" xfId="157" applyFont="1" applyFill="1" applyBorder="1" applyAlignment="1">
      <alignment vertical="center"/>
    </xf>
    <xf numFmtId="0" fontId="64" fillId="39" borderId="30" xfId="157" applyFont="1" applyFill="1" applyBorder="1" applyAlignment="1">
      <alignment horizontal="center" vertical="center" wrapText="1"/>
    </xf>
    <xf numFmtId="0" fontId="1" fillId="3" borderId="0" xfId="156" applyFill="1"/>
    <xf numFmtId="0" fontId="64" fillId="37" borderId="31" xfId="157" applyFont="1" applyFill="1" applyBorder="1" applyAlignment="1">
      <alignment vertical="center" wrapText="1"/>
    </xf>
    <xf numFmtId="0" fontId="64" fillId="40" borderId="32" xfId="157" applyFont="1" applyFill="1" applyBorder="1" applyAlignment="1">
      <alignment horizontal="center" vertical="center"/>
    </xf>
    <xf numFmtId="0" fontId="66" fillId="39" borderId="32" xfId="157" applyFont="1" applyFill="1" applyBorder="1" applyAlignment="1">
      <alignment horizontal="center" vertical="center"/>
    </xf>
    <xf numFmtId="0" fontId="64" fillId="41" borderId="31" xfId="157" applyFont="1" applyFill="1" applyBorder="1" applyAlignment="1">
      <alignment vertical="center"/>
    </xf>
    <xf numFmtId="0" fontId="64" fillId="41" borderId="32" xfId="157" applyFont="1" applyFill="1" applyBorder="1" applyAlignment="1">
      <alignment horizontal="center" vertical="center" wrapText="1"/>
    </xf>
    <xf numFmtId="0" fontId="64" fillId="37" borderId="29" xfId="157" applyFont="1" applyFill="1" applyBorder="1" applyAlignment="1">
      <alignment vertical="center" wrapText="1"/>
    </xf>
    <xf numFmtId="0" fontId="64" fillId="39" borderId="32" xfId="157" applyFont="1" applyFill="1" applyBorder="1" applyAlignment="1">
      <alignment horizontal="center" vertical="center" wrapText="1"/>
    </xf>
    <xf numFmtId="2" fontId="66" fillId="39" borderId="32" xfId="157" applyNumberFormat="1" applyFont="1" applyFill="1" applyBorder="1" applyAlignment="1">
      <alignment horizontal="center" vertical="center"/>
    </xf>
    <xf numFmtId="2" fontId="64" fillId="39" borderId="32" xfId="157" applyNumberFormat="1" applyFont="1" applyFill="1" applyBorder="1" applyAlignment="1">
      <alignment horizontal="center" vertical="center" wrapText="1"/>
    </xf>
    <xf numFmtId="0" fontId="66" fillId="41" borderId="32" xfId="157" applyFont="1" applyFill="1" applyBorder="1" applyAlignment="1">
      <alignment horizontal="center" vertical="center"/>
    </xf>
    <xf numFmtId="2" fontId="66" fillId="41" borderId="32" xfId="157" applyNumberFormat="1" applyFont="1" applyFill="1" applyBorder="1" applyAlignment="1">
      <alignment horizontal="center" vertical="center"/>
    </xf>
    <xf numFmtId="2" fontId="64" fillId="41" borderId="32" xfId="157" applyNumberFormat="1" applyFont="1" applyFill="1" applyBorder="1" applyAlignment="1">
      <alignment horizontal="center" vertical="center" wrapText="1"/>
    </xf>
    <xf numFmtId="0" fontId="60" fillId="37" borderId="29" xfId="157" applyFill="1" applyBorder="1" applyAlignment="1">
      <alignment vertical="center" wrapText="1"/>
    </xf>
    <xf numFmtId="0" fontId="60" fillId="37" borderId="31" xfId="157" applyFill="1" applyBorder="1" applyAlignment="1">
      <alignment vertical="center" wrapText="1"/>
    </xf>
    <xf numFmtId="0" fontId="61" fillId="0" borderId="28" xfId="157" applyFont="1" applyBorder="1" applyAlignment="1">
      <alignment vertical="center" wrapText="1"/>
    </xf>
    <xf numFmtId="0" fontId="64" fillId="37" borderId="34" xfId="157" applyFont="1" applyFill="1" applyBorder="1" applyAlignment="1">
      <alignment vertical="center" wrapText="1"/>
    </xf>
    <xf numFmtId="6" fontId="66" fillId="39" borderId="32" xfId="157" applyNumberFormat="1" applyFont="1" applyFill="1" applyBorder="1" applyAlignment="1">
      <alignment horizontal="center" vertical="center"/>
    </xf>
    <xf numFmtId="0" fontId="64" fillId="37" borderId="35" xfId="157" applyFont="1" applyFill="1" applyBorder="1" applyAlignment="1">
      <alignment vertical="center" wrapText="1"/>
    </xf>
    <xf numFmtId="6" fontId="66" fillId="41" borderId="32" xfId="157" applyNumberFormat="1" applyFont="1" applyFill="1" applyBorder="1" applyAlignment="1">
      <alignment horizontal="center" vertical="center"/>
    </xf>
    <xf numFmtId="0" fontId="60" fillId="37" borderId="35" xfId="157" applyFill="1" applyBorder="1" applyAlignment="1">
      <alignment vertical="center" wrapText="1"/>
    </xf>
    <xf numFmtId="0" fontId="60" fillId="37" borderId="27" xfId="157" applyFill="1" applyBorder="1" applyAlignment="1">
      <alignment vertical="center" wrapText="1"/>
    </xf>
    <xf numFmtId="0" fontId="66" fillId="40" borderId="32" xfId="157" applyFont="1" applyFill="1" applyBorder="1" applyAlignment="1">
      <alignment horizontal="center" vertical="center" wrapText="1"/>
    </xf>
    <xf numFmtId="0" fontId="66" fillId="39" borderId="32" xfId="157" applyFont="1" applyFill="1" applyBorder="1" applyAlignment="1">
      <alignment horizontal="center" vertical="center" wrapText="1"/>
    </xf>
    <xf numFmtId="2" fontId="66" fillId="39" borderId="32" xfId="157" applyNumberFormat="1" applyFont="1" applyFill="1" applyBorder="1" applyAlignment="1">
      <alignment horizontal="center" vertical="center" wrapText="1"/>
    </xf>
    <xf numFmtId="0" fontId="66" fillId="41" borderId="32" xfId="157" applyFont="1" applyFill="1" applyBorder="1" applyAlignment="1">
      <alignment horizontal="center" vertical="center" wrapText="1"/>
    </xf>
    <xf numFmtId="2" fontId="66" fillId="41" borderId="32" xfId="157" applyNumberFormat="1" applyFont="1" applyFill="1" applyBorder="1" applyAlignment="1">
      <alignment horizontal="center" vertical="center" wrapText="1"/>
    </xf>
    <xf numFmtId="6" fontId="66" fillId="39" borderId="32" xfId="157" applyNumberFormat="1" applyFont="1" applyFill="1" applyBorder="1" applyAlignment="1">
      <alignment horizontal="center" vertical="center" wrapText="1"/>
    </xf>
    <xf numFmtId="6" fontId="66" fillId="39" borderId="24" xfId="157" applyNumberFormat="1" applyFont="1" applyFill="1" applyBorder="1" applyAlignment="1">
      <alignment vertical="center" wrapText="1"/>
    </xf>
    <xf numFmtId="6" fontId="66" fillId="41" borderId="32" xfId="157" applyNumberFormat="1" applyFont="1" applyFill="1" applyBorder="1" applyAlignment="1">
      <alignment horizontal="center" vertical="center" wrapText="1"/>
    </xf>
    <xf numFmtId="6" fontId="66" fillId="41" borderId="24" xfId="157" applyNumberFormat="1" applyFont="1" applyFill="1" applyBorder="1" applyAlignment="1">
      <alignment vertical="center" wrapText="1"/>
    </xf>
    <xf numFmtId="0" fontId="64" fillId="41" borderId="0" xfId="157" applyFont="1" applyFill="1" applyAlignment="1">
      <alignment vertical="center"/>
    </xf>
    <xf numFmtId="0" fontId="66" fillId="40" borderId="0" xfId="157" applyFont="1" applyFill="1" applyAlignment="1">
      <alignment vertical="center"/>
    </xf>
    <xf numFmtId="0" fontId="64" fillId="41" borderId="0" xfId="157" applyFont="1" applyFill="1" applyAlignment="1">
      <alignment horizontal="center" vertical="center" wrapText="1"/>
    </xf>
    <xf numFmtId="0" fontId="2" fillId="42" borderId="0" xfId="156" applyFont="1" applyFill="1"/>
    <xf numFmtId="0" fontId="1" fillId="42" borderId="0" xfId="156" applyFill="1"/>
    <xf numFmtId="9" fontId="1" fillId="0" borderId="0" xfId="158" applyFont="1"/>
    <xf numFmtId="9" fontId="0" fillId="0" borderId="0" xfId="159" applyFont="1"/>
    <xf numFmtId="0" fontId="42" fillId="0" borderId="0" xfId="156" applyFont="1"/>
    <xf numFmtId="0" fontId="62" fillId="36" borderId="32" xfId="157" applyFont="1" applyFill="1" applyBorder="1" applyAlignment="1">
      <alignment horizontal="center" vertical="center"/>
    </xf>
    <xf numFmtId="0" fontId="62" fillId="36" borderId="32" xfId="157" applyFont="1" applyFill="1" applyBorder="1" applyAlignment="1">
      <alignment horizontal="center" vertical="center" wrapText="1"/>
    </xf>
    <xf numFmtId="0" fontId="64" fillId="40" borderId="32" xfId="157" applyFont="1" applyFill="1" applyBorder="1" applyAlignment="1">
      <alignment horizontal="center" vertical="center" wrapText="1"/>
    </xf>
    <xf numFmtId="8" fontId="64" fillId="41" borderId="32" xfId="157" applyNumberFormat="1" applyFont="1" applyFill="1" applyBorder="1" applyAlignment="1">
      <alignment horizontal="center" vertical="center"/>
    </xf>
    <xf numFmtId="0" fontId="64" fillId="41" borderId="32" xfId="157" applyFont="1" applyFill="1" applyBorder="1" applyAlignment="1">
      <alignment horizontal="center" vertical="center"/>
    </xf>
    <xf numFmtId="0" fontId="64" fillId="41" borderId="28" xfId="157" applyFont="1" applyFill="1" applyBorder="1" applyAlignment="1">
      <alignment horizontal="center" vertical="center"/>
    </xf>
    <xf numFmtId="8" fontId="64" fillId="39" borderId="32" xfId="157" applyNumberFormat="1" applyFont="1" applyFill="1" applyBorder="1" applyAlignment="1">
      <alignment horizontal="center" vertical="center"/>
    </xf>
    <xf numFmtId="0" fontId="64" fillId="39" borderId="32" xfId="157" applyFont="1" applyFill="1" applyBorder="1" applyAlignment="1">
      <alignment horizontal="center" vertical="center"/>
    </xf>
    <xf numFmtId="0" fontId="62" fillId="36" borderId="24" xfId="157" applyFont="1" applyFill="1" applyBorder="1" applyAlignment="1">
      <alignment horizontal="center" vertical="center" wrapText="1"/>
    </xf>
    <xf numFmtId="0" fontId="62" fillId="36" borderId="30" xfId="157" applyFont="1" applyFill="1" applyBorder="1" applyAlignment="1">
      <alignment horizontal="center" vertical="center" wrapText="1"/>
    </xf>
    <xf numFmtId="0" fontId="64" fillId="40" borderId="32" xfId="157" applyFont="1" applyFill="1" applyBorder="1" applyAlignment="1">
      <alignment vertical="center"/>
    </xf>
    <xf numFmtId="0" fontId="14" fillId="0" borderId="0" xfId="160"/>
    <xf numFmtId="173" fontId="1" fillId="0" borderId="0" xfId="156" applyNumberFormat="1"/>
    <xf numFmtId="8" fontId="1" fillId="0" borderId="0" xfId="156" applyNumberFormat="1"/>
    <xf numFmtId="0" fontId="2" fillId="3" borderId="0" xfId="156" applyFont="1" applyFill="1"/>
    <xf numFmtId="1" fontId="1" fillId="0" borderId="0" xfId="156" applyNumberFormat="1"/>
    <xf numFmtId="1" fontId="1" fillId="0" borderId="0" xfId="158" applyNumberFormat="1" applyFont="1"/>
    <xf numFmtId="0" fontId="1" fillId="0" borderId="0" xfId="156" applyAlignment="1">
      <alignment horizontal="right"/>
    </xf>
    <xf numFmtId="9" fontId="1" fillId="0" borderId="0" xfId="156" applyNumberFormat="1"/>
    <xf numFmtId="0" fontId="2" fillId="43" borderId="0" xfId="156" applyFont="1" applyFill="1"/>
    <xf numFmtId="0" fontId="1" fillId="43" borderId="0" xfId="156" applyFill="1"/>
    <xf numFmtId="11" fontId="0" fillId="31" borderId="0" xfId="0" applyNumberFormat="1" applyFill="1"/>
    <xf numFmtId="0" fontId="0" fillId="0" borderId="37" xfId="0" applyBorder="1"/>
    <xf numFmtId="0" fontId="0" fillId="0" borderId="38" xfId="0" applyBorder="1"/>
    <xf numFmtId="0" fontId="53" fillId="0" borderId="39" xfId="154" applyBorder="1"/>
    <xf numFmtId="9" fontId="0" fillId="0" borderId="40" xfId="153" applyFont="1" applyBorder="1"/>
    <xf numFmtId="11" fontId="0" fillId="44" borderId="0" xfId="0" applyNumberFormat="1" applyFill="1"/>
    <xf numFmtId="11" fontId="0" fillId="45" borderId="0" xfId="0" applyNumberFormat="1" applyFill="1"/>
    <xf numFmtId="11" fontId="0" fillId="46" borderId="0" xfId="0" applyNumberFormat="1" applyFill="1"/>
    <xf numFmtId="0" fontId="0" fillId="0" borderId="0" xfId="0"/>
    <xf numFmtId="0" fontId="58" fillId="0" borderId="2" xfId="2" applyFont="1">
      <alignment wrapText="1"/>
    </xf>
    <xf numFmtId="0" fontId="0" fillId="0" borderId="2" xfId="0" applyBorder="1"/>
    <xf numFmtId="0" fontId="3" fillId="0" borderId="2" xfId="2">
      <alignment wrapText="1"/>
    </xf>
    <xf numFmtId="0" fontId="62" fillId="36" borderId="24" xfId="157" applyFont="1" applyFill="1" applyBorder="1" applyAlignment="1">
      <alignment horizontal="center" vertical="center" wrapText="1"/>
    </xf>
    <xf numFmtId="0" fontId="62" fillId="36" borderId="30" xfId="157" applyFont="1" applyFill="1" applyBorder="1" applyAlignment="1">
      <alignment horizontal="center" vertical="center" wrapText="1"/>
    </xf>
    <xf numFmtId="0" fontId="64" fillId="38" borderId="24" xfId="157" applyFont="1" applyFill="1" applyBorder="1" applyAlignment="1">
      <alignment horizontal="center" vertical="center" wrapText="1"/>
    </xf>
    <xf numFmtId="0" fontId="64" fillId="38" borderId="30" xfId="157" applyFont="1" applyFill="1" applyBorder="1" applyAlignment="1">
      <alignment horizontal="center" vertical="center" wrapText="1"/>
    </xf>
    <xf numFmtId="0" fontId="64" fillId="37" borderId="23" xfId="157" applyFont="1" applyFill="1" applyBorder="1" applyAlignment="1">
      <alignment vertical="center" wrapText="1"/>
    </xf>
    <xf numFmtId="0" fontId="64" fillId="37" borderId="29" xfId="157" applyFont="1" applyFill="1" applyBorder="1" applyAlignment="1">
      <alignment vertical="center" wrapText="1"/>
    </xf>
    <xf numFmtId="0" fontId="64" fillId="37" borderId="31" xfId="157" applyFont="1" applyFill="1" applyBorder="1" applyAlignment="1">
      <alignment vertical="center" wrapText="1"/>
    </xf>
    <xf numFmtId="0" fontId="66" fillId="41" borderId="23" xfId="157" applyFont="1" applyFill="1" applyBorder="1" applyAlignment="1">
      <alignment horizontal="center" vertical="center"/>
    </xf>
    <xf numFmtId="0" fontId="66" fillId="41" borderId="31" xfId="157" applyFont="1" applyFill="1" applyBorder="1" applyAlignment="1">
      <alignment horizontal="center" vertical="center"/>
    </xf>
    <xf numFmtId="0" fontId="64" fillId="37" borderId="36" xfId="157" applyFont="1" applyFill="1" applyBorder="1" applyAlignment="1">
      <alignment horizontal="center" vertical="center"/>
    </xf>
    <xf numFmtId="0" fontId="64" fillId="37" borderId="26" xfId="157" applyFont="1" applyFill="1" applyBorder="1" applyAlignment="1">
      <alignment horizontal="center" vertical="center"/>
    </xf>
    <xf numFmtId="0" fontId="64" fillId="37" borderId="32" xfId="157" applyFont="1" applyFill="1" applyBorder="1" applyAlignment="1">
      <alignment horizontal="center" vertical="center"/>
    </xf>
    <xf numFmtId="0" fontId="64" fillId="37" borderId="23" xfId="157" applyFont="1" applyFill="1" applyBorder="1" applyAlignment="1">
      <alignment horizontal="center" vertical="center"/>
    </xf>
    <xf numFmtId="0" fontId="64" fillId="37" borderId="29" xfId="157" applyFont="1" applyFill="1" applyBorder="1" applyAlignment="1">
      <alignment horizontal="center" vertical="center"/>
    </xf>
    <xf numFmtId="0" fontId="64" fillId="37" borderId="31" xfId="157" applyFont="1" applyFill="1" applyBorder="1" applyAlignment="1">
      <alignment horizontal="center" vertical="center"/>
    </xf>
    <xf numFmtId="0" fontId="64" fillId="37" borderId="34" xfId="157" applyFont="1" applyFill="1" applyBorder="1" applyAlignment="1">
      <alignment horizontal="center" vertical="center"/>
    </xf>
    <xf numFmtId="0" fontId="64" fillId="37" borderId="35" xfId="157" applyFont="1" applyFill="1" applyBorder="1" applyAlignment="1">
      <alignment horizontal="center" vertical="center"/>
    </xf>
    <xf numFmtId="0" fontId="64" fillId="37" borderId="27" xfId="157" applyFont="1" applyFill="1" applyBorder="1" applyAlignment="1">
      <alignment horizontal="center" vertical="center"/>
    </xf>
    <xf numFmtId="0" fontId="64" fillId="37" borderId="24" xfId="157" applyFont="1" applyFill="1" applyBorder="1" applyAlignment="1">
      <alignment horizontal="center" vertical="center"/>
    </xf>
    <xf numFmtId="0" fontId="64" fillId="37" borderId="30" xfId="157" applyFont="1" applyFill="1" applyBorder="1" applyAlignment="1">
      <alignment horizontal="center" vertical="center"/>
    </xf>
    <xf numFmtId="0" fontId="61" fillId="0" borderId="26" xfId="157" applyFont="1" applyBorder="1" applyAlignment="1">
      <alignment vertical="center" wrapText="1"/>
    </xf>
    <xf numFmtId="0" fontId="64" fillId="40" borderId="23" xfId="157" applyFont="1" applyFill="1" applyBorder="1" applyAlignment="1">
      <alignment horizontal="center" vertical="center"/>
    </xf>
    <xf numFmtId="0" fontId="64" fillId="40" borderId="31" xfId="157" applyFont="1" applyFill="1" applyBorder="1" applyAlignment="1">
      <alignment horizontal="center" vertical="center"/>
    </xf>
    <xf numFmtId="0" fontId="62" fillId="36" borderId="23" xfId="157" applyFont="1" applyFill="1" applyBorder="1" applyAlignment="1">
      <alignment horizontal="center" vertical="center"/>
    </xf>
    <xf numFmtId="0" fontId="62" fillId="36" borderId="29" xfId="157" applyFont="1" applyFill="1" applyBorder="1" applyAlignment="1">
      <alignment horizontal="center" vertical="center"/>
    </xf>
    <xf numFmtId="0" fontId="62" fillId="36" borderId="31" xfId="157" applyFont="1" applyFill="1" applyBorder="1" applyAlignment="1">
      <alignment horizontal="center" vertical="center"/>
    </xf>
    <xf numFmtId="0" fontId="62" fillId="36" borderId="0" xfId="157" applyFont="1" applyFill="1" applyAlignment="1">
      <alignment horizontal="center" vertical="center"/>
    </xf>
    <xf numFmtId="0" fontId="62" fillId="36" borderId="28" xfId="157" applyFont="1" applyFill="1" applyBorder="1" applyAlignment="1">
      <alignment horizontal="center" vertical="center"/>
    </xf>
    <xf numFmtId="0" fontId="62" fillId="36" borderId="26" xfId="157" applyFont="1" applyFill="1" applyBorder="1" applyAlignment="1">
      <alignment horizontal="center" vertical="center"/>
    </xf>
    <xf numFmtId="0" fontId="62" fillId="36" borderId="27" xfId="157" applyFont="1" applyFill="1" applyBorder="1" applyAlignment="1">
      <alignment horizontal="center" vertical="center" wrapText="1"/>
    </xf>
    <xf numFmtId="0" fontId="62" fillId="36" borderId="28" xfId="157" applyFont="1" applyFill="1" applyBorder="1" applyAlignment="1">
      <alignment horizontal="center" vertical="center" wrapText="1"/>
    </xf>
    <xf numFmtId="0" fontId="62" fillId="36" borderId="23" xfId="157" applyFont="1" applyFill="1" applyBorder="1" applyAlignment="1">
      <alignment horizontal="center" vertical="center" wrapText="1"/>
    </xf>
    <xf numFmtId="0" fontId="62" fillId="36" borderId="31" xfId="157" applyFont="1" applyFill="1" applyBorder="1" applyAlignment="1">
      <alignment horizontal="center" vertical="center" wrapText="1"/>
    </xf>
  </cellXfs>
  <cellStyles count="161">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0 2" xfId="160" xr:uid="{978F4797-A72C-4E5B-A82E-C72CD01C81E8}"/>
    <cellStyle name="Normal 11" xfId="77" xr:uid="{00000000-0005-0000-0000-00004C000000}"/>
    <cellStyle name="Normal 12" xfId="157" xr:uid="{E964E7C9-326E-46DA-89AA-668A0B1852BC}"/>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6 3" xfId="156" xr:uid="{5B271D4D-84EF-4BD0-B162-04B9660C5FDF}"/>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3 3" xfId="159" xr:uid="{41BFDFA2-5CD6-4A26-A3F3-00704070F40C}"/>
    <cellStyle name="Percent 4" xfId="125" xr:uid="{00000000-0005-0000-0000-00007F000000}"/>
    <cellStyle name="Percent 5" xfId="158" xr:uid="{219A94DB-112A-47ED-B23D-76DD7D63D866}"/>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6.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1.xml"/><Relationship Id="rId40" Type="http://schemas.openxmlformats.org/officeDocument/2006/relationships/externalLink" Target="externalLinks/externalLink4.xml"/><Relationship Id="rId45" Type="http://schemas.openxmlformats.org/officeDocument/2006/relationships/externalLink" Target="externalLinks/externalLink9.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7.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2.xml"/><Relationship Id="rId46" Type="http://schemas.openxmlformats.org/officeDocument/2006/relationships/externalLink" Target="externalLinks/externalLink10.xml"/><Relationship Id="rId20" Type="http://schemas.openxmlformats.org/officeDocument/2006/relationships/worksheet" Target="worksheets/sheet20.xml"/><Relationship Id="rId41"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Economy (ICCT/EPS)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'BNVFE-LDVs-psgr'!$A$2</c:f>
              <c:strCache>
                <c:ptCount val="1"/>
                <c:pt idx="0">
                  <c:v>battery electric vehicle</c:v>
                </c:pt>
              </c:strCache>
            </c:strRef>
          </c:tx>
          <c:spPr>
            <a:ln w="19050" cap="rnd">
              <a:solidFill>
                <a:schemeClr val="accent1"/>
              </a:solidFill>
              <a:round/>
            </a:ln>
            <a:effectLst/>
          </c:spPr>
          <c:marker>
            <c:symbol val="none"/>
          </c:marker>
          <c:xVal>
            <c:numRef>
              <c:f>'BNVFE-LDVs-psgr'!$B$1:$AF$1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'BNVFE-LDVs-psgr'!$B$2:$AF$2</c:f>
              <c:numCache>
                <c:formatCode>0.00E+00</c:formatCode>
                <c:ptCount val="31"/>
                <c:pt idx="0">
                  <c:v>1.3016014821008825E-3</c:v>
                </c:pt>
                <c:pt idx="1">
                  <c:v>1.3277888436347219E-3</c:v>
                </c:pt>
                <c:pt idx="2">
                  <c:v>1.3539762051685614E-3</c:v>
                </c:pt>
                <c:pt idx="3">
                  <c:v>1.3801635667024007E-3</c:v>
                </c:pt>
                <c:pt idx="4">
                  <c:v>1.4340086068746966E-3</c:v>
                </c:pt>
                <c:pt idx="5">
                  <c:v>1.4922255807765792E-3</c:v>
                </c:pt>
                <c:pt idx="6">
                  <c:v>1.5553694868810784E-3</c:v>
                </c:pt>
                <c:pt idx="7">
                  <c:v>1.6240934139861956E-3</c:v>
                </c:pt>
                <c:pt idx="8">
                  <c:v>1.6991712135738177E-3</c:v>
                </c:pt>
                <c:pt idx="9">
                  <c:v>1.7815267654817193E-3</c:v>
                </c:pt>
                <c:pt idx="10">
                  <c:v>1.8722721877884108E-3</c:v>
                </c:pt>
                <c:pt idx="11">
                  <c:v>1.8805352043620197E-3</c:v>
                </c:pt>
                <c:pt idx="12">
                  <c:v>1.8888714796340838E-3</c:v>
                </c:pt>
                <c:pt idx="13">
                  <c:v>1.8972819921940043E-3</c:v>
                </c:pt>
                <c:pt idx="14">
                  <c:v>1.9057677381384608E-3</c:v>
                </c:pt>
                <c:pt idx="15">
                  <c:v>1.9143297314646853E-3</c:v>
                </c:pt>
                <c:pt idx="16">
                  <c:v>1.9128312047107358E-3</c:v>
                </c:pt>
                <c:pt idx="17">
                  <c:v>1.9121290048300515E-3</c:v>
                </c:pt>
                <c:pt idx="18">
                  <c:v>1.9117233452696999E-3</c:v>
                </c:pt>
                <c:pt idx="19">
                  <c:v>1.9112585864918122E-3</c:v>
                </c:pt>
                <c:pt idx="20">
                  <c:v>1.9106505909030711E-3</c:v>
                </c:pt>
                <c:pt idx="21">
                  <c:v>1.9104845486082043E-3</c:v>
                </c:pt>
                <c:pt idx="22">
                  <c:v>1.910308619613187E-3</c:v>
                </c:pt>
                <c:pt idx="23">
                  <c:v>1.9100619093766473E-3</c:v>
                </c:pt>
                <c:pt idx="24">
                  <c:v>1.9100612658507232E-3</c:v>
                </c:pt>
                <c:pt idx="25">
                  <c:v>1.910198297045898E-3</c:v>
                </c:pt>
                <c:pt idx="26">
                  <c:v>1.9103138180368219E-3</c:v>
                </c:pt>
                <c:pt idx="27">
                  <c:v>1.9101277735861096E-3</c:v>
                </c:pt>
                <c:pt idx="28">
                  <c:v>1.9099717372920526E-3</c:v>
                </c:pt>
                <c:pt idx="29">
                  <c:v>1.9097435683791885E-3</c:v>
                </c:pt>
                <c:pt idx="30">
                  <c:v>1.909782332000437E-3</c:v>
                </c:pt>
              </c:numCache>
            </c:numRef>
          </c:yVal>
          <c:smooth val="1"/>
          <c:extLst>
            <c:ext xmlns:c16="http://schemas.microsoft.com/office/drawing/2014/chart" uri="{C3380CC4-5D6E-409C-BE32-E72D297353CC}">
              <c16:uniqueId val="{00000000-E0FC-4E64-AA62-80DB274E45C7}"/>
            </c:ext>
          </c:extLst>
        </c:ser>
        <c:ser>
          <c:idx val="1"/>
          <c:order val="1"/>
          <c:tx>
            <c:strRef>
              <c:f>'BNVFE-LDVs-psgr'!$A$3</c:f>
              <c:strCache>
                <c:ptCount val="1"/>
                <c:pt idx="0">
                  <c:v>natural gas vehicle</c:v>
                </c:pt>
              </c:strCache>
            </c:strRef>
          </c:tx>
          <c:spPr>
            <a:ln w="19050" cap="rnd">
              <a:solidFill>
                <a:schemeClr val="accent2"/>
              </a:solidFill>
              <a:round/>
            </a:ln>
            <a:effectLst/>
          </c:spPr>
          <c:marker>
            <c:symbol val="none"/>
          </c:marker>
          <c:xVal>
            <c:numRef>
              <c:f>'BNVFE-LDVs-psgr'!$B$1:$AF$1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'BNVFE-LDVs-psgr'!$B$3:$AF$3</c:f>
              <c:numCache>
                <c:formatCode>0.00E+00</c:formatCode>
                <c:ptCount val="31"/>
                <c:pt idx="0">
                  <c:v>3.6598922244788015E-4</c:v>
                </c:pt>
                <c:pt idx="1">
                  <c:v>3.779620253105962E-4</c:v>
                </c:pt>
                <c:pt idx="2">
                  <c:v>3.8993482817331219E-4</c:v>
                </c:pt>
                <c:pt idx="3">
                  <c:v>4.0190763103602824E-4</c:v>
                </c:pt>
                <c:pt idx="4">
                  <c:v>4.210433831323259E-4</c:v>
                </c:pt>
                <c:pt idx="5">
                  <c:v>4.2382743666541497E-4</c:v>
                </c:pt>
                <c:pt idx="6">
                  <c:v>4.0772949842793707E-4</c:v>
                </c:pt>
                <c:pt idx="7">
                  <c:v>4.2346970765462543E-4</c:v>
                </c:pt>
                <c:pt idx="8">
                  <c:v>4.3937263741635586E-4</c:v>
                </c:pt>
                <c:pt idx="9">
                  <c:v>4.5536992346666475E-4</c:v>
                </c:pt>
                <c:pt idx="10">
                  <c:v>4.7095410789823867E-4</c:v>
                </c:pt>
                <c:pt idx="11">
                  <c:v>4.8830129906206722E-4</c:v>
                </c:pt>
                <c:pt idx="12">
                  <c:v>5.0530784031966865E-4</c:v>
                </c:pt>
                <c:pt idx="13">
                  <c:v>5.2217906714807974E-4</c:v>
                </c:pt>
                <c:pt idx="14">
                  <c:v>5.3885335585323257E-4</c:v>
                </c:pt>
                <c:pt idx="15">
                  <c:v>5.5547712271374809E-4</c:v>
                </c:pt>
                <c:pt idx="16">
                  <c:v>5.5449401314311322E-4</c:v>
                </c:pt>
                <c:pt idx="17">
                  <c:v>5.5387136055143056E-4</c:v>
                </c:pt>
                <c:pt idx="18">
                  <c:v>5.535031458315491E-4</c:v>
                </c:pt>
                <c:pt idx="19">
                  <c:v>5.5267679773132392E-4</c:v>
                </c:pt>
                <c:pt idx="20">
                  <c:v>5.5204248067004357E-4</c:v>
                </c:pt>
                <c:pt idx="21">
                  <c:v>5.5148781412601511E-4</c:v>
                </c:pt>
                <c:pt idx="22">
                  <c:v>5.5083798229396566E-4</c:v>
                </c:pt>
                <c:pt idx="23">
                  <c:v>5.5021427763267275E-4</c:v>
                </c:pt>
                <c:pt idx="24">
                  <c:v>5.4974970122417745E-4</c:v>
                </c:pt>
                <c:pt idx="25">
                  <c:v>5.4942012614989132E-4</c:v>
                </c:pt>
                <c:pt idx="26">
                  <c:v>5.4885812991797281E-4</c:v>
                </c:pt>
                <c:pt idx="27">
                  <c:v>5.4830528638325372E-4</c:v>
                </c:pt>
                <c:pt idx="28">
                  <c:v>5.4761129146787266E-4</c:v>
                </c:pt>
                <c:pt idx="29">
                  <c:v>5.4713319958301168E-4</c:v>
                </c:pt>
                <c:pt idx="30">
                  <c:v>5.4668821055178373E-4</c:v>
                </c:pt>
              </c:numCache>
            </c:numRef>
          </c:yVal>
          <c:smooth val="1"/>
          <c:extLst>
            <c:ext xmlns:c16="http://schemas.microsoft.com/office/drawing/2014/chart" uri="{C3380CC4-5D6E-409C-BE32-E72D297353CC}">
              <c16:uniqueId val="{00000001-E0FC-4E64-AA62-80DB274E45C7}"/>
            </c:ext>
          </c:extLst>
        </c:ser>
        <c:ser>
          <c:idx val="2"/>
          <c:order val="2"/>
          <c:tx>
            <c:strRef>
              <c:f>'BNVFE-LDVs-psgr'!$A$4</c:f>
              <c:strCache>
                <c:ptCount val="1"/>
                <c:pt idx="0">
                  <c:v>gasoline vehicle</c:v>
                </c:pt>
              </c:strCache>
            </c:strRef>
          </c:tx>
          <c:spPr>
            <a:ln w="19050" cap="rnd">
              <a:solidFill>
                <a:schemeClr val="accent3"/>
              </a:solidFill>
              <a:round/>
            </a:ln>
            <a:effectLst/>
          </c:spPr>
          <c:marker>
            <c:symbol val="none"/>
          </c:marker>
          <c:xVal>
            <c:numRef>
              <c:f>'BNVFE-LDVs-psgr'!$B$1:$AF$1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'BNVFE-LDVs-psgr'!$B$4:$AF$4</c:f>
              <c:numCache>
                <c:formatCode>0.00E+00</c:formatCode>
                <c:ptCount val="31"/>
                <c:pt idx="0">
                  <c:v>3.5673952935882431E-4</c:v>
                </c:pt>
                <c:pt idx="1">
                  <c:v>3.671331744169298E-4</c:v>
                </c:pt>
                <c:pt idx="2">
                  <c:v>3.7752681947503524E-4</c:v>
                </c:pt>
                <c:pt idx="3">
                  <c:v>3.8792046453314073E-4</c:v>
                </c:pt>
                <c:pt idx="4">
                  <c:v>4.0616236081684575E-4</c:v>
                </c:pt>
                <c:pt idx="5">
                  <c:v>4.2440425710055083E-4</c:v>
                </c:pt>
                <c:pt idx="6">
                  <c:v>4.4264615338425586E-4</c:v>
                </c:pt>
                <c:pt idx="7">
                  <c:v>4.6088804966796089E-4</c:v>
                </c:pt>
                <c:pt idx="8">
                  <c:v>4.7912994595166602E-4</c:v>
                </c:pt>
                <c:pt idx="9">
                  <c:v>4.9737184223537111E-4</c:v>
                </c:pt>
                <c:pt idx="10">
                  <c:v>5.1561373851907613E-4</c:v>
                </c:pt>
                <c:pt idx="11">
                  <c:v>5.3574440408204452E-4</c:v>
                </c:pt>
                <c:pt idx="12">
                  <c:v>5.5587506964501301E-4</c:v>
                </c:pt>
                <c:pt idx="13">
                  <c:v>5.760057352079815E-4</c:v>
                </c:pt>
                <c:pt idx="14">
                  <c:v>5.9613640077094989E-4</c:v>
                </c:pt>
                <c:pt idx="15">
                  <c:v>6.162670663339186E-4</c:v>
                </c:pt>
                <c:pt idx="16">
                  <c:v>6.170176289921744E-4</c:v>
                </c:pt>
                <c:pt idx="17">
                  <c:v>6.1822121550593782E-4</c:v>
                </c:pt>
                <c:pt idx="18">
                  <c:v>6.1980413573190451E-4</c:v>
                </c:pt>
                <c:pt idx="19">
                  <c:v>6.2079435421762987E-4</c:v>
                </c:pt>
                <c:pt idx="20">
                  <c:v>6.2206963821351583E-4</c:v>
                </c:pt>
                <c:pt idx="21">
                  <c:v>6.2296645070636359E-4</c:v>
                </c:pt>
                <c:pt idx="22">
                  <c:v>6.2366570233919844E-4</c:v>
                </c:pt>
                <c:pt idx="23">
                  <c:v>6.2448359395314069E-4</c:v>
                </c:pt>
                <c:pt idx="24">
                  <c:v>6.25576587771337E-4</c:v>
                </c:pt>
                <c:pt idx="25">
                  <c:v>6.2695288436095649E-4</c:v>
                </c:pt>
                <c:pt idx="26">
                  <c:v>6.2801648642672725E-4</c:v>
                </c:pt>
                <c:pt idx="27">
                  <c:v>6.2915626946227874E-4</c:v>
                </c:pt>
                <c:pt idx="28">
                  <c:v>6.3019187847049177E-4</c:v>
                </c:pt>
                <c:pt idx="29">
                  <c:v>6.3169315706863253E-4</c:v>
                </c:pt>
                <c:pt idx="30">
                  <c:v>6.3333336630356433E-4</c:v>
                </c:pt>
              </c:numCache>
            </c:numRef>
          </c:yVal>
          <c:smooth val="1"/>
          <c:extLst>
            <c:ext xmlns:c16="http://schemas.microsoft.com/office/drawing/2014/chart" uri="{C3380CC4-5D6E-409C-BE32-E72D297353CC}">
              <c16:uniqueId val="{00000002-E0FC-4E64-AA62-80DB274E45C7}"/>
            </c:ext>
          </c:extLst>
        </c:ser>
        <c:ser>
          <c:idx val="3"/>
          <c:order val="3"/>
          <c:tx>
            <c:strRef>
              <c:f>'BNVFE-LDVs-psgr'!$A$5</c:f>
              <c:strCache>
                <c:ptCount val="1"/>
                <c:pt idx="0">
                  <c:v>diesel vehicle</c:v>
                </c:pt>
              </c:strCache>
            </c:strRef>
          </c:tx>
          <c:spPr>
            <a:ln w="19050" cap="rnd">
              <a:solidFill>
                <a:schemeClr val="accent4"/>
              </a:solidFill>
              <a:round/>
            </a:ln>
            <a:effectLst/>
          </c:spPr>
          <c:marker>
            <c:symbol val="none"/>
          </c:marker>
          <c:xVal>
            <c:numRef>
              <c:f>'BNVFE-LDVs-psgr'!$B$1:$AF$1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'BNVFE-LDVs-psgr'!$B$5:$AF$5</c:f>
              <c:numCache>
                <c:formatCode>0.00E+00</c:formatCode>
                <c:ptCount val="31"/>
                <c:pt idx="0">
                  <c:v>4.0578665869929362E-4</c:v>
                </c:pt>
                <c:pt idx="1">
                  <c:v>4.1398352067466049E-4</c:v>
                </c:pt>
                <c:pt idx="2">
                  <c:v>4.2218038265002741E-4</c:v>
                </c:pt>
                <c:pt idx="3">
                  <c:v>4.3037724462539428E-4</c:v>
                </c:pt>
                <c:pt idx="4">
                  <c:v>4.4916163574139725E-4</c:v>
                </c:pt>
                <c:pt idx="5">
                  <c:v>4.5282166405156195E-4</c:v>
                </c:pt>
                <c:pt idx="6">
                  <c:v>4.3335628226079566E-4</c:v>
                </c:pt>
                <c:pt idx="7">
                  <c:v>4.4890316155464456E-4</c:v>
                </c:pt>
                <c:pt idx="8">
                  <c:v>4.6553326410785436E-4</c:v>
                </c:pt>
                <c:pt idx="9">
                  <c:v>4.8200685422273345E-4</c:v>
                </c:pt>
                <c:pt idx="10">
                  <c:v>4.9695276183837423E-4</c:v>
                </c:pt>
                <c:pt idx="11">
                  <c:v>5.1466317338680757E-4</c:v>
                </c:pt>
                <c:pt idx="12">
                  <c:v>5.3215647030282933E-4</c:v>
                </c:pt>
                <c:pt idx="13">
                  <c:v>5.4937647543201208E-4</c:v>
                </c:pt>
                <c:pt idx="14">
                  <c:v>5.6630151224765809E-4</c:v>
                </c:pt>
                <c:pt idx="15">
                  <c:v>5.8387402272626798E-4</c:v>
                </c:pt>
                <c:pt idx="16">
                  <c:v>5.8330248045343664E-4</c:v>
                </c:pt>
                <c:pt idx="17">
                  <c:v>5.8267694060121591E-4</c:v>
                </c:pt>
                <c:pt idx="18">
                  <c:v>5.8207293235216346E-4</c:v>
                </c:pt>
                <c:pt idx="19">
                  <c:v>5.8163461220443182E-4</c:v>
                </c:pt>
                <c:pt idx="20">
                  <c:v>5.8094002713137533E-4</c:v>
                </c:pt>
                <c:pt idx="21">
                  <c:v>5.8047277029873328E-4</c:v>
                </c:pt>
                <c:pt idx="22">
                  <c:v>5.7995049082018243E-4</c:v>
                </c:pt>
                <c:pt idx="23">
                  <c:v>5.7950528042473748E-4</c:v>
                </c:pt>
                <c:pt idx="24">
                  <c:v>5.7907451430509998E-4</c:v>
                </c:pt>
                <c:pt idx="25">
                  <c:v>5.787276810361742E-4</c:v>
                </c:pt>
                <c:pt idx="26">
                  <c:v>5.7820005695571539E-4</c:v>
                </c:pt>
                <c:pt idx="27">
                  <c:v>5.7777248100195457E-4</c:v>
                </c:pt>
                <c:pt idx="28">
                  <c:v>5.773255744855898E-4</c:v>
                </c:pt>
                <c:pt idx="29">
                  <c:v>5.7686776472789874E-4</c:v>
                </c:pt>
                <c:pt idx="30">
                  <c:v>5.7639743559876342E-4</c:v>
                </c:pt>
              </c:numCache>
            </c:numRef>
          </c:yVal>
          <c:smooth val="1"/>
          <c:extLst>
            <c:ext xmlns:c16="http://schemas.microsoft.com/office/drawing/2014/chart" uri="{C3380CC4-5D6E-409C-BE32-E72D297353CC}">
              <c16:uniqueId val="{00000003-E0FC-4E64-AA62-80DB274E45C7}"/>
            </c:ext>
          </c:extLst>
        </c:ser>
        <c:ser>
          <c:idx val="4"/>
          <c:order val="4"/>
          <c:tx>
            <c:strRef>
              <c:f>'BNVFE-LDVs-psgr'!$A$6</c:f>
              <c:strCache>
                <c:ptCount val="1"/>
                <c:pt idx="0">
                  <c:v>plugin hybrid vehicle</c:v>
                </c:pt>
              </c:strCache>
            </c:strRef>
          </c:tx>
          <c:spPr>
            <a:ln w="19050" cap="rnd">
              <a:solidFill>
                <a:schemeClr val="accent5"/>
              </a:solidFill>
              <a:round/>
            </a:ln>
            <a:effectLst/>
          </c:spPr>
          <c:marker>
            <c:symbol val="none"/>
          </c:marker>
          <c:xVal>
            <c:numRef>
              <c:f>'BNVFE-LDVs-psgr'!$B$1:$AF$1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'BNVFE-LDVs-psgr'!$B$6:$AF$6</c:f>
              <c:numCache>
                <c:formatCode>0.00E+00</c:formatCode>
                <c:ptCount val="31"/>
                <c:pt idx="0">
                  <c:v>6.5738318568648571E-4</c:v>
                </c:pt>
                <c:pt idx="1">
                  <c:v>6.7416901641193178E-4</c:v>
                </c:pt>
                <c:pt idx="2">
                  <c:v>6.9095484713737774E-4</c:v>
                </c:pt>
                <c:pt idx="3">
                  <c:v>7.0774067786282381E-4</c:v>
                </c:pt>
                <c:pt idx="4">
                  <c:v>7.3945034117140168E-4</c:v>
                </c:pt>
                <c:pt idx="5">
                  <c:v>7.7271007520640796E-4</c:v>
                </c:pt>
                <c:pt idx="6">
                  <c:v>8.0771904618461617E-4</c:v>
                </c:pt>
                <c:pt idx="7">
                  <c:v>8.4471206783777713E-4</c:v>
                </c:pt>
                <c:pt idx="8">
                  <c:v>8.839679504030896E-4</c:v>
                </c:pt>
                <c:pt idx="9">
                  <c:v>9.2582031142623132E-4</c:v>
                </c:pt>
                <c:pt idx="10">
                  <c:v>9.7067173902886045E-4</c:v>
                </c:pt>
                <c:pt idx="11">
                  <c:v>9.8697712797551039E-4</c:v>
                </c:pt>
                <c:pt idx="12">
                  <c:v>1.0033196107830696E-3</c:v>
                </c:pt>
                <c:pt idx="13">
                  <c:v>1.0196997860312186E-3</c:v>
                </c:pt>
                <c:pt idx="14">
                  <c:v>1.0361182652482421E-3</c:v>
                </c:pt>
                <c:pt idx="15">
                  <c:v>1.052575673263069E-3</c:v>
                </c:pt>
                <c:pt idx="16">
                  <c:v>1.0515278183054035E-3</c:v>
                </c:pt>
                <c:pt idx="17">
                  <c:v>1.05033073967073E-3</c:v>
                </c:pt>
                <c:pt idx="18">
                  <c:v>1.0488881206979295E-3</c:v>
                </c:pt>
                <c:pt idx="19">
                  <c:v>1.0470415764146769E-3</c:v>
                </c:pt>
                <c:pt idx="20">
                  <c:v>1.0452123456025904E-3</c:v>
                </c:pt>
                <c:pt idx="21">
                  <c:v>1.0431765829337274E-3</c:v>
                </c:pt>
                <c:pt idx="22">
                  <c:v>1.0407412485890777E-3</c:v>
                </c:pt>
                <c:pt idx="23">
                  <c:v>1.0382264277349958E-3</c:v>
                </c:pt>
                <c:pt idx="24">
                  <c:v>1.0353777256459306E-3</c:v>
                </c:pt>
                <c:pt idx="25">
                  <c:v>1.0321378985431178E-3</c:v>
                </c:pt>
                <c:pt idx="26">
                  <c:v>1.0282676882733149E-3</c:v>
                </c:pt>
                <c:pt idx="27">
                  <c:v>1.0241008576376374E-3</c:v>
                </c:pt>
                <c:pt idx="28">
                  <c:v>1.0191366716437319E-3</c:v>
                </c:pt>
                <c:pt idx="29">
                  <c:v>1.0139959802855281E-3</c:v>
                </c:pt>
                <c:pt idx="30">
                  <c:v>1.0081216713646842E-3</c:v>
                </c:pt>
              </c:numCache>
            </c:numRef>
          </c:yVal>
          <c:smooth val="1"/>
          <c:extLst>
            <c:ext xmlns:c16="http://schemas.microsoft.com/office/drawing/2014/chart" uri="{C3380CC4-5D6E-409C-BE32-E72D297353CC}">
              <c16:uniqueId val="{00000004-E0FC-4E64-AA62-80DB274E45C7}"/>
            </c:ext>
          </c:extLst>
        </c:ser>
        <c:ser>
          <c:idx val="5"/>
          <c:order val="5"/>
          <c:tx>
            <c:strRef>
              <c:f>'BNVFE-LDVs-psgr'!$A$7</c:f>
              <c:strCache>
                <c:ptCount val="1"/>
                <c:pt idx="0">
                  <c:v>LPG vehicle</c:v>
                </c:pt>
              </c:strCache>
            </c:strRef>
          </c:tx>
          <c:spPr>
            <a:ln w="19050" cap="rnd">
              <a:solidFill>
                <a:schemeClr val="accent6"/>
              </a:solidFill>
              <a:round/>
            </a:ln>
            <a:effectLst/>
          </c:spPr>
          <c:marker>
            <c:symbol val="none"/>
          </c:marker>
          <c:xVal>
            <c:numRef>
              <c:f>'BNVFE-LDVs-psgr'!$B$1:$AF$1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'BNVFE-LDVs-psgr'!$B$7:$AF$7</c:f>
              <c:numCache>
                <c:formatCode>0.00E+00</c:formatCode>
                <c:ptCount val="31"/>
                <c:pt idx="0">
                  <c:v>3.500020551284859E-4</c:v>
                </c:pt>
                <c:pt idx="1">
                  <c:v>3.603408915830272E-4</c:v>
                </c:pt>
                <c:pt idx="2">
                  <c:v>3.7067972803756855E-4</c:v>
                </c:pt>
                <c:pt idx="3">
                  <c:v>3.8101856449210985E-4</c:v>
                </c:pt>
                <c:pt idx="4">
                  <c:v>3.9859634562227096E-4</c:v>
                </c:pt>
                <c:pt idx="5">
                  <c:v>4.0121398494959832E-4</c:v>
                </c:pt>
                <c:pt idx="6">
                  <c:v>3.8548609150854156E-4</c:v>
                </c:pt>
                <c:pt idx="7">
                  <c:v>4.0029688057915903E-4</c:v>
                </c:pt>
                <c:pt idx="8">
                  <c:v>4.1546340222088456E-4</c:v>
                </c:pt>
                <c:pt idx="9">
                  <c:v>4.3063106258017542E-4</c:v>
                </c:pt>
                <c:pt idx="10">
                  <c:v>4.4511394787869938E-4</c:v>
                </c:pt>
                <c:pt idx="11">
                  <c:v>4.6174966921088664E-4</c:v>
                </c:pt>
                <c:pt idx="12">
                  <c:v>4.7775244177099632E-4</c:v>
                </c:pt>
                <c:pt idx="13">
                  <c:v>4.9369641509523462E-4</c:v>
                </c:pt>
                <c:pt idx="14">
                  <c:v>5.0928295350334324E-4</c:v>
                </c:pt>
                <c:pt idx="15">
                  <c:v>5.2523041105629492E-4</c:v>
                </c:pt>
                <c:pt idx="16">
                  <c:v>5.2443589463353822E-4</c:v>
                </c:pt>
                <c:pt idx="17">
                  <c:v>5.2377236818983174E-4</c:v>
                </c:pt>
                <c:pt idx="18">
                  <c:v>5.2339219754595357E-4</c:v>
                </c:pt>
                <c:pt idx="19">
                  <c:v>5.226974186708014E-4</c:v>
                </c:pt>
                <c:pt idx="20">
                  <c:v>5.2207590895004012E-4</c:v>
                </c:pt>
                <c:pt idx="21">
                  <c:v>5.2155046987992291E-4</c:v>
                </c:pt>
                <c:pt idx="22">
                  <c:v>5.2098618251700366E-4</c:v>
                </c:pt>
                <c:pt idx="23">
                  <c:v>5.2037394689302642E-4</c:v>
                </c:pt>
                <c:pt idx="24">
                  <c:v>5.1987397211431332E-4</c:v>
                </c:pt>
                <c:pt idx="25">
                  <c:v>5.1942272126806206E-4</c:v>
                </c:pt>
                <c:pt idx="26">
                  <c:v>5.1889435050326291E-4</c:v>
                </c:pt>
                <c:pt idx="27">
                  <c:v>5.1831616154706479E-4</c:v>
                </c:pt>
                <c:pt idx="28">
                  <c:v>5.1768726705510022E-4</c:v>
                </c:pt>
                <c:pt idx="29">
                  <c:v>5.1709465189338959E-4</c:v>
                </c:pt>
                <c:pt idx="30">
                  <c:v>5.1657549892606899E-4</c:v>
                </c:pt>
              </c:numCache>
            </c:numRef>
          </c:yVal>
          <c:smooth val="1"/>
          <c:extLst>
            <c:ext xmlns:c16="http://schemas.microsoft.com/office/drawing/2014/chart" uri="{C3380CC4-5D6E-409C-BE32-E72D297353CC}">
              <c16:uniqueId val="{00000005-E0FC-4E64-AA62-80DB274E45C7}"/>
            </c:ext>
          </c:extLst>
        </c:ser>
        <c:ser>
          <c:idx val="6"/>
          <c:order val="6"/>
          <c:tx>
            <c:strRef>
              <c:f>'BNVFE-LDVs-psgr'!$A$8</c:f>
              <c:strCache>
                <c:ptCount val="1"/>
                <c:pt idx="0">
                  <c:v>hydrogen vehicle</c:v>
                </c:pt>
              </c:strCache>
            </c:strRef>
          </c:tx>
          <c:spPr>
            <a:ln w="19050" cap="rnd">
              <a:solidFill>
                <a:schemeClr val="accent1">
                  <a:lumMod val="60000"/>
                </a:schemeClr>
              </a:solidFill>
              <a:round/>
            </a:ln>
            <a:effectLst/>
          </c:spPr>
          <c:marker>
            <c:symbol val="none"/>
          </c:marker>
          <c:xVal>
            <c:numRef>
              <c:f>'BNVFE-LDVs-psgr'!$B$1:$AF$1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'BNVFE-LDVs-psgr'!$B$8:$AF$8</c:f>
              <c:numCache>
                <c:formatCode>0.00E+00</c:formatCode>
                <c:ptCount val="31"/>
                <c:pt idx="0">
                  <c:v>5.8794415231938754E-4</c:v>
                </c:pt>
                <c:pt idx="1">
                  <c:v>5.859697075889746E-4</c:v>
                </c:pt>
                <c:pt idx="2">
                  <c:v>5.8487716230241557E-4</c:v>
                </c:pt>
                <c:pt idx="3">
                  <c:v>5.8450715864569842E-4</c:v>
                </c:pt>
                <c:pt idx="4">
                  <c:v>5.8509864619692446E-4</c:v>
                </c:pt>
                <c:pt idx="5">
                  <c:v>5.8547838832553585E-4</c:v>
                </c:pt>
                <c:pt idx="6">
                  <c:v>5.8677369900367977E-4</c:v>
                </c:pt>
                <c:pt idx="7">
                  <c:v>5.8555189724455374E-4</c:v>
                </c:pt>
                <c:pt idx="8">
                  <c:v>5.848624993596127E-4</c:v>
                </c:pt>
                <c:pt idx="9">
                  <c:v>5.8392369578135807E-4</c:v>
                </c:pt>
                <c:pt idx="10">
                  <c:v>5.8323582222320433E-4</c:v>
                </c:pt>
                <c:pt idx="11">
                  <c:v>5.8232846507614633E-4</c:v>
                </c:pt>
                <c:pt idx="12">
                  <c:v>5.8140476063791701E-4</c:v>
                </c:pt>
                <c:pt idx="13">
                  <c:v>5.8053415348023238E-4</c:v>
                </c:pt>
                <c:pt idx="14">
                  <c:v>5.7985999357189376E-4</c:v>
                </c:pt>
                <c:pt idx="15">
                  <c:v>5.790672010289583E-4</c:v>
                </c:pt>
                <c:pt idx="16">
                  <c:v>5.783038784646057E-4</c:v>
                </c:pt>
                <c:pt idx="17">
                  <c:v>5.7772941074558763E-4</c:v>
                </c:pt>
                <c:pt idx="18">
                  <c:v>5.7728789584792482E-4</c:v>
                </c:pt>
                <c:pt idx="19">
                  <c:v>5.7687866477931793E-4</c:v>
                </c:pt>
                <c:pt idx="20">
                  <c:v>5.7657581365796442E-4</c:v>
                </c:pt>
                <c:pt idx="21">
                  <c:v>5.7638685408458411E-4</c:v>
                </c:pt>
                <c:pt idx="22">
                  <c:v>5.7622519119671751E-4</c:v>
                </c:pt>
                <c:pt idx="23">
                  <c:v>5.7612076801724784E-4</c:v>
                </c:pt>
                <c:pt idx="24">
                  <c:v>5.7610601336530144E-4</c:v>
                </c:pt>
                <c:pt idx="25">
                  <c:v>5.7616718513728532E-4</c:v>
                </c:pt>
                <c:pt idx="26">
                  <c:v>5.7619221096857649E-4</c:v>
                </c:pt>
                <c:pt idx="27">
                  <c:v>5.7620061572155568E-4</c:v>
                </c:pt>
                <c:pt idx="28">
                  <c:v>5.7622282038993897E-4</c:v>
                </c:pt>
                <c:pt idx="29">
                  <c:v>5.7625953419671364E-4</c:v>
                </c:pt>
                <c:pt idx="30">
                  <c:v>5.7635527402379559E-4</c:v>
                </c:pt>
              </c:numCache>
            </c:numRef>
          </c:yVal>
          <c:smooth val="1"/>
          <c:extLst>
            <c:ext xmlns:c16="http://schemas.microsoft.com/office/drawing/2014/chart" uri="{C3380CC4-5D6E-409C-BE32-E72D297353CC}">
              <c16:uniqueId val="{00000006-E0FC-4E64-AA62-80DB274E45C7}"/>
            </c:ext>
          </c:extLst>
        </c:ser>
        <c:dLbls>
          <c:showLegendKey val="0"/>
          <c:showVal val="0"/>
          <c:showCatName val="0"/>
          <c:showSerName val="0"/>
          <c:showPercent val="0"/>
          <c:showBubbleSize val="0"/>
        </c:dLbls>
        <c:axId val="2056917567"/>
        <c:axId val="116368383"/>
      </c:scatterChart>
      <c:valAx>
        <c:axId val="2056917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8383"/>
        <c:crosses val="autoZero"/>
        <c:crossBetween val="midCat"/>
      </c:valAx>
      <c:valAx>
        <c:axId val="116368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thing*miles/BTU</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91756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Economy (EPS)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'EPS BNVFE-LDVs-psgr'!$A$2</c:f>
              <c:strCache>
                <c:ptCount val="1"/>
                <c:pt idx="0">
                  <c:v>battery electric vehicle</c:v>
                </c:pt>
              </c:strCache>
            </c:strRef>
          </c:tx>
          <c:spPr>
            <a:ln w="19050" cap="rnd">
              <a:solidFill>
                <a:schemeClr val="accent1"/>
              </a:solidFill>
              <a:round/>
            </a:ln>
            <a:effectLst/>
          </c:spPr>
          <c:marker>
            <c:symbol val="none"/>
          </c:marker>
          <c:xVal>
            <c:numRef>
              <c:f>'EPS BNVFE-LDVs-psgr'!$B$1:$AI$1</c:f>
              <c:numCache>
                <c:formatCode>General</c:formatCode>
                <c:ptCount val="34"/>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'EPS BNVFE-LDVs-psgr'!$B$2:$AI$2</c:f>
              <c:numCache>
                <c:formatCode>0.00E+00</c:formatCode>
                <c:ptCount val="34"/>
                <c:pt idx="0">
                  <c:v>1.3016014821008825E-3</c:v>
                </c:pt>
                <c:pt idx="1">
                  <c:v>1.2926576980307788E-3</c:v>
                </c:pt>
                <c:pt idx="2">
                  <c:v>1.2869318658566659E-3</c:v>
                </c:pt>
                <c:pt idx="3">
                  <c:v>1.2796983920849219E-3</c:v>
                </c:pt>
                <c:pt idx="4">
                  <c:v>1.2723109001949813E-3</c:v>
                </c:pt>
                <c:pt idx="5">
                  <c:v>1.2688722771223024E-3</c:v>
                </c:pt>
                <c:pt idx="6">
                  <c:v>1.265614096179496E-3</c:v>
                </c:pt>
                <c:pt idx="7">
                  <c:v>1.2602292006612041E-3</c:v>
                </c:pt>
                <c:pt idx="8">
                  <c:v>1.2562225179555552E-3</c:v>
                </c:pt>
                <c:pt idx="9">
                  <c:v>1.252664288663584E-3</c:v>
                </c:pt>
                <c:pt idx="10">
                  <c:v>1.2501277882015535E-3</c:v>
                </c:pt>
                <c:pt idx="11">
                  <c:v>1.2487082688849278E-3</c:v>
                </c:pt>
                <c:pt idx="12">
                  <c:v>1.2467654435390108E-3</c:v>
                </c:pt>
                <c:pt idx="13">
                  <c:v>1.2459379766549955E-3</c:v>
                </c:pt>
                <c:pt idx="14">
                  <c:v>1.2454911060033728E-3</c:v>
                </c:pt>
                <c:pt idx="15">
                  <c:v>1.2451425075326549E-3</c:v>
                </c:pt>
                <c:pt idx="16">
                  <c:v>1.2441678168462235E-3</c:v>
                </c:pt>
                <c:pt idx="17">
                  <c:v>1.2437110831363233E-3</c:v>
                </c:pt>
                <c:pt idx="18">
                  <c:v>1.2434472289246487E-3</c:v>
                </c:pt>
                <c:pt idx="19">
                  <c:v>1.2431449346539255E-3</c:v>
                </c:pt>
                <c:pt idx="20">
                  <c:v>1.242749474488683E-3</c:v>
                </c:pt>
                <c:pt idx="21">
                  <c:v>1.2426414751633898E-3</c:v>
                </c:pt>
                <c:pt idx="22">
                  <c:v>1.2425270452057901E-3</c:v>
                </c:pt>
                <c:pt idx="23">
                  <c:v>1.2423665768196443E-3</c:v>
                </c:pt>
                <c:pt idx="24">
                  <c:v>1.2423661582493899E-3</c:v>
                </c:pt>
                <c:pt idx="25">
                  <c:v>1.2424552878090294E-3</c:v>
                </c:pt>
                <c:pt idx="26">
                  <c:v>1.2425304264301077E-3</c:v>
                </c:pt>
                <c:pt idx="27">
                  <c:v>1.2424094170501326E-3</c:v>
                </c:pt>
                <c:pt idx="28">
                  <c:v>1.2423079259541866E-3</c:v>
                </c:pt>
                <c:pt idx="29">
                  <c:v>1.2421595174498235E-3</c:v>
                </c:pt>
                <c:pt idx="30">
                  <c:v>1.242184730573649E-3</c:v>
                </c:pt>
              </c:numCache>
            </c:numRef>
          </c:yVal>
          <c:smooth val="0"/>
          <c:extLst>
            <c:ext xmlns:c16="http://schemas.microsoft.com/office/drawing/2014/chart" uri="{C3380CC4-5D6E-409C-BE32-E72D297353CC}">
              <c16:uniqueId val="{00000000-9E88-4D48-BE29-869DF21F0573}"/>
            </c:ext>
          </c:extLst>
        </c:ser>
        <c:ser>
          <c:idx val="1"/>
          <c:order val="1"/>
          <c:tx>
            <c:strRef>
              <c:f>'EPS BNVFE-LDVs-psgr'!$A$3</c:f>
              <c:strCache>
                <c:ptCount val="1"/>
                <c:pt idx="0">
                  <c:v>natural gas vehicle</c:v>
                </c:pt>
              </c:strCache>
            </c:strRef>
          </c:tx>
          <c:spPr>
            <a:ln w="19050" cap="rnd">
              <a:solidFill>
                <a:schemeClr val="accent2"/>
              </a:solidFill>
              <a:round/>
            </a:ln>
            <a:effectLst/>
          </c:spPr>
          <c:marker>
            <c:symbol val="none"/>
          </c:marker>
          <c:xVal>
            <c:numRef>
              <c:f>'EPS BNVFE-LDVs-psgr'!$B$1:$AI$1</c:f>
              <c:numCache>
                <c:formatCode>General</c:formatCode>
                <c:ptCount val="34"/>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'EPS BNVFE-LDVs-psgr'!$B$3:$AI$3</c:f>
              <c:numCache>
                <c:formatCode>0.00E+00</c:formatCode>
                <c:ptCount val="34"/>
                <c:pt idx="0">
                  <c:v>3.8029529805498928E-4</c:v>
                </c:pt>
                <c:pt idx="1">
                  <c:v>3.9476635103339935E-4</c:v>
                </c:pt>
                <c:pt idx="2">
                  <c:v>4.0317709826518853E-4</c:v>
                </c:pt>
                <c:pt idx="3">
                  <c:v>4.0861194678683542E-4</c:v>
                </c:pt>
                <c:pt idx="4">
                  <c:v>4.1215478728194431E-4</c:v>
                </c:pt>
                <c:pt idx="5">
                  <c:v>4.161380472574127E-4</c:v>
                </c:pt>
                <c:pt idx="6">
                  <c:v>4.1864713672164384E-4</c:v>
                </c:pt>
                <c:pt idx="7">
                  <c:v>4.1871977044755321E-4</c:v>
                </c:pt>
                <c:pt idx="8">
                  <c:v>4.1845993448607482E-4</c:v>
                </c:pt>
                <c:pt idx="9">
                  <c:v>4.1824574080425933E-4</c:v>
                </c:pt>
                <c:pt idx="10">
                  <c:v>4.1892239620751885E-4</c:v>
                </c:pt>
                <c:pt idx="11">
                  <c:v>4.1874050147763098E-4</c:v>
                </c:pt>
                <c:pt idx="12">
                  <c:v>4.1850498686080801E-4</c:v>
                </c:pt>
                <c:pt idx="13">
                  <c:v>4.1826480772119918E-4</c:v>
                </c:pt>
                <c:pt idx="14">
                  <c:v>4.1829175912415644E-4</c:v>
                </c:pt>
                <c:pt idx="15">
                  <c:v>4.1761857347733379E-4</c:v>
                </c:pt>
                <c:pt idx="16">
                  <c:v>4.1687945245925354E-4</c:v>
                </c:pt>
                <c:pt idx="17">
                  <c:v>4.164113300533476E-4</c:v>
                </c:pt>
                <c:pt idx="18">
                  <c:v>4.1613449901969674E-4</c:v>
                </c:pt>
                <c:pt idx="19">
                  <c:v>4.1551323434343832E-4</c:v>
                </c:pt>
                <c:pt idx="20">
                  <c:v>4.1503634236097445E-4</c:v>
                </c:pt>
                <c:pt idx="21">
                  <c:v>4.1461933319641856E-4</c:v>
                </c:pt>
                <c:pt idx="22">
                  <c:v>4.1413077690561246E-4</c:v>
                </c:pt>
                <c:pt idx="23">
                  <c:v>4.1366186353318095E-4</c:v>
                </c:pt>
                <c:pt idx="24">
                  <c:v>4.1331258589589651E-4</c:v>
                </c:pt>
                <c:pt idx="25">
                  <c:v>4.1306480490411649E-4</c:v>
                </c:pt>
                <c:pt idx="26">
                  <c:v>4.1264228513673742E-4</c:v>
                </c:pt>
                <c:pt idx="27">
                  <c:v>4.1222664654626295E-4</c:v>
                </c:pt>
                <c:pt idx="28">
                  <c:v>4.1170488758498282E-4</c:v>
                </c:pt>
                <c:pt idx="29">
                  <c:v>4.1134544874802168E-4</c:v>
                </c:pt>
                <c:pt idx="30">
                  <c:v>4.1101089728435994E-4</c:v>
                </c:pt>
              </c:numCache>
            </c:numRef>
          </c:yVal>
          <c:smooth val="0"/>
          <c:extLst>
            <c:ext xmlns:c16="http://schemas.microsoft.com/office/drawing/2014/chart" uri="{C3380CC4-5D6E-409C-BE32-E72D297353CC}">
              <c16:uniqueId val="{00000001-9E88-4D48-BE29-869DF21F0573}"/>
            </c:ext>
          </c:extLst>
        </c:ser>
        <c:ser>
          <c:idx val="2"/>
          <c:order val="2"/>
          <c:tx>
            <c:strRef>
              <c:f>'EPS BNVFE-LDVs-psgr'!$A$4</c:f>
              <c:strCache>
                <c:ptCount val="1"/>
                <c:pt idx="0">
                  <c:v>gasoline vehicle</c:v>
                </c:pt>
              </c:strCache>
            </c:strRef>
          </c:tx>
          <c:spPr>
            <a:ln w="19050" cap="rnd">
              <a:solidFill>
                <a:schemeClr val="accent3"/>
              </a:solidFill>
              <a:round/>
            </a:ln>
            <a:effectLst/>
          </c:spPr>
          <c:marker>
            <c:symbol val="none"/>
          </c:marker>
          <c:xVal>
            <c:numRef>
              <c:f>'EPS BNVFE-LDVs-psgr'!$B$1:$AI$1</c:f>
              <c:numCache>
                <c:formatCode>General</c:formatCode>
                <c:ptCount val="34"/>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'EPS BNVFE-LDVs-psgr'!$B$4:$AI$4</c:f>
              <c:numCache>
                <c:formatCode>0.00E+00</c:formatCode>
                <c:ptCount val="34"/>
                <c:pt idx="0">
                  <c:v>3.7068404566156505E-4</c:v>
                </c:pt>
                <c:pt idx="1">
                  <c:v>3.8286968063361244E-4</c:v>
                </c:pt>
                <c:pt idx="2">
                  <c:v>3.8999540362380768E-4</c:v>
                </c:pt>
                <c:pt idx="3">
                  <c:v>3.9439145706872869E-4</c:v>
                </c:pt>
                <c:pt idx="4">
                  <c:v>3.9758791642567675E-4</c:v>
                </c:pt>
                <c:pt idx="5">
                  <c:v>4.1670440259151796E-4</c:v>
                </c:pt>
                <c:pt idx="6">
                  <c:v>4.5449874343080136E-4</c:v>
                </c:pt>
                <c:pt idx="7">
                  <c:v>4.5571840174311271E-4</c:v>
                </c:pt>
                <c:pt idx="8">
                  <c:v>4.5632492494806224E-4</c:v>
                </c:pt>
                <c:pt idx="9">
                  <c:v>4.5682343934192723E-4</c:v>
                </c:pt>
                <c:pt idx="10">
                  <c:v>4.5864796428233097E-4</c:v>
                </c:pt>
                <c:pt idx="11">
                  <c:v>4.5942511490356416E-4</c:v>
                </c:pt>
                <c:pt idx="12">
                  <c:v>4.6038567019040524E-4</c:v>
                </c:pt>
                <c:pt idx="13">
                  <c:v>4.6137990440500237E-4</c:v>
                </c:pt>
                <c:pt idx="14">
                  <c:v>4.627584500454361E-4</c:v>
                </c:pt>
                <c:pt idx="15">
                  <c:v>4.6332164296180965E-4</c:v>
                </c:pt>
                <c:pt idx="16">
                  <c:v>4.6388593065941057E-4</c:v>
                </c:pt>
                <c:pt idx="17">
                  <c:v>4.6479081055883617E-4</c:v>
                </c:pt>
                <c:pt idx="18">
                  <c:v>4.6598088096797761E-4</c:v>
                </c:pt>
                <c:pt idx="19">
                  <c:v>4.6672534660756901E-4</c:v>
                </c:pt>
                <c:pt idx="20">
                  <c:v>4.6768413007742366E-4</c:v>
                </c:pt>
                <c:pt idx="21">
                  <c:v>4.6835837126328925E-4</c:v>
                </c:pt>
                <c:pt idx="22">
                  <c:v>4.6888408232764332E-4</c:v>
                </c:pt>
                <c:pt idx="23">
                  <c:v>4.6949898925199146E-4</c:v>
                </c:pt>
                <c:pt idx="24">
                  <c:v>4.7032072339820558E-4</c:v>
                </c:pt>
                <c:pt idx="25">
                  <c:v>4.7135545011319722E-4</c:v>
                </c:pt>
                <c:pt idx="26">
                  <c:v>4.7215508696463892E-4</c:v>
                </c:pt>
                <c:pt idx="27">
                  <c:v>4.730119981602886E-4</c:v>
                </c:pt>
                <c:pt idx="28">
                  <c:v>4.737905892831368E-4</c:v>
                </c:pt>
                <c:pt idx="29">
                  <c:v>4.7491927991846777E-4</c:v>
                </c:pt>
                <c:pt idx="30">
                  <c:v>4.7615242132589445E-4</c:v>
                </c:pt>
              </c:numCache>
            </c:numRef>
          </c:yVal>
          <c:smooth val="0"/>
          <c:extLst>
            <c:ext xmlns:c16="http://schemas.microsoft.com/office/drawing/2014/chart" uri="{C3380CC4-5D6E-409C-BE32-E72D297353CC}">
              <c16:uniqueId val="{00000002-9E88-4D48-BE29-869DF21F0573}"/>
            </c:ext>
          </c:extLst>
        </c:ser>
        <c:ser>
          <c:idx val="3"/>
          <c:order val="3"/>
          <c:tx>
            <c:strRef>
              <c:f>'EPS BNVFE-LDVs-psgr'!$A$5</c:f>
              <c:strCache>
                <c:ptCount val="1"/>
                <c:pt idx="0">
                  <c:v>diesel vehicle</c:v>
                </c:pt>
              </c:strCache>
            </c:strRef>
          </c:tx>
          <c:spPr>
            <a:ln w="19050" cap="rnd">
              <a:solidFill>
                <a:schemeClr val="accent4"/>
              </a:solidFill>
              <a:round/>
            </a:ln>
            <a:effectLst/>
          </c:spPr>
          <c:marker>
            <c:symbol val="none"/>
          </c:marker>
          <c:xVal>
            <c:numRef>
              <c:f>'EPS BNVFE-LDVs-psgr'!$B$1:$AI$1</c:f>
              <c:numCache>
                <c:formatCode>General</c:formatCode>
                <c:ptCount val="34"/>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'EPS BNVFE-LDVs-psgr'!$B$5:$AI$5</c:f>
              <c:numCache>
                <c:formatCode>0.00E+00</c:formatCode>
                <c:ptCount val="34"/>
                <c:pt idx="0">
                  <c:v>4.2164836790723349E-4</c:v>
                </c:pt>
                <c:pt idx="1">
                  <c:v>4.3038372468941308E-4</c:v>
                </c:pt>
                <c:pt idx="2">
                  <c:v>4.3420465633630295E-4</c:v>
                </c:pt>
                <c:pt idx="3">
                  <c:v>4.3755646869858035E-4</c:v>
                </c:pt>
                <c:pt idx="4">
                  <c:v>4.3967943886681334E-4</c:v>
                </c:pt>
                <c:pt idx="5">
                  <c:v>4.4460624002269991E-4</c:v>
                </c:pt>
                <c:pt idx="6">
                  <c:v>4.4496012049244393E-4</c:v>
                </c:pt>
                <c:pt idx="7">
                  <c:v>4.4386794465270786E-4</c:v>
                </c:pt>
                <c:pt idx="8">
                  <c:v>4.4337540076502162E-4</c:v>
                </c:pt>
                <c:pt idx="9">
                  <c:v>4.4271108702653624E-4</c:v>
                </c:pt>
                <c:pt idx="10">
                  <c:v>4.4204868011526002E-4</c:v>
                </c:pt>
                <c:pt idx="11">
                  <c:v>4.4134700384785902E-4</c:v>
                </c:pt>
                <c:pt idx="12">
                  <c:v>4.4074150219218516E-4</c:v>
                </c:pt>
                <c:pt idx="13">
                  <c:v>4.4004989920049426E-4</c:v>
                </c:pt>
                <c:pt idx="14">
                  <c:v>4.3959873902550526E-4</c:v>
                </c:pt>
                <c:pt idx="15">
                  <c:v>4.3896791873294087E-4</c:v>
                </c:pt>
                <c:pt idx="16">
                  <c:v>4.3853822206515422E-4</c:v>
                </c:pt>
                <c:pt idx="17">
                  <c:v>4.380679289602619E-4</c:v>
                </c:pt>
                <c:pt idx="18">
                  <c:v>4.3761382373608021E-4</c:v>
                </c:pt>
                <c:pt idx="19">
                  <c:v>4.3728428606956427E-4</c:v>
                </c:pt>
                <c:pt idx="20">
                  <c:v>4.3676208341619235E-4</c:v>
                </c:pt>
                <c:pt idx="21">
                  <c:v>4.3641079058356913E-4</c:v>
                </c:pt>
                <c:pt idx="22">
                  <c:v>4.3601813064876686E-4</c:v>
                </c:pt>
                <c:pt idx="23">
                  <c:v>4.3568341275915397E-4</c:v>
                </c:pt>
                <c:pt idx="24">
                  <c:v>4.3535955435881782E-4</c:v>
                </c:pt>
                <c:pt idx="25">
                  <c:v>4.3509879831850481E-4</c:v>
                </c:pt>
                <c:pt idx="26">
                  <c:v>4.3470212020737582E-4</c:v>
                </c:pt>
                <c:pt idx="27">
                  <c:v>4.3438066023618842E-4</c:v>
                </c:pt>
                <c:pt idx="28">
                  <c:v>4.3404466716966903E-4</c:v>
                </c:pt>
                <c:pt idx="29">
                  <c:v>4.3370047683290603E-4</c:v>
                </c:pt>
                <c:pt idx="30">
                  <c:v>4.3334687418764364E-4</c:v>
                </c:pt>
              </c:numCache>
            </c:numRef>
          </c:yVal>
          <c:smooth val="0"/>
          <c:extLst>
            <c:ext xmlns:c16="http://schemas.microsoft.com/office/drawing/2014/chart" uri="{C3380CC4-5D6E-409C-BE32-E72D297353CC}">
              <c16:uniqueId val="{00000003-9E88-4D48-BE29-869DF21F0573}"/>
            </c:ext>
          </c:extLst>
        </c:ser>
        <c:ser>
          <c:idx val="4"/>
          <c:order val="4"/>
          <c:tx>
            <c:strRef>
              <c:f>'EPS BNVFE-LDVs-psgr'!$A$6</c:f>
              <c:strCache>
                <c:ptCount val="1"/>
                <c:pt idx="0">
                  <c:v>plugin hybrid vehicle</c:v>
                </c:pt>
              </c:strCache>
            </c:strRef>
          </c:tx>
          <c:spPr>
            <a:ln w="19050" cap="rnd">
              <a:solidFill>
                <a:schemeClr val="accent5"/>
              </a:solidFill>
              <a:round/>
            </a:ln>
            <a:effectLst/>
          </c:spPr>
          <c:marker>
            <c:symbol val="none"/>
          </c:marker>
          <c:xVal>
            <c:numRef>
              <c:f>'EPS BNVFE-LDVs-psgr'!$B$1:$AI$1</c:f>
              <c:numCache>
                <c:formatCode>General</c:formatCode>
                <c:ptCount val="34"/>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'EPS BNVFE-LDVs-psgr'!$B$6:$AI$6</c:f>
              <c:numCache>
                <c:formatCode>0.00E+00</c:formatCode>
                <c:ptCount val="34"/>
                <c:pt idx="0">
                  <c:v>6.5738318568648571E-4</c:v>
                </c:pt>
                <c:pt idx="1">
                  <c:v>6.7868209237387732E-4</c:v>
                </c:pt>
                <c:pt idx="2">
                  <c:v>6.8605104499600824E-4</c:v>
                </c:pt>
                <c:pt idx="3">
                  <c:v>6.8995200477364748E-4</c:v>
                </c:pt>
                <c:pt idx="4">
                  <c:v>7.0255070116778152E-4</c:v>
                </c:pt>
                <c:pt idx="5">
                  <c:v>7.3075494105914415E-4</c:v>
                </c:pt>
                <c:pt idx="6">
                  <c:v>7.6511494750975708E-4</c:v>
                </c:pt>
                <c:pt idx="7">
                  <c:v>7.6729530817545215E-4</c:v>
                </c:pt>
                <c:pt idx="8">
                  <c:v>7.6615763729175437E-4</c:v>
                </c:pt>
                <c:pt idx="9">
                  <c:v>7.6497534983816374E-4</c:v>
                </c:pt>
                <c:pt idx="10">
                  <c:v>7.6434508106930723E-4</c:v>
                </c:pt>
                <c:pt idx="11">
                  <c:v>7.6297468642330408E-4</c:v>
                </c:pt>
                <c:pt idx="12">
                  <c:v>7.6220701719009081E-4</c:v>
                </c:pt>
                <c:pt idx="13">
                  <c:v>7.6135115263870209E-4</c:v>
                </c:pt>
                <c:pt idx="14">
                  <c:v>7.6059039236971756E-4</c:v>
                </c:pt>
                <c:pt idx="15">
                  <c:v>7.5941521982376113E-4</c:v>
                </c:pt>
                <c:pt idx="16">
                  <c:v>7.5865921051893645E-4</c:v>
                </c:pt>
                <c:pt idx="17">
                  <c:v>7.5779553890121924E-4</c:v>
                </c:pt>
                <c:pt idx="18">
                  <c:v>7.5675471415846706E-4</c:v>
                </c:pt>
                <c:pt idx="19">
                  <c:v>7.5542246426100047E-4</c:v>
                </c:pt>
                <c:pt idx="20">
                  <c:v>7.5410270573479155E-4</c:v>
                </c:pt>
                <c:pt idx="21">
                  <c:v>7.5263393803100167E-4</c:v>
                </c:pt>
                <c:pt idx="22">
                  <c:v>7.5087688624492623E-4</c:v>
                </c:pt>
                <c:pt idx="23">
                  <c:v>7.4906248631128583E-4</c:v>
                </c:pt>
                <c:pt idx="24">
                  <c:v>7.470071968170176E-4</c:v>
                </c:pt>
                <c:pt idx="25">
                  <c:v>7.4466971736164859E-4</c:v>
                </c:pt>
                <c:pt idx="26">
                  <c:v>7.4187742730834057E-4</c:v>
                </c:pt>
                <c:pt idx="27">
                  <c:v>7.3887113076972523E-4</c:v>
                </c:pt>
                <c:pt idx="28">
                  <c:v>7.3528955607294266E-4</c:v>
                </c:pt>
                <c:pt idx="29">
                  <c:v>7.3158063579575828E-4</c:v>
                </c:pt>
                <c:pt idx="30">
                  <c:v>7.2734242308217191E-4</c:v>
                </c:pt>
              </c:numCache>
            </c:numRef>
          </c:yVal>
          <c:smooth val="0"/>
          <c:extLst>
            <c:ext xmlns:c16="http://schemas.microsoft.com/office/drawing/2014/chart" uri="{C3380CC4-5D6E-409C-BE32-E72D297353CC}">
              <c16:uniqueId val="{00000004-9E88-4D48-BE29-869DF21F0573}"/>
            </c:ext>
          </c:extLst>
        </c:ser>
        <c:ser>
          <c:idx val="5"/>
          <c:order val="5"/>
          <c:tx>
            <c:strRef>
              <c:f>'EPS BNVFE-LDVs-psgr'!$A$7</c:f>
              <c:strCache>
                <c:ptCount val="1"/>
                <c:pt idx="0">
                  <c:v>LPG vehicle</c:v>
                </c:pt>
              </c:strCache>
            </c:strRef>
          </c:tx>
          <c:spPr>
            <a:ln w="19050" cap="rnd">
              <a:solidFill>
                <a:schemeClr val="accent6"/>
              </a:solidFill>
              <a:round/>
            </a:ln>
            <a:effectLst/>
          </c:spPr>
          <c:marker>
            <c:symbol val="none"/>
          </c:marker>
          <c:xVal>
            <c:numRef>
              <c:f>'EPS BNVFE-LDVs-psgr'!$B$1:$AI$1</c:f>
              <c:numCache>
                <c:formatCode>General</c:formatCode>
                <c:ptCount val="34"/>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'EPS BNVFE-LDVs-psgr'!$B$7:$AI$7</c:f>
              <c:numCache>
                <c:formatCode>0.00E+00</c:formatCode>
                <c:ptCount val="34"/>
                <c:pt idx="0">
                  <c:v>3.6368321172053488E-4</c:v>
                </c:pt>
                <c:pt idx="1">
                  <c:v>3.7519786349243767E-4</c:v>
                </c:pt>
                <c:pt idx="2">
                  <c:v>3.8292342231539014E-4</c:v>
                </c:pt>
                <c:pt idx="3">
                  <c:v>3.8737442480929154E-4</c:v>
                </c:pt>
                <c:pt idx="4">
                  <c:v>3.9018162646122461E-4</c:v>
                </c:pt>
                <c:pt idx="5">
                  <c:v>3.9393486543226201E-4</c:v>
                </c:pt>
                <c:pt idx="6">
                  <c:v>3.958081254319439E-4</c:v>
                </c:pt>
                <c:pt idx="7">
                  <c:v>3.958068662698271E-4</c:v>
                </c:pt>
                <c:pt idx="8">
                  <c:v>3.9568870081904033E-4</c:v>
                </c:pt>
                <c:pt idx="9">
                  <c:v>3.9552372368166668E-4</c:v>
                </c:pt>
                <c:pt idx="10">
                  <c:v>3.9593709557582721E-4</c:v>
                </c:pt>
                <c:pt idx="11">
                  <c:v>3.9597127514076109E-4</c:v>
                </c:pt>
                <c:pt idx="12">
                  <c:v>3.9568311316840501E-4</c:v>
                </c:pt>
                <c:pt idx="13">
                  <c:v>3.9545023752148126E-4</c:v>
                </c:pt>
                <c:pt idx="14">
                  <c:v>3.9533735885442279E-4</c:v>
                </c:pt>
                <c:pt idx="15">
                  <c:v>3.9487850361981201E-4</c:v>
                </c:pt>
                <c:pt idx="16">
                  <c:v>3.9428117062173101E-4</c:v>
                </c:pt>
                <c:pt idx="17">
                  <c:v>3.9378231845382995E-4</c:v>
                </c:pt>
                <c:pt idx="18">
                  <c:v>3.9349649872249946E-4</c:v>
                </c:pt>
                <c:pt idx="19">
                  <c:v>3.9297415036491852E-4</c:v>
                </c:pt>
                <c:pt idx="20">
                  <c:v>3.9250688719174123E-4</c:v>
                </c:pt>
                <c:pt idx="21">
                  <c:v>3.9211185181415524E-4</c:v>
                </c:pt>
                <c:pt idx="22">
                  <c:v>3.9168760952964436E-4</c:v>
                </c:pt>
                <c:pt idx="23">
                  <c:v>3.9122731880395569E-4</c:v>
                </c:pt>
                <c:pt idx="24">
                  <c:v>3.9085142797907205E-4</c:v>
                </c:pt>
                <c:pt idx="25">
                  <c:v>3.9051216876031034E-4</c:v>
                </c:pt>
                <c:pt idx="26">
                  <c:v>3.9011492927727893E-4</c:v>
                </c:pt>
                <c:pt idx="27">
                  <c:v>3.8968023550283847E-4</c:v>
                </c:pt>
                <c:pt idx="28">
                  <c:v>3.8920742031412479E-4</c:v>
                </c:pt>
                <c:pt idx="29">
                  <c:v>3.8876188063600889E-4</c:v>
                </c:pt>
                <c:pt idx="30">
                  <c:v>3.883715712735463E-4</c:v>
                </c:pt>
              </c:numCache>
            </c:numRef>
          </c:yVal>
          <c:smooth val="0"/>
          <c:extLst>
            <c:ext xmlns:c16="http://schemas.microsoft.com/office/drawing/2014/chart" uri="{C3380CC4-5D6E-409C-BE32-E72D297353CC}">
              <c16:uniqueId val="{00000005-9E88-4D48-BE29-869DF21F0573}"/>
            </c:ext>
          </c:extLst>
        </c:ser>
        <c:ser>
          <c:idx val="6"/>
          <c:order val="6"/>
          <c:tx>
            <c:strRef>
              <c:f>'EPS BNVFE-LDVs-psgr'!$A$8</c:f>
              <c:strCache>
                <c:ptCount val="1"/>
                <c:pt idx="0">
                  <c:v>hydrogen vehicle</c:v>
                </c:pt>
              </c:strCache>
            </c:strRef>
          </c:tx>
          <c:spPr>
            <a:ln w="19050" cap="rnd">
              <a:solidFill>
                <a:schemeClr val="accent1">
                  <a:lumMod val="60000"/>
                </a:schemeClr>
              </a:solidFill>
              <a:round/>
            </a:ln>
            <a:effectLst/>
          </c:spPr>
          <c:marker>
            <c:symbol val="none"/>
          </c:marker>
          <c:xVal>
            <c:numRef>
              <c:f>'EPS BNVFE-LDVs-psgr'!$B$1:$AI$1</c:f>
              <c:numCache>
                <c:formatCode>General</c:formatCode>
                <c:ptCount val="34"/>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'EPS BNVFE-LDVs-psgr'!$B$8:$AI$8</c:f>
              <c:numCache>
                <c:formatCode>0.00E+00</c:formatCode>
                <c:ptCount val="34"/>
                <c:pt idx="0">
                  <c:v>5.8794415231938754E-4</c:v>
                </c:pt>
                <c:pt idx="1">
                  <c:v>5.859697075889746E-4</c:v>
                </c:pt>
                <c:pt idx="2">
                  <c:v>5.8487716230241557E-4</c:v>
                </c:pt>
                <c:pt idx="3">
                  <c:v>5.8450715864569842E-4</c:v>
                </c:pt>
                <c:pt idx="4">
                  <c:v>5.8509864619692446E-4</c:v>
                </c:pt>
                <c:pt idx="5">
                  <c:v>5.8547838832553585E-4</c:v>
                </c:pt>
                <c:pt idx="6">
                  <c:v>5.8677369900367977E-4</c:v>
                </c:pt>
                <c:pt idx="7">
                  <c:v>5.8555189724455374E-4</c:v>
                </c:pt>
                <c:pt idx="8">
                  <c:v>5.848624993596127E-4</c:v>
                </c:pt>
                <c:pt idx="9">
                  <c:v>5.8392369578135807E-4</c:v>
                </c:pt>
                <c:pt idx="10">
                  <c:v>5.8323582222320433E-4</c:v>
                </c:pt>
                <c:pt idx="11">
                  <c:v>5.8232846507614633E-4</c:v>
                </c:pt>
                <c:pt idx="12">
                  <c:v>5.8140476063791701E-4</c:v>
                </c:pt>
                <c:pt idx="13">
                  <c:v>5.8053415348023238E-4</c:v>
                </c:pt>
                <c:pt idx="14">
                  <c:v>5.7985999357189376E-4</c:v>
                </c:pt>
                <c:pt idx="15">
                  <c:v>5.790672010289583E-4</c:v>
                </c:pt>
                <c:pt idx="16">
                  <c:v>5.783038784646057E-4</c:v>
                </c:pt>
                <c:pt idx="17">
                  <c:v>5.7772941074558763E-4</c:v>
                </c:pt>
                <c:pt idx="18">
                  <c:v>5.7728789584792482E-4</c:v>
                </c:pt>
                <c:pt idx="19">
                  <c:v>5.7687866477931793E-4</c:v>
                </c:pt>
                <c:pt idx="20">
                  <c:v>5.7657581365796442E-4</c:v>
                </c:pt>
                <c:pt idx="21">
                  <c:v>5.7638685408458411E-4</c:v>
                </c:pt>
                <c:pt idx="22">
                  <c:v>5.7622519119671751E-4</c:v>
                </c:pt>
                <c:pt idx="23">
                  <c:v>5.7612076801724784E-4</c:v>
                </c:pt>
                <c:pt idx="24">
                  <c:v>5.7610601336530144E-4</c:v>
                </c:pt>
                <c:pt idx="25">
                  <c:v>5.7616718513728532E-4</c:v>
                </c:pt>
                <c:pt idx="26">
                  <c:v>5.7619221096857649E-4</c:v>
                </c:pt>
                <c:pt idx="27">
                  <c:v>5.7620061572155568E-4</c:v>
                </c:pt>
                <c:pt idx="28">
                  <c:v>5.7622282038993897E-4</c:v>
                </c:pt>
                <c:pt idx="29">
                  <c:v>5.7625953419671364E-4</c:v>
                </c:pt>
                <c:pt idx="30">
                  <c:v>5.7635527402379559E-4</c:v>
                </c:pt>
              </c:numCache>
            </c:numRef>
          </c:yVal>
          <c:smooth val="0"/>
          <c:extLst>
            <c:ext xmlns:c16="http://schemas.microsoft.com/office/drawing/2014/chart" uri="{C3380CC4-5D6E-409C-BE32-E72D297353CC}">
              <c16:uniqueId val="{00000006-9E88-4D48-BE29-869DF21F0573}"/>
            </c:ext>
          </c:extLst>
        </c:ser>
        <c:dLbls>
          <c:showLegendKey val="0"/>
          <c:showVal val="0"/>
          <c:showCatName val="0"/>
          <c:showSerName val="0"/>
          <c:showPercent val="0"/>
          <c:showBubbleSize val="0"/>
        </c:dLbls>
        <c:axId val="342197599"/>
        <c:axId val="342190111"/>
      </c:scatterChart>
      <c:valAx>
        <c:axId val="342197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190111"/>
        <c:crosses val="autoZero"/>
        <c:crossBetween val="midCat"/>
      </c:valAx>
      <c:valAx>
        <c:axId val="342190111"/>
        <c:scaling>
          <c:orientation val="minMax"/>
          <c:max val="2.5000000000000005E-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thing*miles/BTU</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19759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336550</xdr:colOff>
      <xdr:row>25</xdr:row>
      <xdr:rowOff>142875</xdr:rowOff>
    </xdr:to>
    <xdr:graphicFrame macro="">
      <xdr:nvGraphicFramePr>
        <xdr:cNvPr id="2" name="Chart 1">
          <a:extLst>
            <a:ext uri="{FF2B5EF4-FFF2-40B4-BE49-F238E27FC236}">
              <a16:creationId xmlns:a16="http://schemas.microsoft.com/office/drawing/2014/main" id="{0A4B832D-EE68-4C33-B264-718C57332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1</xdr:row>
      <xdr:rowOff>0</xdr:rowOff>
    </xdr:from>
    <xdr:to>
      <xdr:col>23</xdr:col>
      <xdr:colOff>69850</xdr:colOff>
      <xdr:row>25</xdr:row>
      <xdr:rowOff>133350</xdr:rowOff>
    </xdr:to>
    <xdr:graphicFrame macro="">
      <xdr:nvGraphicFramePr>
        <xdr:cNvPr id="3" name="Chart 2">
          <a:extLst>
            <a:ext uri="{FF2B5EF4-FFF2-40B4-BE49-F238E27FC236}">
              <a16:creationId xmlns:a16="http://schemas.microsoft.com/office/drawing/2014/main" id="{53B77E5B-E2A3-4483-9F25-9957D5FEB1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brien\Dropbox%20(Energy%20Innovation)\Documents\Papers\ACC%20II%20Paper\ICCT_Modeling.xlsx" TargetMode="External"/><Relationship Id="rId1" Type="http://schemas.openxmlformats.org/officeDocument/2006/relationships/externalLinkPath" Target="/Users/dobrien/Dropbox%20(Energy%20Innovation)/Documents/Papers/ACC%20II%20Paper/ICCT_Model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NEF-Shared-LO\Advanced%20Transport\03_Consulting\2022\05_2022_BEIS%20ZEV%20Dashboards\David%20and%20Niko\Road%20Fuel%20Outlook%20Tableau%20Data_2022CCHardcoded.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theicct-my.sharepoint.com/Users/mtengler/AppData/Local/Temp/Temp1_2020-10-27%20-%20New%20Energy%20Outlook%202020.zip/NEO%202020_Climate%20Scenario_Char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theicct-my.sharepoint.com/personal/peter_slowik_theicct_org/Documents/Pete%20Stuff/US%20IRA/Energy%20Innovation/2022-07-30%20EV%20Incentive%20Market%20Share%20Impact%20Calculator%20v38.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orp.bloomberg.com/lo-dfs/NEF-Shared-LO/Advanced%20Transport/00_Insight/00_%20Insight%20notes%20files/2018/Commercial%20vehicles/FTM/FTM%20US.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Corp.bloomberg.com/lo-dfs/NEF-Shared-LO/EST/Energy%20Storage/11%20-%20Materials/Price%20sensitivity/2018-05-03%20Pricing%20sensitivit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otes"/>
      <sheetName val="Presentation Figures"/>
      <sheetName val="CV Prices"/>
      <sheetName val="PV Prices"/>
      <sheetName val="Calculated Market Shares - CVs"/>
      <sheetName val="Calculated Market Shares - PVs"/>
      <sheetName val="Control Levers Inputs"/>
      <sheetName val="Logit Function Inputs"/>
      <sheetName val="Assumptions Summary and Inputs"/>
      <sheetName val="ACCII Inputs"/>
      <sheetName val="ACT Inputs"/>
      <sheetName val="Scenario Descriptions"/>
      <sheetName val="TCO Cost Calcs CVs--&gt;"/>
      <sheetName val="CV EV Subsidies"/>
      <sheetName val="New CV Purchase Prices"/>
      <sheetName val="CV Annual Mileage"/>
      <sheetName val="CV Discounted Annual Costs"/>
      <sheetName val="CV Efficiencies"/>
      <sheetName val="TCO Cost Calcs PVs--&gt;"/>
      <sheetName val="PV EV Subsidies"/>
      <sheetName val="New PV Purchase Prices"/>
      <sheetName val="ICCT Vehicle Purchase Prices"/>
      <sheetName val="Range Anxiety &amp; Charging Time"/>
      <sheetName val="PV Discounted Annual Costs"/>
      <sheetName val="Battery Pack Estimates"/>
      <sheetName val="Vehicle Mfg. Capacity Calcs"/>
      <sheetName val="MSRP Cap Calcs --&gt;"/>
      <sheetName val="MSRP Multiplier"/>
      <sheetName val="2021 Sales by Make and Model"/>
      <sheetName val="State and Non-IRA $ Calcs --&gt;"/>
      <sheetName val="State Baseline "/>
      <sheetName val="Federal Baseline Calcs - BAU"/>
      <sheetName val="PEV Sales by Manufacturer"/>
      <sheetName val="Entities of Concern Calcs"/>
      <sheetName val="Avg EV Battery kWh Calcs"/>
      <sheetName val="AGI Cap Calcs --&gt;"/>
      <sheetName val="Market Shares by Income"/>
      <sheetName val="AGI Sales Adjustment Estimate"/>
      <sheetName val="AGI Sales Brackets"/>
      <sheetName val="Minerals Calcs --&gt;"/>
      <sheetName val="MInerals Incentive Estimate"/>
      <sheetName val="Critical Mineral Requirements"/>
      <sheetName val="Mineral Value by Country Status"/>
      <sheetName val="Mineral Share by Country Status"/>
      <sheetName val="U.S. Trade Relations"/>
      <sheetName val="Mineral Cost Data"/>
      <sheetName val="Lithium"/>
      <sheetName val="Cobalt"/>
      <sheetName val="Manganese"/>
      <sheetName val="Iron Ore"/>
      <sheetName val="Phosphate Rock"/>
      <sheetName val="Nickel"/>
      <sheetName val="Aluminum"/>
      <sheetName val="Silicon"/>
      <sheetName val="Graphite"/>
      <sheetName val="EV Mineral Demand by Year"/>
      <sheetName val="calcs"/>
      <sheetName val="crosswalk"/>
      <sheetName val="EPS outputs"/>
      <sheetName val="Anode cap"/>
      <sheetName val="183, 185_edited"/>
      <sheetName val="184_edited"/>
      <sheetName val="187"/>
      <sheetName val="183, 185"/>
      <sheetName val="184"/>
      <sheetName val="188"/>
      <sheetName val="189"/>
      <sheetName val="190"/>
      <sheetName val="191"/>
      <sheetName val="192"/>
      <sheetName val="193"/>
      <sheetName val="195"/>
      <sheetName val="196"/>
      <sheetName val="Sensitivities--&gt;"/>
      <sheetName val="Calculated Market Shares - CV L"/>
      <sheetName val="Calculated Market Shares - CV H"/>
      <sheetName val="Calculated Market Shares-PV L "/>
      <sheetName val="Calculated Market Shares-PV H"/>
    </sheetNames>
    <sheetDataSet>
      <sheetData sheetId="0"/>
      <sheetData sheetId="1"/>
      <sheetData sheetId="2"/>
      <sheetData sheetId="3"/>
      <sheetData sheetId="4"/>
      <sheetData sheetId="5"/>
      <sheetData sheetId="6">
        <row r="8">
          <cell r="B8" t="str">
            <v>IRA-Moderate</v>
          </cell>
        </row>
        <row r="9">
          <cell r="B9" t="str">
            <v>BAU</v>
          </cell>
        </row>
        <row r="16">
          <cell r="B16">
            <v>1</v>
          </cell>
        </row>
        <row r="17">
          <cell r="B17">
            <v>1</v>
          </cell>
        </row>
        <row r="18">
          <cell r="B18">
            <v>1</v>
          </cell>
        </row>
        <row r="19">
          <cell r="B19">
            <v>1</v>
          </cell>
        </row>
        <row r="20">
          <cell r="B20">
            <v>1</v>
          </cell>
        </row>
        <row r="24">
          <cell r="B24">
            <v>0.15</v>
          </cell>
        </row>
        <row r="25">
          <cell r="B25">
            <v>6</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94">
          <cell r="A94" t="str">
            <v>car</v>
          </cell>
          <cell r="B94">
            <v>0.26967960760811566</v>
          </cell>
        </row>
        <row r="95">
          <cell r="A95" t="str">
            <v>crossover</v>
          </cell>
          <cell r="B95">
            <v>0.35313092081261371</v>
          </cell>
        </row>
        <row r="96">
          <cell r="A96" t="str">
            <v>SUV</v>
          </cell>
          <cell r="B96">
            <v>0.23075099694560849</v>
          </cell>
        </row>
        <row r="97">
          <cell r="A97" t="str">
            <v>pickup</v>
          </cell>
          <cell r="B97">
            <v>0.14643847463366214</v>
          </cell>
        </row>
        <row r="155">
          <cell r="B155">
            <v>2023</v>
          </cell>
          <cell r="C155">
            <v>2024</v>
          </cell>
          <cell r="D155">
            <v>2025</v>
          </cell>
          <cell r="E155">
            <v>2026</v>
          </cell>
          <cell r="F155">
            <v>2027</v>
          </cell>
          <cell r="G155">
            <v>2028</v>
          </cell>
          <cell r="H155">
            <v>2029</v>
          </cell>
          <cell r="I155">
            <v>2030</v>
          </cell>
          <cell r="J155">
            <v>2031</v>
          </cell>
          <cell r="K155">
            <v>2032</v>
          </cell>
          <cell r="L155">
            <v>2033</v>
          </cell>
          <cell r="M155">
            <v>2034</v>
          </cell>
          <cell r="N155">
            <v>2035</v>
          </cell>
        </row>
        <row r="156">
          <cell r="A156" t="str">
            <v>Electric car (150 mile)</v>
          </cell>
          <cell r="B156">
            <v>1.5743509572182787E-2</v>
          </cell>
          <cell r="C156">
            <v>1.3494436776156674E-2</v>
          </cell>
          <cell r="D156">
            <v>1.1245363980130561E-2</v>
          </cell>
          <cell r="E156">
            <v>8.9962911841044487E-3</v>
          </cell>
          <cell r="F156">
            <v>6.7472183880783361E-3</v>
          </cell>
          <cell r="G156">
            <v>4.4981455920522235E-3</v>
          </cell>
          <cell r="H156">
            <v>2.2490727960261113E-3</v>
          </cell>
          <cell r="I156">
            <v>0</v>
          </cell>
          <cell r="J156">
            <v>0</v>
          </cell>
          <cell r="K156">
            <v>0</v>
          </cell>
          <cell r="L156">
            <v>0</v>
          </cell>
          <cell r="M156">
            <v>0</v>
          </cell>
          <cell r="N156">
            <v>0</v>
          </cell>
        </row>
        <row r="157">
          <cell r="A157" t="str">
            <v>Electric car (200 mile)</v>
          </cell>
          <cell r="B157">
            <v>4.139374333614574E-2</v>
          </cell>
          <cell r="C157">
            <v>3.5480351430982063E-2</v>
          </cell>
          <cell r="D157">
            <v>2.9566959525818386E-2</v>
          </cell>
          <cell r="E157">
            <v>2.3653567620654709E-2</v>
          </cell>
          <cell r="F157">
            <v>1.7740175715491031E-2</v>
          </cell>
          <cell r="G157">
            <v>1.1826783810327354E-2</v>
          </cell>
          <cell r="H157">
            <v>5.9133919051636771E-3</v>
          </cell>
          <cell r="I157">
            <v>0</v>
          </cell>
          <cell r="J157">
            <v>0</v>
          </cell>
          <cell r="K157">
            <v>0</v>
          </cell>
          <cell r="L157">
            <v>0</v>
          </cell>
          <cell r="M157">
            <v>0</v>
          </cell>
          <cell r="N157">
            <v>0</v>
          </cell>
        </row>
        <row r="158">
          <cell r="A158" t="str">
            <v>Electric car (250 mile)</v>
          </cell>
          <cell r="B158">
            <v>3.0007644482691258E-2</v>
          </cell>
          <cell r="C158">
            <v>2.5720838128021079E-2</v>
          </cell>
          <cell r="D158">
            <v>2.14340317733509E-2</v>
          </cell>
          <cell r="E158">
            <v>1.7147225418680721E-2</v>
          </cell>
          <cell r="F158">
            <v>1.2860419064010541E-2</v>
          </cell>
          <cell r="G158">
            <v>8.573612709340362E-3</v>
          </cell>
          <cell r="H158">
            <v>4.2868063546701819E-3</v>
          </cell>
          <cell r="I158">
            <v>0</v>
          </cell>
          <cell r="J158">
            <v>0</v>
          </cell>
          <cell r="K158">
            <v>0</v>
          </cell>
          <cell r="L158">
            <v>0</v>
          </cell>
          <cell r="M158">
            <v>0</v>
          </cell>
          <cell r="N158">
            <v>0</v>
          </cell>
        </row>
        <row r="159">
          <cell r="A159" t="str">
            <v>Electric car (300 mile)</v>
          </cell>
          <cell r="B159">
            <v>0.18239650256933107</v>
          </cell>
          <cell r="C159">
            <v>0.19486551757487172</v>
          </cell>
          <cell r="D159">
            <v>0.20733453258041237</v>
          </cell>
          <cell r="E159">
            <v>0.21980354758595302</v>
          </cell>
          <cell r="F159">
            <v>0.23227256259149368</v>
          </cell>
          <cell r="G159">
            <v>0.24474157759703433</v>
          </cell>
          <cell r="H159">
            <v>0.25721059260257501</v>
          </cell>
          <cell r="I159">
            <v>0.26967960760811566</v>
          </cell>
          <cell r="J159">
            <v>0.26967960760811566</v>
          </cell>
          <cell r="K159">
            <v>0.26967960760811566</v>
          </cell>
          <cell r="L159">
            <v>0.26967960760811566</v>
          </cell>
          <cell r="M159">
            <v>0.26967960760811566</v>
          </cell>
          <cell r="N159">
            <v>0.26967960760811566</v>
          </cell>
        </row>
        <row r="160">
          <cell r="A160" t="str">
            <v>Electric car (350 mile)</v>
          </cell>
          <cell r="B160">
            <v>0</v>
          </cell>
          <cell r="C160">
            <v>0</v>
          </cell>
          <cell r="D160">
            <v>0</v>
          </cell>
          <cell r="E160">
            <v>0</v>
          </cell>
          <cell r="F160">
            <v>0</v>
          </cell>
          <cell r="G160">
            <v>0</v>
          </cell>
          <cell r="H160">
            <v>0</v>
          </cell>
          <cell r="I160">
            <v>0</v>
          </cell>
          <cell r="J160">
            <v>0</v>
          </cell>
          <cell r="K160">
            <v>0</v>
          </cell>
          <cell r="L160">
            <v>0</v>
          </cell>
          <cell r="M160">
            <v>0</v>
          </cell>
          <cell r="N160">
            <v>0</v>
          </cell>
        </row>
        <row r="161">
          <cell r="A161" t="str">
            <v>Electric car (400 mile)</v>
          </cell>
          <cell r="B161">
            <v>1.3820764776479024E-4</v>
          </cell>
          <cell r="C161">
            <v>1.1846369808410592E-4</v>
          </cell>
          <cell r="D161">
            <v>9.8719748403421607E-5</v>
          </cell>
          <cell r="E161">
            <v>7.8975798722737291E-5</v>
          </cell>
          <cell r="F161">
            <v>5.9231849042052975E-5</v>
          </cell>
          <cell r="G161">
            <v>3.9487899361368659E-5</v>
          </cell>
          <cell r="H161">
            <v>1.974394968068434E-5</v>
          </cell>
          <cell r="I161">
            <v>0</v>
          </cell>
          <cell r="J161">
            <v>0</v>
          </cell>
          <cell r="K161">
            <v>0</v>
          </cell>
          <cell r="L161">
            <v>0</v>
          </cell>
          <cell r="M161">
            <v>0</v>
          </cell>
          <cell r="N161">
            <v>0</v>
          </cell>
        </row>
        <row r="162">
          <cell r="A162" t="str">
            <v>Crossover (150 mile)</v>
          </cell>
          <cell r="B162">
            <v>1.4489596068269685E-2</v>
          </cell>
          <cell r="C162">
            <v>1.2419653772802589E-2</v>
          </cell>
          <cell r="D162">
            <v>1.0349711477335492E-2</v>
          </cell>
          <cell r="E162">
            <v>8.2797691818683947E-3</v>
          </cell>
          <cell r="F162">
            <v>6.2098268864012969E-3</v>
          </cell>
          <cell r="G162">
            <v>4.1398845909341991E-3</v>
          </cell>
          <cell r="H162">
            <v>2.0699422954671013E-3</v>
          </cell>
          <cell r="I162">
            <v>0</v>
          </cell>
          <cell r="J162">
            <v>0</v>
          </cell>
          <cell r="K162">
            <v>0</v>
          </cell>
          <cell r="L162">
            <v>0</v>
          </cell>
          <cell r="M162">
            <v>0</v>
          </cell>
          <cell r="N162">
            <v>0</v>
          </cell>
        </row>
        <row r="163">
          <cell r="A163" t="str">
            <v>Crossover (200 mile)</v>
          </cell>
          <cell r="B163">
            <v>2.5478550938905331E-2</v>
          </cell>
          <cell r="C163">
            <v>2.1838757947633142E-2</v>
          </cell>
          <cell r="D163">
            <v>1.8198964956360954E-2</v>
          </cell>
          <cell r="E163">
            <v>1.4559171965088763E-2</v>
          </cell>
          <cell r="F163">
            <v>1.0919378973816573E-2</v>
          </cell>
          <cell r="G163">
            <v>7.2795859825443825E-3</v>
          </cell>
          <cell r="H163">
            <v>3.6397929912721926E-3</v>
          </cell>
          <cell r="I163">
            <v>0</v>
          </cell>
          <cell r="J163">
            <v>0</v>
          </cell>
          <cell r="K163">
            <v>0</v>
          </cell>
          <cell r="L163">
            <v>0</v>
          </cell>
          <cell r="M163">
            <v>0</v>
          </cell>
          <cell r="N163">
            <v>0</v>
          </cell>
        </row>
        <row r="164">
          <cell r="A164" t="str">
            <v>Crossover (250 mile)</v>
          </cell>
          <cell r="B164">
            <v>0.31316277380543872</v>
          </cell>
          <cell r="C164">
            <v>0.26842523469037605</v>
          </cell>
          <cell r="D164">
            <v>0.22368769557531337</v>
          </cell>
          <cell r="E164">
            <v>0.1789501564602507</v>
          </cell>
          <cell r="F164">
            <v>0.13421261734518802</v>
          </cell>
          <cell r="G164">
            <v>8.9475078230125349E-2</v>
          </cell>
          <cell r="H164">
            <v>4.4737539115062674E-2</v>
          </cell>
          <cell r="I164">
            <v>0</v>
          </cell>
          <cell r="J164">
            <v>0</v>
          </cell>
          <cell r="K164">
            <v>0</v>
          </cell>
          <cell r="L164">
            <v>0</v>
          </cell>
          <cell r="M164">
            <v>0</v>
          </cell>
          <cell r="N164">
            <v>0</v>
          </cell>
        </row>
        <row r="165">
          <cell r="A165" t="str">
            <v>Crossover (300 mile)</v>
          </cell>
          <cell r="B165">
            <v>0</v>
          </cell>
          <cell r="C165">
            <v>5.044727440180196E-2</v>
          </cell>
          <cell r="D165">
            <v>0.10089454880360392</v>
          </cell>
          <cell r="E165">
            <v>0.15134182320540587</v>
          </cell>
          <cell r="F165">
            <v>0.20178909760720784</v>
          </cell>
          <cell r="G165">
            <v>0.25223637200900978</v>
          </cell>
          <cell r="H165">
            <v>0.30268364641081175</v>
          </cell>
          <cell r="I165">
            <v>0.35313092081261371</v>
          </cell>
          <cell r="J165">
            <v>0.35313092081261371</v>
          </cell>
          <cell r="K165">
            <v>0.35313092081261371</v>
          </cell>
          <cell r="L165">
            <v>0.35313092081261371</v>
          </cell>
          <cell r="M165">
            <v>0.35313092081261371</v>
          </cell>
          <cell r="N165">
            <v>0.35313092081261371</v>
          </cell>
        </row>
        <row r="166">
          <cell r="A166" t="str">
            <v>Crossover (350 mile)</v>
          </cell>
          <cell r="B166">
            <v>0</v>
          </cell>
          <cell r="C166">
            <v>0</v>
          </cell>
          <cell r="D166">
            <v>0</v>
          </cell>
          <cell r="E166">
            <v>0</v>
          </cell>
          <cell r="F166">
            <v>0</v>
          </cell>
          <cell r="G166">
            <v>0</v>
          </cell>
          <cell r="H166">
            <v>0</v>
          </cell>
          <cell r="I166">
            <v>0</v>
          </cell>
          <cell r="J166">
            <v>0</v>
          </cell>
          <cell r="K166">
            <v>0</v>
          </cell>
          <cell r="L166">
            <v>0</v>
          </cell>
          <cell r="M166">
            <v>0</v>
          </cell>
          <cell r="N166">
            <v>0</v>
          </cell>
        </row>
        <row r="167">
          <cell r="A167" t="str">
            <v>Crossover (400 mile)</v>
          </cell>
          <cell r="B167">
            <v>0</v>
          </cell>
          <cell r="C167">
            <v>0</v>
          </cell>
          <cell r="D167">
            <v>0</v>
          </cell>
          <cell r="E167">
            <v>0</v>
          </cell>
          <cell r="F167">
            <v>0</v>
          </cell>
          <cell r="G167">
            <v>0</v>
          </cell>
          <cell r="H167">
            <v>0</v>
          </cell>
          <cell r="I167">
            <v>0</v>
          </cell>
          <cell r="J167">
            <v>0</v>
          </cell>
          <cell r="K167">
            <v>0</v>
          </cell>
          <cell r="L167">
            <v>0</v>
          </cell>
          <cell r="M167">
            <v>0</v>
          </cell>
          <cell r="N167">
            <v>0</v>
          </cell>
        </row>
        <row r="168">
          <cell r="A168" t="str">
            <v>Sport utilty vehicle (150 mile)</v>
          </cell>
          <cell r="B168">
            <v>0</v>
          </cell>
          <cell r="C168">
            <v>0</v>
          </cell>
          <cell r="D168">
            <v>0</v>
          </cell>
          <cell r="E168">
            <v>0</v>
          </cell>
          <cell r="F168">
            <v>0</v>
          </cell>
          <cell r="G168">
            <v>0</v>
          </cell>
          <cell r="H168">
            <v>0</v>
          </cell>
          <cell r="I168">
            <v>0</v>
          </cell>
          <cell r="J168">
            <v>0</v>
          </cell>
          <cell r="K168">
            <v>0</v>
          </cell>
          <cell r="L168">
            <v>0</v>
          </cell>
          <cell r="M168">
            <v>0</v>
          </cell>
          <cell r="N168">
            <v>0</v>
          </cell>
        </row>
        <row r="169">
          <cell r="A169" t="str">
            <v>Sport utility vehicle (200 mile)</v>
          </cell>
          <cell r="B169">
            <v>0.22250495737585202</v>
          </cell>
          <cell r="C169">
            <v>0.19071853489358745</v>
          </cell>
          <cell r="D169">
            <v>0.15893211241132288</v>
          </cell>
          <cell r="E169">
            <v>0.12714568992905831</v>
          </cell>
          <cell r="F169">
            <v>9.5359267446793738E-2</v>
          </cell>
          <cell r="G169">
            <v>6.3572844964529168E-2</v>
          </cell>
          <cell r="H169">
            <v>3.1786422482264591E-2</v>
          </cell>
          <cell r="I169">
            <v>0</v>
          </cell>
          <cell r="J169">
            <v>0</v>
          </cell>
          <cell r="K169">
            <v>0</v>
          </cell>
          <cell r="L169">
            <v>0</v>
          </cell>
          <cell r="M169">
            <v>0</v>
          </cell>
          <cell r="N169">
            <v>0</v>
          </cell>
        </row>
        <row r="170">
          <cell r="A170" t="str">
            <v>Sport utility vehicle (250 mile)</v>
          </cell>
          <cell r="B170">
            <v>0</v>
          </cell>
          <cell r="C170">
            <v>0</v>
          </cell>
          <cell r="D170">
            <v>0</v>
          </cell>
          <cell r="E170">
            <v>0</v>
          </cell>
          <cell r="F170">
            <v>0</v>
          </cell>
          <cell r="G170">
            <v>0</v>
          </cell>
          <cell r="H170">
            <v>0</v>
          </cell>
          <cell r="I170">
            <v>0</v>
          </cell>
          <cell r="J170">
            <v>0</v>
          </cell>
          <cell r="K170">
            <v>0</v>
          </cell>
          <cell r="L170">
            <v>0</v>
          </cell>
          <cell r="M170">
            <v>0</v>
          </cell>
          <cell r="N170">
            <v>0</v>
          </cell>
        </row>
        <row r="171">
          <cell r="A171" t="str">
            <v>Sport utility vehicle (300 mile)</v>
          </cell>
          <cell r="B171">
            <v>8.2460395697564557E-3</v>
          </cell>
          <cell r="C171">
            <v>4.0032462052021031E-2</v>
          </cell>
          <cell r="D171">
            <v>7.1818884534285615E-2</v>
          </cell>
          <cell r="E171">
            <v>0.10360530701655019</v>
          </cell>
          <cell r="F171">
            <v>0.13539172949881476</v>
          </cell>
          <cell r="G171">
            <v>0.16717815198107933</v>
          </cell>
          <cell r="H171">
            <v>0.1989645744633439</v>
          </cell>
          <cell r="I171">
            <v>0.23075099694560847</v>
          </cell>
          <cell r="J171">
            <v>0.23075099694560847</v>
          </cell>
          <cell r="K171">
            <v>0.23075099694560847</v>
          </cell>
          <cell r="L171">
            <v>0.23075099694560847</v>
          </cell>
          <cell r="M171">
            <v>0.23075099694560847</v>
          </cell>
          <cell r="N171">
            <v>0.23075099694560847</v>
          </cell>
        </row>
        <row r="172">
          <cell r="A172" t="str">
            <v>Sport utility vehicle (350 mile)</v>
          </cell>
          <cell r="B172">
            <v>0</v>
          </cell>
          <cell r="C172">
            <v>0</v>
          </cell>
          <cell r="D172">
            <v>0</v>
          </cell>
          <cell r="E172">
            <v>0</v>
          </cell>
          <cell r="F172">
            <v>0</v>
          </cell>
          <cell r="G172">
            <v>0</v>
          </cell>
          <cell r="H172">
            <v>0</v>
          </cell>
          <cell r="I172">
            <v>0</v>
          </cell>
          <cell r="J172">
            <v>0</v>
          </cell>
          <cell r="K172">
            <v>0</v>
          </cell>
          <cell r="L172">
            <v>0</v>
          </cell>
          <cell r="M172">
            <v>0</v>
          </cell>
          <cell r="N172">
            <v>0</v>
          </cell>
        </row>
        <row r="173">
          <cell r="A173" t="str">
            <v>Sport utility vehicle (400 mile)</v>
          </cell>
          <cell r="B173">
            <v>0</v>
          </cell>
          <cell r="C173">
            <v>0</v>
          </cell>
          <cell r="D173">
            <v>0</v>
          </cell>
          <cell r="E173">
            <v>0</v>
          </cell>
          <cell r="F173">
            <v>0</v>
          </cell>
          <cell r="G173">
            <v>0</v>
          </cell>
          <cell r="H173">
            <v>0</v>
          </cell>
          <cell r="I173">
            <v>0</v>
          </cell>
          <cell r="J173">
            <v>0</v>
          </cell>
          <cell r="K173">
            <v>0</v>
          </cell>
          <cell r="L173">
            <v>0</v>
          </cell>
          <cell r="M173">
            <v>0</v>
          </cell>
          <cell r="N173">
            <v>0</v>
          </cell>
        </row>
        <row r="174">
          <cell r="A174" t="str">
            <v>Pickup (150 mile)</v>
          </cell>
          <cell r="B174">
            <v>0</v>
          </cell>
          <cell r="C174">
            <v>0</v>
          </cell>
          <cell r="D174">
            <v>0</v>
          </cell>
          <cell r="E174">
            <v>0</v>
          </cell>
          <cell r="F174">
            <v>0</v>
          </cell>
          <cell r="G174">
            <v>0</v>
          </cell>
          <cell r="H174">
            <v>0</v>
          </cell>
          <cell r="I174">
            <v>0</v>
          </cell>
          <cell r="J174">
            <v>0</v>
          </cell>
          <cell r="K174">
            <v>0</v>
          </cell>
          <cell r="L174">
            <v>0</v>
          </cell>
          <cell r="M174">
            <v>0</v>
          </cell>
          <cell r="N174">
            <v>0</v>
          </cell>
        </row>
        <row r="175">
          <cell r="A175" t="str">
            <v>Pickup (200 mile)</v>
          </cell>
          <cell r="B175">
            <v>1.1253108263051894E-2</v>
          </cell>
          <cell r="C175">
            <v>9.6455213683301951E-3</v>
          </cell>
          <cell r="D175">
            <v>8.0379344736084962E-3</v>
          </cell>
          <cell r="E175">
            <v>6.4303475788867973E-3</v>
          </cell>
          <cell r="F175">
            <v>4.8227606841650984E-3</v>
          </cell>
          <cell r="G175">
            <v>3.2151737894433995E-3</v>
          </cell>
          <cell r="H175">
            <v>1.6075868947217004E-3</v>
          </cell>
          <cell r="I175">
            <v>0</v>
          </cell>
          <cell r="J175">
            <v>0</v>
          </cell>
          <cell r="K175">
            <v>0</v>
          </cell>
          <cell r="L175">
            <v>0</v>
          </cell>
          <cell r="M175">
            <v>0</v>
          </cell>
          <cell r="N175">
            <v>0</v>
          </cell>
        </row>
        <row r="176">
          <cell r="A176" t="str">
            <v>Pickup (250 mile)</v>
          </cell>
          <cell r="B176">
            <v>0</v>
          </cell>
          <cell r="C176">
            <v>0</v>
          </cell>
          <cell r="D176">
            <v>0</v>
          </cell>
          <cell r="E176">
            <v>0</v>
          </cell>
          <cell r="F176">
            <v>0</v>
          </cell>
          <cell r="G176">
            <v>0</v>
          </cell>
          <cell r="H176">
            <v>0</v>
          </cell>
          <cell r="I176">
            <v>0</v>
          </cell>
          <cell r="J176">
            <v>0</v>
          </cell>
          <cell r="K176">
            <v>0</v>
          </cell>
          <cell r="L176">
            <v>0</v>
          </cell>
          <cell r="M176">
            <v>0</v>
          </cell>
          <cell r="N176">
            <v>0</v>
          </cell>
        </row>
        <row r="177">
          <cell r="A177" t="str">
            <v>Pickup (300 mile)</v>
          </cell>
          <cell r="B177">
            <v>0.13518536637061024</v>
          </cell>
          <cell r="C177">
            <v>0.13679295326533195</v>
          </cell>
          <cell r="D177">
            <v>0.13840054016005365</v>
          </cell>
          <cell r="E177">
            <v>0.14000812705477536</v>
          </cell>
          <cell r="F177">
            <v>0.14161571394949707</v>
          </cell>
          <cell r="G177">
            <v>0.14322330084421878</v>
          </cell>
          <cell r="H177">
            <v>0.14483088773894048</v>
          </cell>
          <cell r="I177">
            <v>0.14643847463366214</v>
          </cell>
          <cell r="J177">
            <v>0.14643847463366214</v>
          </cell>
          <cell r="K177">
            <v>0.14643847463366214</v>
          </cell>
          <cell r="L177">
            <v>0.14643847463366214</v>
          </cell>
          <cell r="M177">
            <v>0.14643847463366214</v>
          </cell>
          <cell r="N177">
            <v>0.14643847463366214</v>
          </cell>
        </row>
        <row r="178">
          <cell r="A178" t="str">
            <v>Pickup (350 mile)</v>
          </cell>
          <cell r="B178">
            <v>0</v>
          </cell>
          <cell r="C178">
            <v>0</v>
          </cell>
          <cell r="D178">
            <v>0</v>
          </cell>
          <cell r="E178">
            <v>0</v>
          </cell>
          <cell r="F178">
            <v>0</v>
          </cell>
          <cell r="G178">
            <v>0</v>
          </cell>
          <cell r="H178">
            <v>0</v>
          </cell>
          <cell r="I178">
            <v>0</v>
          </cell>
          <cell r="J178">
            <v>0</v>
          </cell>
          <cell r="K178">
            <v>0</v>
          </cell>
          <cell r="L178">
            <v>0</v>
          </cell>
          <cell r="M178">
            <v>0</v>
          </cell>
          <cell r="N178">
            <v>0</v>
          </cell>
        </row>
        <row r="179">
          <cell r="A179" t="str">
            <v>Pickup (400 mile)</v>
          </cell>
          <cell r="B179">
            <v>0</v>
          </cell>
          <cell r="C179">
            <v>0</v>
          </cell>
          <cell r="D179">
            <v>0</v>
          </cell>
          <cell r="E179">
            <v>0</v>
          </cell>
          <cell r="F179">
            <v>0</v>
          </cell>
          <cell r="G179">
            <v>0</v>
          </cell>
          <cell r="H179">
            <v>0</v>
          </cell>
          <cell r="I179">
            <v>0</v>
          </cell>
          <cell r="J179">
            <v>0</v>
          </cell>
          <cell r="K179">
            <v>0</v>
          </cell>
          <cell r="L179">
            <v>0</v>
          </cell>
          <cell r="M179">
            <v>0</v>
          </cell>
          <cell r="N179">
            <v>0</v>
          </cell>
        </row>
        <row r="183">
          <cell r="B183">
            <v>2023</v>
          </cell>
          <cell r="C183">
            <v>2024</v>
          </cell>
          <cell r="D183">
            <v>2025</v>
          </cell>
          <cell r="E183">
            <v>2026</v>
          </cell>
          <cell r="F183">
            <v>2027</v>
          </cell>
          <cell r="G183">
            <v>2028</v>
          </cell>
          <cell r="H183">
            <v>2029</v>
          </cell>
          <cell r="I183">
            <v>2030</v>
          </cell>
          <cell r="J183">
            <v>2031</v>
          </cell>
          <cell r="K183">
            <v>2032</v>
          </cell>
          <cell r="L183">
            <v>2033</v>
          </cell>
          <cell r="M183">
            <v>2034</v>
          </cell>
          <cell r="N183">
            <v>2035</v>
          </cell>
        </row>
        <row r="184">
          <cell r="A184" t="str">
            <v>PHEV car (20 mile)</v>
          </cell>
          <cell r="B184">
            <v>0.15702187976112436</v>
          </cell>
          <cell r="C184">
            <v>0.13459018265239231</v>
          </cell>
          <cell r="D184">
            <v>0.11215848554366026</v>
          </cell>
          <cell r="E184">
            <v>8.9726788434928206E-2</v>
          </cell>
          <cell r="F184">
            <v>6.7295091326196155E-2</v>
          </cell>
          <cell r="G184">
            <v>4.4863394217464103E-2</v>
          </cell>
          <cell r="H184">
            <v>2.2431697108732052E-2</v>
          </cell>
          <cell r="I184">
            <v>0</v>
          </cell>
          <cell r="J184">
            <v>0</v>
          </cell>
          <cell r="K184">
            <v>0</v>
          </cell>
          <cell r="L184">
            <v>0</v>
          </cell>
          <cell r="M184">
            <v>0</v>
          </cell>
          <cell r="N184">
            <v>0</v>
          </cell>
        </row>
        <row r="185">
          <cell r="A185" t="str">
            <v>PHEV car (30 mile)</v>
          </cell>
          <cell r="B185">
            <v>7.9108038871276412E-4</v>
          </cell>
          <cell r="C185">
            <v>6.7806890461094072E-4</v>
          </cell>
          <cell r="D185">
            <v>5.6505742050911732E-4</v>
          </cell>
          <cell r="E185">
            <v>4.5204593640729387E-4</v>
          </cell>
          <cell r="F185">
            <v>3.3903445230547041E-4</v>
          </cell>
          <cell r="G185">
            <v>2.2602296820364696E-4</v>
          </cell>
          <cell r="H185">
            <v>1.1301148410182352E-4</v>
          </cell>
          <cell r="I185">
            <v>0</v>
          </cell>
          <cell r="J185">
            <v>0</v>
          </cell>
          <cell r="K185">
            <v>0</v>
          </cell>
          <cell r="L185">
            <v>0</v>
          </cell>
          <cell r="M185">
            <v>0</v>
          </cell>
          <cell r="N185">
            <v>0</v>
          </cell>
        </row>
        <row r="186">
          <cell r="A186" t="str">
            <v>PHEV car (40 mile)</v>
          </cell>
          <cell r="B186">
            <v>5.6381905712010877E-2</v>
          </cell>
          <cell r="C186">
            <v>4.8327347753152179E-2</v>
          </cell>
          <cell r="D186">
            <v>4.0272789794293481E-2</v>
          </cell>
          <cell r="E186">
            <v>3.2218231835434784E-2</v>
          </cell>
          <cell r="F186">
            <v>2.4163673876576086E-2</v>
          </cell>
          <cell r="G186">
            <v>1.6109115917717388E-2</v>
          </cell>
          <cell r="H186">
            <v>8.0545579588586925E-3</v>
          </cell>
          <cell r="I186">
            <v>0</v>
          </cell>
          <cell r="J186">
            <v>0</v>
          </cell>
          <cell r="K186">
            <v>0</v>
          </cell>
          <cell r="L186">
            <v>0</v>
          </cell>
          <cell r="M186">
            <v>0</v>
          </cell>
          <cell r="N186">
            <v>0</v>
          </cell>
        </row>
        <row r="187">
          <cell r="A187" t="str">
            <v>PHEV car (50 mile)</v>
          </cell>
          <cell r="B187">
            <v>5.5484741746267663E-2</v>
          </cell>
          <cell r="C187">
            <v>8.6084008297960229E-2</v>
          </cell>
          <cell r="D187">
            <v>0.1166832748496528</v>
          </cell>
          <cell r="E187">
            <v>0.14728254140134536</v>
          </cell>
          <cell r="F187">
            <v>0.17788180795303793</v>
          </cell>
          <cell r="G187">
            <v>0.2084810745047305</v>
          </cell>
          <cell r="H187">
            <v>0.23908034105642306</v>
          </cell>
          <cell r="I187">
            <v>0.26967960760811566</v>
          </cell>
          <cell r="J187">
            <v>0.26967960760811566</v>
          </cell>
          <cell r="K187">
            <v>0.26967960760811566</v>
          </cell>
          <cell r="L187">
            <v>0.26967960760811566</v>
          </cell>
          <cell r="M187">
            <v>0.26967960760811566</v>
          </cell>
          <cell r="N187">
            <v>0.26967960760811566</v>
          </cell>
        </row>
        <row r="188">
          <cell r="A188" t="str">
            <v>PHEV car (60 mile)</v>
          </cell>
          <cell r="B188">
            <v>0</v>
          </cell>
          <cell r="C188">
            <v>0</v>
          </cell>
          <cell r="D188">
            <v>0</v>
          </cell>
          <cell r="E188">
            <v>0</v>
          </cell>
          <cell r="F188">
            <v>0</v>
          </cell>
          <cell r="G188">
            <v>0</v>
          </cell>
          <cell r="H188">
            <v>0</v>
          </cell>
          <cell r="I188">
            <v>0</v>
          </cell>
          <cell r="J188">
            <v>0</v>
          </cell>
          <cell r="K188">
            <v>0</v>
          </cell>
          <cell r="L188">
            <v>0</v>
          </cell>
          <cell r="M188">
            <v>0</v>
          </cell>
          <cell r="N188">
            <v>0</v>
          </cell>
        </row>
        <row r="189">
          <cell r="A189" t="str">
            <v>PHEV car (70 mile)</v>
          </cell>
          <cell r="B189">
            <v>0</v>
          </cell>
          <cell r="C189">
            <v>0</v>
          </cell>
          <cell r="D189">
            <v>0</v>
          </cell>
          <cell r="E189">
            <v>0</v>
          </cell>
          <cell r="F189">
            <v>0</v>
          </cell>
          <cell r="G189">
            <v>0</v>
          </cell>
          <cell r="H189">
            <v>0</v>
          </cell>
          <cell r="I189">
            <v>0</v>
          </cell>
          <cell r="J189">
            <v>0</v>
          </cell>
          <cell r="K189">
            <v>0</v>
          </cell>
          <cell r="L189">
            <v>0</v>
          </cell>
          <cell r="M189">
            <v>0</v>
          </cell>
          <cell r="N189">
            <v>0</v>
          </cell>
        </row>
        <row r="190">
          <cell r="A190" t="str">
            <v>PHEV crossover (20 mile)</v>
          </cell>
          <cell r="B190">
            <v>0.35313092081261371</v>
          </cell>
          <cell r="C190">
            <v>0.30268364641081175</v>
          </cell>
          <cell r="D190">
            <v>0.25223637200900978</v>
          </cell>
          <cell r="E190">
            <v>0.20178909760720781</v>
          </cell>
          <cell r="F190">
            <v>0.15134182320540585</v>
          </cell>
          <cell r="G190">
            <v>0.10089454880360388</v>
          </cell>
          <cell r="H190">
            <v>5.0447274401801918E-2</v>
          </cell>
          <cell r="I190">
            <v>0</v>
          </cell>
          <cell r="J190">
            <v>0</v>
          </cell>
          <cell r="K190">
            <v>0</v>
          </cell>
          <cell r="L190">
            <v>0</v>
          </cell>
          <cell r="M190">
            <v>0</v>
          </cell>
          <cell r="N190">
            <v>0</v>
          </cell>
        </row>
        <row r="191">
          <cell r="A191" t="str">
            <v>PHEV crossover (30 mile)</v>
          </cell>
          <cell r="B191">
            <v>0</v>
          </cell>
          <cell r="C191">
            <v>0</v>
          </cell>
          <cell r="D191">
            <v>0</v>
          </cell>
          <cell r="E191">
            <v>0</v>
          </cell>
          <cell r="F191">
            <v>0</v>
          </cell>
          <cell r="G191">
            <v>0</v>
          </cell>
          <cell r="H191">
            <v>0</v>
          </cell>
          <cell r="I191">
            <v>0</v>
          </cell>
          <cell r="J191">
            <v>0</v>
          </cell>
          <cell r="K191">
            <v>0</v>
          </cell>
          <cell r="L191">
            <v>0</v>
          </cell>
          <cell r="M191">
            <v>0</v>
          </cell>
          <cell r="N191">
            <v>0</v>
          </cell>
        </row>
        <row r="192">
          <cell r="A192" t="str">
            <v>PHEV crossover (40 mile)</v>
          </cell>
          <cell r="B192">
            <v>0</v>
          </cell>
          <cell r="C192">
            <v>0</v>
          </cell>
          <cell r="D192">
            <v>0</v>
          </cell>
          <cell r="E192">
            <v>0</v>
          </cell>
          <cell r="F192">
            <v>0</v>
          </cell>
          <cell r="G192">
            <v>0</v>
          </cell>
          <cell r="H192">
            <v>0</v>
          </cell>
          <cell r="I192">
            <v>0</v>
          </cell>
          <cell r="J192">
            <v>0</v>
          </cell>
          <cell r="K192">
            <v>0</v>
          </cell>
          <cell r="L192">
            <v>0</v>
          </cell>
          <cell r="M192">
            <v>0</v>
          </cell>
          <cell r="N192">
            <v>0</v>
          </cell>
        </row>
        <row r="193">
          <cell r="A193" t="str">
            <v>PHEV crossover (50 mile)</v>
          </cell>
          <cell r="B193">
            <v>0</v>
          </cell>
          <cell r="C193">
            <v>5.044727440180196E-2</v>
          </cell>
          <cell r="D193">
            <v>0.10089454880360392</v>
          </cell>
          <cell r="E193">
            <v>0.15134182320540587</v>
          </cell>
          <cell r="F193">
            <v>0.20178909760720784</v>
          </cell>
          <cell r="G193">
            <v>0.25223637200900978</v>
          </cell>
          <cell r="H193">
            <v>0.30268364641081175</v>
          </cell>
          <cell r="I193">
            <v>0.35313092081261371</v>
          </cell>
          <cell r="J193">
            <v>0.35313092081261371</v>
          </cell>
          <cell r="K193">
            <v>0.35313092081261371</v>
          </cell>
          <cell r="L193">
            <v>0.35313092081261371</v>
          </cell>
          <cell r="M193">
            <v>0.35313092081261371</v>
          </cell>
          <cell r="N193">
            <v>0.35313092081261371</v>
          </cell>
        </row>
        <row r="194">
          <cell r="A194" t="str">
            <v>PHEV crossover (60 mile)</v>
          </cell>
          <cell r="B194">
            <v>0</v>
          </cell>
          <cell r="C194">
            <v>0</v>
          </cell>
          <cell r="D194">
            <v>0</v>
          </cell>
          <cell r="E194">
            <v>0</v>
          </cell>
          <cell r="F194">
            <v>0</v>
          </cell>
          <cell r="G194">
            <v>0</v>
          </cell>
          <cell r="H194">
            <v>0</v>
          </cell>
          <cell r="I194">
            <v>0</v>
          </cell>
          <cell r="J194">
            <v>0</v>
          </cell>
          <cell r="K194">
            <v>0</v>
          </cell>
          <cell r="L194">
            <v>0</v>
          </cell>
          <cell r="M194">
            <v>0</v>
          </cell>
          <cell r="N194">
            <v>0</v>
          </cell>
        </row>
        <row r="195">
          <cell r="A195" t="str">
            <v>PHEV crossover (70 mile)</v>
          </cell>
          <cell r="B195">
            <v>0</v>
          </cell>
          <cell r="C195">
            <v>0</v>
          </cell>
          <cell r="D195">
            <v>0</v>
          </cell>
          <cell r="E195">
            <v>0</v>
          </cell>
          <cell r="F195">
            <v>0</v>
          </cell>
          <cell r="G195">
            <v>0</v>
          </cell>
          <cell r="H195">
            <v>0</v>
          </cell>
          <cell r="I195">
            <v>0</v>
          </cell>
          <cell r="J195">
            <v>0</v>
          </cell>
          <cell r="K195">
            <v>0</v>
          </cell>
          <cell r="L195">
            <v>0</v>
          </cell>
          <cell r="M195">
            <v>0</v>
          </cell>
          <cell r="N195">
            <v>0</v>
          </cell>
        </row>
        <row r="196">
          <cell r="A196" t="str">
            <v>PHEV SUV (20 mile)</v>
          </cell>
          <cell r="B196">
            <v>0</v>
          </cell>
          <cell r="C196">
            <v>0</v>
          </cell>
          <cell r="D196">
            <v>0</v>
          </cell>
          <cell r="E196">
            <v>0</v>
          </cell>
          <cell r="F196">
            <v>0</v>
          </cell>
          <cell r="G196">
            <v>0</v>
          </cell>
          <cell r="H196">
            <v>0</v>
          </cell>
          <cell r="I196">
            <v>0</v>
          </cell>
          <cell r="J196">
            <v>0</v>
          </cell>
          <cell r="K196">
            <v>0</v>
          </cell>
          <cell r="L196">
            <v>0</v>
          </cell>
          <cell r="M196">
            <v>0</v>
          </cell>
          <cell r="N196">
            <v>0</v>
          </cell>
        </row>
        <row r="197">
          <cell r="A197" t="str">
            <v>PHEV SUV (30 mile)</v>
          </cell>
          <cell r="B197">
            <v>0.21279231397621926</v>
          </cell>
          <cell r="C197">
            <v>0.1823934119796165</v>
          </cell>
          <cell r="D197">
            <v>0.15199450998301375</v>
          </cell>
          <cell r="E197">
            <v>0.121595607986411</v>
          </cell>
          <cell r="F197">
            <v>9.1196705989808252E-2</v>
          </cell>
          <cell r="G197">
            <v>6.0797803993205501E-2</v>
          </cell>
          <cell r="H197">
            <v>3.0398901996602751E-2</v>
          </cell>
          <cell r="I197">
            <v>0</v>
          </cell>
          <cell r="J197">
            <v>0</v>
          </cell>
          <cell r="K197">
            <v>0</v>
          </cell>
          <cell r="L197">
            <v>0</v>
          </cell>
          <cell r="M197">
            <v>0</v>
          </cell>
          <cell r="N197">
            <v>0</v>
          </cell>
        </row>
        <row r="198">
          <cell r="A198" t="str">
            <v>PHEV SUV (40 mile)</v>
          </cell>
          <cell r="B198">
            <v>0</v>
          </cell>
          <cell r="C198">
            <v>0</v>
          </cell>
          <cell r="D198">
            <v>0</v>
          </cell>
          <cell r="E198">
            <v>0</v>
          </cell>
          <cell r="F198">
            <v>0</v>
          </cell>
          <cell r="G198">
            <v>0</v>
          </cell>
          <cell r="H198">
            <v>0</v>
          </cell>
          <cell r="I198">
            <v>0</v>
          </cell>
          <cell r="J198">
            <v>0</v>
          </cell>
          <cell r="K198">
            <v>0</v>
          </cell>
          <cell r="L198">
            <v>0</v>
          </cell>
          <cell r="M198">
            <v>0</v>
          </cell>
          <cell r="N198">
            <v>0</v>
          </cell>
        </row>
        <row r="199">
          <cell r="A199" t="str">
            <v>PHEV SUV (50 mile)</v>
          </cell>
          <cell r="B199">
            <v>0</v>
          </cell>
          <cell r="C199">
            <v>3.2964428135086925E-2</v>
          </cell>
          <cell r="D199">
            <v>6.592885627017385E-2</v>
          </cell>
          <cell r="E199">
            <v>9.8893284405260767E-2</v>
          </cell>
          <cell r="F199">
            <v>0.1318577125403477</v>
          </cell>
          <cell r="G199">
            <v>0.16482214067543463</v>
          </cell>
          <cell r="H199">
            <v>0.19778656881052156</v>
          </cell>
          <cell r="I199">
            <v>0.23075099694560847</v>
          </cell>
          <cell r="J199">
            <v>0.23075099694560847</v>
          </cell>
          <cell r="K199">
            <v>0.23075099694560847</v>
          </cell>
          <cell r="L199">
            <v>0.23075099694560847</v>
          </cell>
          <cell r="M199">
            <v>0.23075099694560847</v>
          </cell>
          <cell r="N199">
            <v>0.23075099694560847</v>
          </cell>
        </row>
        <row r="200">
          <cell r="A200" t="str">
            <v>PHEV SUV (60 mile)</v>
          </cell>
          <cell r="B200">
            <v>1.7958682969389222E-2</v>
          </cell>
          <cell r="C200">
            <v>1.5393156830905048E-2</v>
          </cell>
          <cell r="D200">
            <v>1.2827630692420874E-2</v>
          </cell>
          <cell r="E200">
            <v>1.02621045539367E-2</v>
          </cell>
          <cell r="F200">
            <v>7.6965784154525256E-3</v>
          </cell>
          <cell r="G200">
            <v>5.1310522769683516E-3</v>
          </cell>
          <cell r="H200">
            <v>2.5655261384841771E-3</v>
          </cell>
          <cell r="I200">
            <v>0</v>
          </cell>
          <cell r="J200">
            <v>0</v>
          </cell>
          <cell r="K200">
            <v>0</v>
          </cell>
          <cell r="L200">
            <v>0</v>
          </cell>
          <cell r="M200">
            <v>0</v>
          </cell>
          <cell r="N200">
            <v>0</v>
          </cell>
        </row>
        <row r="201">
          <cell r="A201" t="str">
            <v>PHEV SUV (70 mile)</v>
          </cell>
          <cell r="B201">
            <v>0</v>
          </cell>
          <cell r="C201">
            <v>0</v>
          </cell>
          <cell r="D201">
            <v>0</v>
          </cell>
          <cell r="E201">
            <v>0</v>
          </cell>
          <cell r="F201">
            <v>0</v>
          </cell>
          <cell r="G201">
            <v>0</v>
          </cell>
          <cell r="H201">
            <v>0</v>
          </cell>
          <cell r="I201">
            <v>0</v>
          </cell>
          <cell r="J201">
            <v>0</v>
          </cell>
          <cell r="K201">
            <v>0</v>
          </cell>
          <cell r="L201">
            <v>0</v>
          </cell>
          <cell r="M201">
            <v>0</v>
          </cell>
          <cell r="N201">
            <v>0</v>
          </cell>
        </row>
        <row r="202">
          <cell r="A202" t="str">
            <v>PHEV pickup (20 mile)</v>
          </cell>
          <cell r="B202">
            <v>0</v>
          </cell>
          <cell r="C202">
            <v>0</v>
          </cell>
          <cell r="D202">
            <v>0</v>
          </cell>
          <cell r="E202">
            <v>0</v>
          </cell>
          <cell r="F202">
            <v>0</v>
          </cell>
          <cell r="G202">
            <v>0</v>
          </cell>
          <cell r="H202">
            <v>0</v>
          </cell>
          <cell r="I202">
            <v>0</v>
          </cell>
          <cell r="J202">
            <v>0</v>
          </cell>
          <cell r="K202">
            <v>0</v>
          </cell>
          <cell r="L202">
            <v>0</v>
          </cell>
          <cell r="M202">
            <v>0</v>
          </cell>
          <cell r="N202">
            <v>0</v>
          </cell>
        </row>
        <row r="203">
          <cell r="A203" t="str">
            <v>PHEV pickup (30 mile)</v>
          </cell>
          <cell r="B203">
            <v>0</v>
          </cell>
          <cell r="C203">
            <v>0</v>
          </cell>
          <cell r="D203">
            <v>0</v>
          </cell>
          <cell r="E203">
            <v>0</v>
          </cell>
          <cell r="F203">
            <v>0</v>
          </cell>
          <cell r="G203">
            <v>0</v>
          </cell>
          <cell r="H203">
            <v>0</v>
          </cell>
          <cell r="I203">
            <v>0</v>
          </cell>
          <cell r="J203">
            <v>0</v>
          </cell>
          <cell r="K203">
            <v>0</v>
          </cell>
          <cell r="L203">
            <v>0</v>
          </cell>
          <cell r="M203">
            <v>0</v>
          </cell>
          <cell r="N203">
            <v>0</v>
          </cell>
        </row>
        <row r="204">
          <cell r="A204" t="str">
            <v>PHEV pickup (40 mile)</v>
          </cell>
          <cell r="B204">
            <v>0</v>
          </cell>
          <cell r="C204">
            <v>0</v>
          </cell>
          <cell r="D204">
            <v>0</v>
          </cell>
          <cell r="E204">
            <v>0</v>
          </cell>
          <cell r="F204">
            <v>0</v>
          </cell>
          <cell r="G204">
            <v>0</v>
          </cell>
          <cell r="H204">
            <v>0</v>
          </cell>
          <cell r="I204">
            <v>0</v>
          </cell>
          <cell r="J204">
            <v>0</v>
          </cell>
          <cell r="K204">
            <v>0</v>
          </cell>
          <cell r="L204">
            <v>0</v>
          </cell>
          <cell r="M204">
            <v>0</v>
          </cell>
          <cell r="N204">
            <v>0</v>
          </cell>
        </row>
        <row r="205">
          <cell r="A205" t="str">
            <v>PHEV pickup (50 mile)</v>
          </cell>
          <cell r="B205">
            <v>0.14643847463366214</v>
          </cell>
          <cell r="C205">
            <v>0.14643847463366214</v>
          </cell>
          <cell r="D205">
            <v>0.14643847463366214</v>
          </cell>
          <cell r="E205">
            <v>0.14643847463366214</v>
          </cell>
          <cell r="F205">
            <v>0.14643847463366214</v>
          </cell>
          <cell r="G205">
            <v>0.14643847463366214</v>
          </cell>
          <cell r="H205">
            <v>0.14643847463366214</v>
          </cell>
          <cell r="I205">
            <v>0.14643847463366214</v>
          </cell>
          <cell r="J205">
            <v>0.14643847463366214</v>
          </cell>
          <cell r="K205">
            <v>0.14643847463366214</v>
          </cell>
          <cell r="L205">
            <v>0.14643847463366214</v>
          </cell>
          <cell r="M205">
            <v>0.14643847463366214</v>
          </cell>
          <cell r="N205">
            <v>0.14643847463366214</v>
          </cell>
        </row>
        <row r="206">
          <cell r="A206" t="str">
            <v>PHEV pickup (60 mile)</v>
          </cell>
          <cell r="B206">
            <v>0</v>
          </cell>
          <cell r="C206">
            <v>0</v>
          </cell>
          <cell r="D206">
            <v>0</v>
          </cell>
          <cell r="E206">
            <v>0</v>
          </cell>
          <cell r="F206">
            <v>0</v>
          </cell>
          <cell r="G206">
            <v>0</v>
          </cell>
          <cell r="H206">
            <v>0</v>
          </cell>
          <cell r="I206">
            <v>0</v>
          </cell>
          <cell r="J206">
            <v>0</v>
          </cell>
          <cell r="K206">
            <v>0</v>
          </cell>
          <cell r="L206">
            <v>0</v>
          </cell>
          <cell r="M206">
            <v>0</v>
          </cell>
          <cell r="N206">
            <v>0</v>
          </cell>
        </row>
        <row r="207">
          <cell r="A207" t="str">
            <v>PHEV pickup (70 mile)</v>
          </cell>
          <cell r="B207">
            <v>0</v>
          </cell>
          <cell r="C207">
            <v>0</v>
          </cell>
          <cell r="D207">
            <v>0</v>
          </cell>
          <cell r="E207">
            <v>0</v>
          </cell>
          <cell r="F207">
            <v>0</v>
          </cell>
          <cell r="G207">
            <v>0</v>
          </cell>
          <cell r="H207">
            <v>0</v>
          </cell>
          <cell r="I207">
            <v>0</v>
          </cell>
          <cell r="J207">
            <v>0</v>
          </cell>
          <cell r="K207">
            <v>0</v>
          </cell>
          <cell r="L207">
            <v>0</v>
          </cell>
          <cell r="M207">
            <v>0</v>
          </cell>
          <cell r="N207">
            <v>0</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10">
          <cell r="J10">
            <v>1.3623613666882177</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Data"/>
      <sheetName val="Oil demand"/>
      <sheetName val="Styles"/>
      <sheetName val="ExampleSheet"/>
      <sheetName val="ChartExamples"/>
      <sheetName val="ChartTemplates"/>
      <sheetName val="AddInExamples"/>
      <sheetName val="VBA"/>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S1-2"/>
      <sheetName val="CS3-5"/>
      <sheetName val="CS6"/>
      <sheetName val="CS7"/>
      <sheetName val="CS8"/>
      <sheetName val="CS9"/>
      <sheetName val="CS10"/>
      <sheetName val="CS11"/>
      <sheetName val="CS12"/>
      <sheetName val="CS13"/>
      <sheetName val="CS14"/>
      <sheetName val="CS15-19"/>
      <sheetName val="CS20-22"/>
      <sheetName val="CS23-26"/>
      <sheetName val="CS28"/>
      <sheetName val="CS29"/>
      <sheetName val="CS30"/>
      <sheetName val="CS31"/>
      <sheetName val="CS32"/>
      <sheetName val="CS33-34"/>
      <sheetName val="CS35"/>
      <sheetName val="CS36"/>
      <sheetName val="CS37"/>
      <sheetName val="CS38-39"/>
      <sheetName val="CS40"/>
      <sheetName val="CS41-42"/>
      <sheetName val="CS43-44"/>
      <sheetName val="CS45-47"/>
      <sheetName val="CS48"/>
      <sheetName val="CS49"/>
      <sheetName val="CS50"/>
      <sheetName val="CN51"/>
      <sheetName val="CN52"/>
      <sheetName val="CS53"/>
      <sheetName val="CS54"/>
      <sheetName val="CS55"/>
      <sheetName val="CS56"/>
      <sheetName val="CS57"/>
      <sheetName val="CS58"/>
      <sheetName val="CS59-6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ow r="33">
          <cell r="C33" t="str">
            <v>Utility-scale PV &amp; onshore wind</v>
          </cell>
        </row>
      </sheetData>
      <sheetData sheetId="32"/>
      <sheetData sheetId="33"/>
      <sheetData sheetId="34"/>
      <sheetData sheetId="35"/>
      <sheetData sheetId="36"/>
      <sheetData sheetId="37"/>
      <sheetData sheetId="38"/>
      <sheetData sheetId="39"/>
      <sheetData sheetId="4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30 Results_Old"/>
      <sheetName val="2030 Results"/>
      <sheetName val="Scenario Descriptions"/>
      <sheetName val="Control Levers &amp; Logit Outputs"/>
      <sheetName val="New Vehicles &amp; BEV Market Share"/>
      <sheetName val="EPS Emissions Results"/>
      <sheetName val="LDV Stock Calculations"/>
      <sheetName val="Results with Constant Policy"/>
      <sheetName val="Calculated Market Shares"/>
      <sheetName val="EV Subsidies"/>
      <sheetName val="Assumptions Summary"/>
      <sheetName val="Entities of Concern Calculation"/>
      <sheetName val="Mineral Incentive Calcs"/>
      <sheetName val="Average EV Battery kWh"/>
      <sheetName val="EPS Data_old"/>
      <sheetName val="EPS Data_new"/>
      <sheetName val="EV Income Sales Adjustment"/>
      <sheetName val="Vehicle Market Share by Income"/>
      <sheetName val="New Vehicle Purchase Prices"/>
      <sheetName val="Range Anxiety &amp; Charging Time"/>
      <sheetName val="Discounted Annual Costs"/>
      <sheetName val="Logit Function Inputs"/>
      <sheetName val="Vehicle Manufacturing Capacity"/>
      <sheetName val="MSRP Multiplier"/>
      <sheetName val="2021 Sales by Make and Model"/>
      <sheetName val="Baseline Calculations &gt;"/>
      <sheetName val="State Baseline "/>
      <sheetName val="Federal Baseline Calcs - BAU"/>
      <sheetName val="Federal Baseline Calcs - 1M cap"/>
      <sheetName val="PEV Sales by Manufacturer"/>
      <sheetName val="Sources"/>
      <sheetName val="2022-07-30 EV Incentive Market "/>
    </sheetNames>
    <sheetDataSet>
      <sheetData sheetId="0"/>
      <sheetData sheetId="1"/>
      <sheetData sheetId="2"/>
      <sheetData sheetId="3">
        <row r="5">
          <cell r="B5">
            <v>150000</v>
          </cell>
        </row>
        <row r="8">
          <cell r="B8" t="str">
            <v>A3</v>
          </cell>
        </row>
      </sheetData>
      <sheetData sheetId="4">
        <row r="20">
          <cell r="D20">
            <v>14050506.367305262</v>
          </cell>
        </row>
      </sheetData>
      <sheetData sheetId="5"/>
      <sheetData sheetId="6"/>
      <sheetData sheetId="7"/>
      <sheetData sheetId="8"/>
      <sheetData sheetId="9">
        <row r="16">
          <cell r="D16">
            <v>1368.5857570401329</v>
          </cell>
        </row>
      </sheetData>
      <sheetData sheetId="10">
        <row r="3">
          <cell r="E3">
            <v>1853123.7407577038</v>
          </cell>
        </row>
      </sheetData>
      <sheetData sheetId="11"/>
      <sheetData sheetId="12"/>
      <sheetData sheetId="13"/>
      <sheetData sheetId="14"/>
      <sheetData sheetId="15"/>
      <sheetData sheetId="16">
        <row r="10">
          <cell r="J10">
            <v>1.3623613666882177</v>
          </cell>
        </row>
      </sheetData>
      <sheetData sheetId="17"/>
      <sheetData sheetId="18">
        <row r="7">
          <cell r="D7">
            <v>43524.1</v>
          </cell>
        </row>
      </sheetData>
      <sheetData sheetId="19">
        <row r="4">
          <cell r="D4">
            <v>8086.3127588086063</v>
          </cell>
        </row>
      </sheetData>
      <sheetData sheetId="20">
        <row r="51">
          <cell r="D51">
            <v>18978.614016131036</v>
          </cell>
        </row>
      </sheetData>
      <sheetData sheetId="21">
        <row r="4">
          <cell r="D4">
            <v>0.33819829193917006</v>
          </cell>
        </row>
      </sheetData>
      <sheetData sheetId="22"/>
      <sheetData sheetId="23"/>
      <sheetData sheetId="24"/>
      <sheetData sheetId="25"/>
      <sheetData sheetId="26"/>
      <sheetData sheetId="27"/>
      <sheetData sheetId="28"/>
      <sheetData sheetId="29"/>
      <sheetData sheetId="30"/>
      <sheetData sheetId="3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conomy"/>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nsitivity analysi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hyperlink" Target="https://theicct.org/wp-content/uploads/2021/06/PHEV-white-paper-sept2020-0.pdf" TargetMode="External"/><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 Id="rId4"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opLeftCell="A85" workbookViewId="0">
      <selection activeCell="A95" sqref="A95:XFD95"/>
    </sheetView>
  </sheetViews>
  <sheetFormatPr defaultRowHeight="14.5"/>
  <cols>
    <col min="1" max="1" width="13.453125" customWidth="1"/>
    <col min="2" max="2" width="107.453125" customWidth="1"/>
  </cols>
  <sheetData>
    <row r="1" spans="1:2">
      <c r="A1" s="1" t="s">
        <v>0</v>
      </c>
    </row>
    <row r="3" spans="1:2">
      <c r="A3" s="1" t="s">
        <v>1</v>
      </c>
      <c r="B3" s="2" t="s">
        <v>503</v>
      </c>
    </row>
    <row r="4" spans="1:2">
      <c r="B4" t="s">
        <v>473</v>
      </c>
    </row>
    <row r="5" spans="1:2">
      <c r="B5" s="5" t="s">
        <v>3321</v>
      </c>
    </row>
    <row r="6" spans="1:2">
      <c r="B6" t="s">
        <v>3322</v>
      </c>
    </row>
    <row r="7" spans="1:2">
      <c r="B7" t="s">
        <v>474</v>
      </c>
    </row>
    <row r="8" spans="1:2">
      <c r="B8" t="s">
        <v>3323</v>
      </c>
    </row>
    <row r="10" spans="1:2">
      <c r="B10" t="s">
        <v>536</v>
      </c>
    </row>
    <row r="11" spans="1:2">
      <c r="B11" s="5">
        <v>2017</v>
      </c>
    </row>
    <row r="12" spans="1:2">
      <c r="B12" t="s">
        <v>537</v>
      </c>
    </row>
    <row r="13" spans="1:2">
      <c r="B13" t="s">
        <v>539</v>
      </c>
    </row>
    <row r="14" spans="1:2">
      <c r="B14" t="s">
        <v>538</v>
      </c>
    </row>
    <row r="16" spans="1:2">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25" workbookViewId="0">
      <selection activeCell="C41" sqref="C41"/>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214" t="s">
        <v>1184</v>
      </c>
      <c r="C87" s="215"/>
      <c r="D87" s="215"/>
      <c r="E87" s="215"/>
      <c r="F87" s="215"/>
      <c r="G87" s="215"/>
      <c r="H87" s="215"/>
      <c r="I87" s="215"/>
      <c r="J87" s="215"/>
      <c r="K87" s="215"/>
      <c r="L87" s="215"/>
      <c r="M87" s="215"/>
      <c r="N87" s="215"/>
      <c r="O87" s="215"/>
      <c r="P87" s="215"/>
      <c r="Q87" s="215"/>
      <c r="R87" s="215"/>
      <c r="S87" s="215"/>
      <c r="T87" s="215"/>
      <c r="U87" s="215"/>
      <c r="V87" s="215"/>
      <c r="W87" s="215"/>
      <c r="X87" s="215"/>
      <c r="Y87" s="215"/>
      <c r="Z87" s="215"/>
      <c r="AA87" s="215"/>
      <c r="AB87" s="215"/>
      <c r="AC87" s="215"/>
      <c r="AD87" s="215"/>
      <c r="AE87" s="215"/>
      <c r="AF87" s="215"/>
      <c r="AG87" s="215"/>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213"/>
      <c r="C112" s="213"/>
      <c r="D112" s="213"/>
      <c r="E112" s="213"/>
      <c r="F112" s="213"/>
      <c r="G112" s="213"/>
      <c r="H112" s="213"/>
      <c r="I112" s="213"/>
      <c r="J112" s="213"/>
      <c r="K112" s="213"/>
      <c r="L112" s="213"/>
      <c r="M112" s="213"/>
      <c r="N112" s="213"/>
      <c r="O112" s="213"/>
      <c r="P112" s="213"/>
      <c r="Q112" s="213"/>
      <c r="R112" s="213"/>
      <c r="S112" s="213"/>
      <c r="T112" s="213"/>
      <c r="U112" s="213"/>
      <c r="V112" s="213"/>
      <c r="W112" s="213"/>
      <c r="X112" s="213"/>
      <c r="Y112" s="213"/>
      <c r="Z112" s="213"/>
      <c r="AA112" s="213"/>
      <c r="AB112" s="213"/>
      <c r="AC112" s="213"/>
      <c r="AD112" s="213"/>
      <c r="AE112" s="213"/>
      <c r="AF112" s="213"/>
      <c r="AG112" s="213"/>
      <c r="AH112" s="213"/>
    </row>
    <row r="308" spans="2:34" ht="15" customHeight="1">
      <c r="B308" s="213"/>
      <c r="C308" s="213"/>
      <c r="D308" s="213"/>
      <c r="E308" s="213"/>
      <c r="F308" s="213"/>
      <c r="G308" s="213"/>
      <c r="H308" s="213"/>
      <c r="I308" s="213"/>
      <c r="J308" s="213"/>
      <c r="K308" s="213"/>
      <c r="L308" s="213"/>
      <c r="M308" s="213"/>
      <c r="N308" s="213"/>
      <c r="O308" s="213"/>
      <c r="P308" s="213"/>
      <c r="Q308" s="213"/>
      <c r="R308" s="213"/>
      <c r="S308" s="213"/>
      <c r="T308" s="213"/>
      <c r="U308" s="213"/>
      <c r="V308" s="213"/>
      <c r="W308" s="213"/>
      <c r="X308" s="213"/>
      <c r="Y308" s="213"/>
      <c r="Z308" s="213"/>
      <c r="AA308" s="213"/>
      <c r="AB308" s="213"/>
      <c r="AC308" s="213"/>
      <c r="AD308" s="213"/>
      <c r="AE308" s="213"/>
      <c r="AF308" s="213"/>
      <c r="AG308" s="213"/>
      <c r="AH308" s="213"/>
    </row>
    <row r="511" spans="2:34" ht="15" customHeight="1">
      <c r="B511" s="213"/>
      <c r="C511" s="213"/>
      <c r="D511" s="213"/>
      <c r="E511" s="213"/>
      <c r="F511" s="213"/>
      <c r="G511" s="213"/>
      <c r="H511" s="213"/>
      <c r="I511" s="213"/>
      <c r="J511" s="213"/>
      <c r="K511" s="213"/>
      <c r="L511" s="213"/>
      <c r="M511" s="213"/>
      <c r="N511" s="213"/>
      <c r="O511" s="213"/>
      <c r="P511" s="213"/>
      <c r="Q511" s="213"/>
      <c r="R511" s="213"/>
      <c r="S511" s="213"/>
      <c r="T511" s="213"/>
      <c r="U511" s="213"/>
      <c r="V511" s="213"/>
      <c r="W511" s="213"/>
      <c r="X511" s="213"/>
      <c r="Y511" s="213"/>
      <c r="Z511" s="213"/>
      <c r="AA511" s="213"/>
      <c r="AB511" s="213"/>
      <c r="AC511" s="213"/>
      <c r="AD511" s="213"/>
      <c r="AE511" s="213"/>
      <c r="AF511" s="213"/>
      <c r="AG511" s="213"/>
      <c r="AH511" s="213"/>
    </row>
    <row r="712" spans="2:34" ht="15" customHeight="1">
      <c r="B712" s="213"/>
      <c r="C712" s="213"/>
      <c r="D712" s="213"/>
      <c r="E712" s="213"/>
      <c r="F712" s="213"/>
      <c r="G712" s="213"/>
      <c r="H712" s="213"/>
      <c r="I712" s="213"/>
      <c r="J712" s="213"/>
      <c r="K712" s="213"/>
      <c r="L712" s="213"/>
      <c r="M712" s="213"/>
      <c r="N712" s="213"/>
      <c r="O712" s="213"/>
      <c r="P712" s="213"/>
      <c r="Q712" s="213"/>
      <c r="R712" s="213"/>
      <c r="S712" s="213"/>
      <c r="T712" s="213"/>
      <c r="U712" s="213"/>
      <c r="V712" s="213"/>
      <c r="W712" s="213"/>
      <c r="X712" s="213"/>
      <c r="Y712" s="213"/>
      <c r="Z712" s="213"/>
      <c r="AA712" s="213"/>
      <c r="AB712" s="213"/>
      <c r="AC712" s="213"/>
      <c r="AD712" s="213"/>
      <c r="AE712" s="213"/>
      <c r="AF712" s="213"/>
      <c r="AG712" s="213"/>
      <c r="AH712" s="213"/>
    </row>
    <row r="887" spans="2:34" ht="15" customHeight="1">
      <c r="B887" s="213"/>
      <c r="C887" s="213"/>
      <c r="D887" s="213"/>
      <c r="E887" s="213"/>
      <c r="F887" s="213"/>
      <c r="G887" s="213"/>
      <c r="H887" s="213"/>
      <c r="I887" s="213"/>
      <c r="J887" s="213"/>
      <c r="K887" s="213"/>
      <c r="L887" s="213"/>
      <c r="M887" s="213"/>
      <c r="N887" s="213"/>
      <c r="O887" s="213"/>
      <c r="P887" s="213"/>
      <c r="Q887" s="213"/>
      <c r="R887" s="213"/>
      <c r="S887" s="213"/>
      <c r="T887" s="213"/>
      <c r="U887" s="213"/>
      <c r="V887" s="213"/>
      <c r="W887" s="213"/>
      <c r="X887" s="213"/>
      <c r="Y887" s="213"/>
      <c r="Z887" s="213"/>
      <c r="AA887" s="213"/>
      <c r="AB887" s="213"/>
      <c r="AC887" s="213"/>
      <c r="AD887" s="213"/>
      <c r="AE887" s="213"/>
      <c r="AF887" s="213"/>
      <c r="AG887" s="213"/>
      <c r="AH887" s="213"/>
    </row>
    <row r="1100" spans="2:34" ht="15" customHeight="1">
      <c r="B1100" s="213"/>
      <c r="C1100" s="213"/>
      <c r="D1100" s="213"/>
      <c r="E1100" s="213"/>
      <c r="F1100" s="213"/>
      <c r="G1100" s="213"/>
      <c r="H1100" s="213"/>
      <c r="I1100" s="213"/>
      <c r="J1100" s="213"/>
      <c r="K1100" s="213"/>
      <c r="L1100" s="213"/>
      <c r="M1100" s="213"/>
      <c r="N1100" s="213"/>
      <c r="O1100" s="213"/>
      <c r="P1100" s="213"/>
      <c r="Q1100" s="213"/>
      <c r="R1100" s="213"/>
      <c r="S1100" s="213"/>
      <c r="T1100" s="213"/>
      <c r="U1100" s="213"/>
      <c r="V1100" s="213"/>
      <c r="W1100" s="213"/>
      <c r="X1100" s="213"/>
      <c r="Y1100" s="213"/>
      <c r="Z1100" s="213"/>
      <c r="AA1100" s="213"/>
      <c r="AB1100" s="213"/>
      <c r="AC1100" s="213"/>
      <c r="AD1100" s="213"/>
      <c r="AE1100" s="213"/>
      <c r="AF1100" s="213"/>
      <c r="AG1100" s="213"/>
      <c r="AH1100" s="213"/>
    </row>
    <row r="1227" spans="2:34" ht="15" customHeight="1">
      <c r="B1227" s="213"/>
      <c r="C1227" s="213"/>
      <c r="D1227" s="213"/>
      <c r="E1227" s="213"/>
      <c r="F1227" s="213"/>
      <c r="G1227" s="213"/>
      <c r="H1227" s="213"/>
      <c r="I1227" s="213"/>
      <c r="J1227" s="213"/>
      <c r="K1227" s="213"/>
      <c r="L1227" s="213"/>
      <c r="M1227" s="213"/>
      <c r="N1227" s="213"/>
      <c r="O1227" s="213"/>
      <c r="P1227" s="213"/>
      <c r="Q1227" s="213"/>
      <c r="R1227" s="213"/>
      <c r="S1227" s="213"/>
      <c r="T1227" s="213"/>
      <c r="U1227" s="213"/>
      <c r="V1227" s="213"/>
      <c r="W1227" s="213"/>
      <c r="X1227" s="213"/>
      <c r="Y1227" s="213"/>
      <c r="Z1227" s="213"/>
      <c r="AA1227" s="213"/>
      <c r="AB1227" s="213"/>
      <c r="AC1227" s="213"/>
      <c r="AD1227" s="213"/>
      <c r="AE1227" s="213"/>
      <c r="AF1227" s="213"/>
      <c r="AG1227" s="213"/>
      <c r="AH1227" s="213"/>
    </row>
    <row r="1390" spans="2:34" ht="15" customHeight="1">
      <c r="B1390" s="213"/>
      <c r="C1390" s="213"/>
      <c r="D1390" s="213"/>
      <c r="E1390" s="213"/>
      <c r="F1390" s="213"/>
      <c r="G1390" s="213"/>
      <c r="H1390" s="213"/>
      <c r="I1390" s="213"/>
      <c r="J1390" s="213"/>
      <c r="K1390" s="213"/>
      <c r="L1390" s="213"/>
      <c r="M1390" s="213"/>
      <c r="N1390" s="213"/>
      <c r="O1390" s="213"/>
      <c r="P1390" s="213"/>
      <c r="Q1390" s="213"/>
      <c r="R1390" s="213"/>
      <c r="S1390" s="213"/>
      <c r="T1390" s="213"/>
      <c r="U1390" s="213"/>
      <c r="V1390" s="213"/>
      <c r="W1390" s="213"/>
      <c r="X1390" s="213"/>
      <c r="Y1390" s="213"/>
      <c r="Z1390" s="213"/>
      <c r="AA1390" s="213"/>
      <c r="AB1390" s="213"/>
      <c r="AC1390" s="213"/>
      <c r="AD1390" s="213"/>
      <c r="AE1390" s="213"/>
      <c r="AF1390" s="213"/>
      <c r="AG1390" s="213"/>
      <c r="AH1390" s="213"/>
    </row>
    <row r="1502" spans="2:34" ht="15" customHeight="1">
      <c r="B1502" s="213"/>
      <c r="C1502" s="213"/>
      <c r="D1502" s="213"/>
      <c r="E1502" s="213"/>
      <c r="F1502" s="213"/>
      <c r="G1502" s="213"/>
      <c r="H1502" s="213"/>
      <c r="I1502" s="213"/>
      <c r="J1502" s="213"/>
      <c r="K1502" s="213"/>
      <c r="L1502" s="213"/>
      <c r="M1502" s="213"/>
      <c r="N1502" s="213"/>
      <c r="O1502" s="213"/>
      <c r="P1502" s="213"/>
      <c r="Q1502" s="213"/>
      <c r="R1502" s="213"/>
      <c r="S1502" s="213"/>
      <c r="T1502" s="213"/>
      <c r="U1502" s="213"/>
      <c r="V1502" s="213"/>
      <c r="W1502" s="213"/>
      <c r="X1502" s="213"/>
      <c r="Y1502" s="213"/>
      <c r="Z1502" s="213"/>
      <c r="AA1502" s="213"/>
      <c r="AB1502" s="213"/>
      <c r="AC1502" s="213"/>
      <c r="AD1502" s="213"/>
      <c r="AE1502" s="213"/>
      <c r="AF1502" s="213"/>
      <c r="AG1502" s="213"/>
      <c r="AH1502" s="213"/>
    </row>
    <row r="1604" spans="2:34" ht="15" customHeight="1">
      <c r="B1604" s="213"/>
      <c r="C1604" s="213"/>
      <c r="D1604" s="213"/>
      <c r="E1604" s="213"/>
      <c r="F1604" s="213"/>
      <c r="G1604" s="213"/>
      <c r="H1604" s="213"/>
      <c r="I1604" s="213"/>
      <c r="J1604" s="213"/>
      <c r="K1604" s="213"/>
      <c r="L1604" s="213"/>
      <c r="M1604" s="213"/>
      <c r="N1604" s="213"/>
      <c r="O1604" s="213"/>
      <c r="P1604" s="213"/>
      <c r="Q1604" s="213"/>
      <c r="R1604" s="213"/>
      <c r="S1604" s="213"/>
      <c r="T1604" s="213"/>
      <c r="U1604" s="213"/>
      <c r="V1604" s="213"/>
      <c r="W1604" s="213"/>
      <c r="X1604" s="213"/>
      <c r="Y1604" s="213"/>
      <c r="Z1604" s="213"/>
      <c r="AA1604" s="213"/>
      <c r="AB1604" s="213"/>
      <c r="AC1604" s="213"/>
      <c r="AD1604" s="213"/>
      <c r="AE1604" s="213"/>
      <c r="AF1604" s="213"/>
      <c r="AG1604" s="213"/>
      <c r="AH1604" s="213"/>
    </row>
    <row r="1698" spans="2:34" ht="15" customHeight="1">
      <c r="B1698" s="213"/>
      <c r="C1698" s="213"/>
      <c r="D1698" s="213"/>
      <c r="E1698" s="213"/>
      <c r="F1698" s="213"/>
      <c r="G1698" s="213"/>
      <c r="H1698" s="213"/>
      <c r="I1698" s="213"/>
      <c r="J1698" s="213"/>
      <c r="K1698" s="213"/>
      <c r="L1698" s="213"/>
      <c r="M1698" s="213"/>
      <c r="N1698" s="213"/>
      <c r="O1698" s="213"/>
      <c r="P1698" s="213"/>
      <c r="Q1698" s="213"/>
      <c r="R1698" s="213"/>
      <c r="S1698" s="213"/>
      <c r="T1698" s="213"/>
      <c r="U1698" s="213"/>
      <c r="V1698" s="213"/>
      <c r="W1698" s="213"/>
      <c r="X1698" s="213"/>
      <c r="Y1698" s="213"/>
      <c r="Z1698" s="213"/>
      <c r="AA1698" s="213"/>
      <c r="AB1698" s="213"/>
      <c r="AC1698" s="213"/>
      <c r="AD1698" s="213"/>
      <c r="AE1698" s="213"/>
      <c r="AF1698" s="213"/>
      <c r="AG1698" s="213"/>
      <c r="AH1698" s="213"/>
    </row>
    <row r="1945" spans="2:34" ht="15" customHeight="1">
      <c r="B1945" s="213"/>
      <c r="C1945" s="213"/>
      <c r="D1945" s="213"/>
      <c r="E1945" s="213"/>
      <c r="F1945" s="213"/>
      <c r="G1945" s="213"/>
      <c r="H1945" s="213"/>
      <c r="I1945" s="213"/>
      <c r="J1945" s="213"/>
      <c r="K1945" s="213"/>
      <c r="L1945" s="213"/>
      <c r="M1945" s="213"/>
      <c r="N1945" s="213"/>
      <c r="O1945" s="213"/>
      <c r="P1945" s="213"/>
      <c r="Q1945" s="213"/>
      <c r="R1945" s="213"/>
      <c r="S1945" s="213"/>
      <c r="T1945" s="213"/>
      <c r="U1945" s="213"/>
      <c r="V1945" s="213"/>
      <c r="W1945" s="213"/>
      <c r="X1945" s="213"/>
      <c r="Y1945" s="213"/>
      <c r="Z1945" s="213"/>
      <c r="AA1945" s="213"/>
      <c r="AB1945" s="213"/>
      <c r="AC1945" s="213"/>
      <c r="AD1945" s="213"/>
      <c r="AE1945" s="213"/>
      <c r="AF1945" s="213"/>
      <c r="AG1945" s="213"/>
      <c r="AH1945" s="213"/>
    </row>
    <row r="2031" spans="2:34" ht="15" customHeight="1">
      <c r="B2031" s="213"/>
      <c r="C2031" s="213"/>
      <c r="D2031" s="213"/>
      <c r="E2031" s="213"/>
      <c r="F2031" s="213"/>
      <c r="G2031" s="213"/>
      <c r="H2031" s="213"/>
      <c r="I2031" s="213"/>
      <c r="J2031" s="213"/>
      <c r="K2031" s="213"/>
      <c r="L2031" s="213"/>
      <c r="M2031" s="213"/>
      <c r="N2031" s="213"/>
      <c r="O2031" s="213"/>
      <c r="P2031" s="213"/>
      <c r="Q2031" s="213"/>
      <c r="R2031" s="213"/>
      <c r="S2031" s="213"/>
      <c r="T2031" s="213"/>
      <c r="U2031" s="213"/>
      <c r="V2031" s="213"/>
      <c r="W2031" s="213"/>
      <c r="X2031" s="213"/>
      <c r="Y2031" s="213"/>
      <c r="Z2031" s="213"/>
      <c r="AA2031" s="213"/>
      <c r="AB2031" s="213"/>
      <c r="AC2031" s="213"/>
      <c r="AD2031" s="213"/>
      <c r="AE2031" s="213"/>
      <c r="AF2031" s="213"/>
      <c r="AG2031" s="213"/>
      <c r="AH2031" s="213"/>
    </row>
    <row r="2153" spans="2:34" ht="15" customHeight="1">
      <c r="B2153" s="213"/>
      <c r="C2153" s="213"/>
      <c r="D2153" s="213"/>
      <c r="E2153" s="213"/>
      <c r="F2153" s="213"/>
      <c r="G2153" s="213"/>
      <c r="H2153" s="213"/>
      <c r="I2153" s="213"/>
      <c r="J2153" s="213"/>
      <c r="K2153" s="213"/>
      <c r="L2153" s="213"/>
      <c r="M2153" s="213"/>
      <c r="N2153" s="213"/>
      <c r="O2153" s="213"/>
      <c r="P2153" s="213"/>
      <c r="Q2153" s="213"/>
      <c r="R2153" s="213"/>
      <c r="S2153" s="213"/>
      <c r="T2153" s="213"/>
      <c r="U2153" s="213"/>
      <c r="V2153" s="213"/>
      <c r="W2153" s="213"/>
      <c r="X2153" s="213"/>
      <c r="Y2153" s="213"/>
      <c r="Z2153" s="213"/>
      <c r="AA2153" s="213"/>
      <c r="AB2153" s="213"/>
      <c r="AC2153" s="213"/>
      <c r="AD2153" s="213"/>
      <c r="AE2153" s="213"/>
      <c r="AF2153" s="213"/>
      <c r="AG2153" s="213"/>
      <c r="AH2153" s="213"/>
    </row>
    <row r="2317" spans="2:34" ht="15" customHeight="1">
      <c r="B2317" s="213"/>
      <c r="C2317" s="213"/>
      <c r="D2317" s="213"/>
      <c r="E2317" s="213"/>
      <c r="F2317" s="213"/>
      <c r="G2317" s="213"/>
      <c r="H2317" s="213"/>
      <c r="I2317" s="213"/>
      <c r="J2317" s="213"/>
      <c r="K2317" s="213"/>
      <c r="L2317" s="213"/>
      <c r="M2317" s="213"/>
      <c r="N2317" s="213"/>
      <c r="O2317" s="213"/>
      <c r="P2317" s="213"/>
      <c r="Q2317" s="213"/>
      <c r="R2317" s="213"/>
      <c r="S2317" s="213"/>
      <c r="T2317" s="213"/>
      <c r="U2317" s="213"/>
      <c r="V2317" s="213"/>
      <c r="W2317" s="213"/>
      <c r="X2317" s="213"/>
      <c r="Y2317" s="213"/>
      <c r="Z2317" s="213"/>
      <c r="AA2317" s="213"/>
      <c r="AB2317" s="213"/>
      <c r="AC2317" s="213"/>
      <c r="AD2317" s="213"/>
      <c r="AE2317" s="213"/>
      <c r="AF2317" s="213"/>
      <c r="AG2317" s="213"/>
      <c r="AH2317" s="213"/>
    </row>
    <row r="2419" spans="2:34" ht="15" customHeight="1">
      <c r="B2419" s="213"/>
      <c r="C2419" s="213"/>
      <c r="D2419" s="213"/>
      <c r="E2419" s="213"/>
      <c r="F2419" s="213"/>
      <c r="G2419" s="213"/>
      <c r="H2419" s="213"/>
      <c r="I2419" s="213"/>
      <c r="J2419" s="213"/>
      <c r="K2419" s="213"/>
      <c r="L2419" s="213"/>
      <c r="M2419" s="213"/>
      <c r="N2419" s="213"/>
      <c r="O2419" s="213"/>
      <c r="P2419" s="213"/>
      <c r="Q2419" s="213"/>
      <c r="R2419" s="213"/>
      <c r="S2419" s="213"/>
      <c r="T2419" s="213"/>
      <c r="U2419" s="213"/>
      <c r="V2419" s="213"/>
      <c r="W2419" s="213"/>
      <c r="X2419" s="213"/>
      <c r="Y2419" s="213"/>
      <c r="Z2419" s="213"/>
      <c r="AA2419" s="213"/>
      <c r="AB2419" s="213"/>
      <c r="AC2419" s="213"/>
      <c r="AD2419" s="213"/>
      <c r="AE2419" s="213"/>
      <c r="AF2419" s="213"/>
      <c r="AG2419" s="213"/>
      <c r="AH2419" s="213"/>
    </row>
    <row r="2509" spans="2:34" ht="15" customHeight="1">
      <c r="B2509" s="213"/>
      <c r="C2509" s="213"/>
      <c r="D2509" s="213"/>
      <c r="E2509" s="213"/>
      <c r="F2509" s="213"/>
      <c r="G2509" s="213"/>
      <c r="H2509" s="213"/>
      <c r="I2509" s="213"/>
      <c r="J2509" s="213"/>
      <c r="K2509" s="213"/>
      <c r="L2509" s="213"/>
      <c r="M2509" s="213"/>
      <c r="N2509" s="213"/>
      <c r="O2509" s="213"/>
      <c r="P2509" s="213"/>
      <c r="Q2509" s="213"/>
      <c r="R2509" s="213"/>
      <c r="S2509" s="213"/>
      <c r="T2509" s="213"/>
      <c r="U2509" s="213"/>
      <c r="V2509" s="213"/>
      <c r="W2509" s="213"/>
      <c r="X2509" s="213"/>
      <c r="Y2509" s="213"/>
      <c r="Z2509" s="213"/>
      <c r="AA2509" s="213"/>
      <c r="AB2509" s="213"/>
      <c r="AC2509" s="213"/>
      <c r="AD2509" s="213"/>
      <c r="AE2509" s="213"/>
      <c r="AF2509" s="213"/>
      <c r="AG2509" s="213"/>
      <c r="AH2509" s="213"/>
    </row>
    <row r="2598" spans="2:34" ht="15" customHeight="1">
      <c r="B2598" s="213"/>
      <c r="C2598" s="213"/>
      <c r="D2598" s="213"/>
      <c r="E2598" s="213"/>
      <c r="F2598" s="213"/>
      <c r="G2598" s="213"/>
      <c r="H2598" s="213"/>
      <c r="I2598" s="213"/>
      <c r="J2598" s="213"/>
      <c r="K2598" s="213"/>
      <c r="L2598" s="213"/>
      <c r="M2598" s="213"/>
      <c r="N2598" s="213"/>
      <c r="O2598" s="213"/>
      <c r="P2598" s="213"/>
      <c r="Q2598" s="213"/>
      <c r="R2598" s="213"/>
      <c r="S2598" s="213"/>
      <c r="T2598" s="213"/>
      <c r="U2598" s="213"/>
      <c r="V2598" s="213"/>
      <c r="W2598" s="213"/>
      <c r="X2598" s="213"/>
      <c r="Y2598" s="213"/>
      <c r="Z2598" s="213"/>
      <c r="AA2598" s="213"/>
      <c r="AB2598" s="213"/>
      <c r="AC2598" s="213"/>
      <c r="AD2598" s="213"/>
      <c r="AE2598" s="213"/>
      <c r="AF2598" s="213"/>
      <c r="AG2598" s="213"/>
      <c r="AH2598" s="213"/>
    </row>
    <row r="2719" spans="2:34" ht="15" customHeight="1">
      <c r="B2719" s="213"/>
      <c r="C2719" s="213"/>
      <c r="D2719" s="213"/>
      <c r="E2719" s="213"/>
      <c r="F2719" s="213"/>
      <c r="G2719" s="213"/>
      <c r="H2719" s="213"/>
      <c r="I2719" s="213"/>
      <c r="J2719" s="213"/>
      <c r="K2719" s="213"/>
      <c r="L2719" s="213"/>
      <c r="M2719" s="213"/>
      <c r="N2719" s="213"/>
      <c r="O2719" s="213"/>
      <c r="P2719" s="213"/>
      <c r="Q2719" s="213"/>
      <c r="R2719" s="213"/>
      <c r="S2719" s="213"/>
      <c r="T2719" s="213"/>
      <c r="U2719" s="213"/>
      <c r="V2719" s="213"/>
      <c r="W2719" s="213"/>
      <c r="X2719" s="213"/>
      <c r="Y2719" s="213"/>
      <c r="Z2719" s="213"/>
      <c r="AA2719" s="213"/>
      <c r="AB2719" s="213"/>
      <c r="AC2719" s="213"/>
      <c r="AD2719" s="213"/>
      <c r="AE2719" s="213"/>
      <c r="AF2719" s="213"/>
      <c r="AG2719" s="213"/>
      <c r="AH2719" s="213"/>
    </row>
    <row r="2837" spans="2:34" ht="15" customHeight="1">
      <c r="B2837" s="213"/>
      <c r="C2837" s="213"/>
      <c r="D2837" s="213"/>
      <c r="E2837" s="213"/>
      <c r="F2837" s="213"/>
      <c r="G2837" s="213"/>
      <c r="H2837" s="213"/>
      <c r="I2837" s="213"/>
      <c r="J2837" s="213"/>
      <c r="K2837" s="213"/>
      <c r="L2837" s="213"/>
      <c r="M2837" s="213"/>
      <c r="N2837" s="213"/>
      <c r="O2837" s="213"/>
      <c r="P2837" s="213"/>
      <c r="Q2837" s="213"/>
      <c r="R2837" s="213"/>
      <c r="S2837" s="213"/>
      <c r="T2837" s="213"/>
      <c r="U2837" s="213"/>
      <c r="V2837" s="213"/>
      <c r="W2837" s="213"/>
      <c r="X2837" s="213"/>
      <c r="Y2837" s="213"/>
      <c r="Z2837" s="213"/>
      <c r="AA2837" s="213"/>
      <c r="AB2837" s="213"/>
      <c r="AC2837" s="213"/>
      <c r="AD2837" s="213"/>
      <c r="AE2837" s="213"/>
      <c r="AF2837" s="213"/>
      <c r="AG2837" s="213"/>
      <c r="AH2837" s="213"/>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17968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216" t="s">
        <v>3049</v>
      </c>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c r="AA87" s="216"/>
      <c r="AB87" s="216"/>
      <c r="AC87" s="216"/>
      <c r="AD87" s="216"/>
      <c r="AE87" s="216"/>
      <c r="AF87" s="216"/>
      <c r="AG87" s="216"/>
      <c r="AH87" s="216"/>
      <c r="AI87" s="216"/>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1796875" defaultRowHeight="15" customHeight="1"/>
  <cols>
    <col min="1" max="1" width="21.81640625" style="54" customWidth="1"/>
    <col min="2" max="4" width="9.17968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heetViews>
  <sheetFormatPr defaultRowHeight="14.5"/>
  <cols>
    <col min="1" max="1" width="9.1796875"/>
    <col min="2" max="2" width="19.453125" style="41" customWidth="1"/>
    <col min="4" max="4" width="43.8164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heetViews>
  <sheetFormatPr defaultRowHeight="14.5"/>
  <cols>
    <col min="1" max="1" width="19.54296875" customWidth="1"/>
    <col min="2" max="2" width="19.453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heetViews>
  <sheetFormatPr defaultColWidth="9" defaultRowHeight="15" customHeight="1"/>
  <cols>
    <col min="1" max="1" width="25.7265625" style="20" customWidth="1"/>
    <col min="2" max="2" width="19.453125" style="41" customWidth="1"/>
    <col min="3" max="3" width="29.7265625" customWidth="1"/>
    <col min="4" max="4" width="22.7265625" customWidth="1"/>
    <col min="5" max="5" width="9.17968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heetViews>
  <sheetFormatPr defaultColWidth="9.17968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453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453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heetViews>
  <sheetFormatPr defaultRowHeight="14.5"/>
  <cols>
    <col min="1" max="1" width="20.1796875" style="118" customWidth="1"/>
    <col min="2" max="2" width="37.17968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heetViews>
  <sheetFormatPr defaultColWidth="9.17968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1796875" defaultRowHeight="14.5"/>
  <cols>
    <col min="1" max="1" width="14.54296875" customWidth="1"/>
    <col min="2" max="2" width="18.1796875" customWidth="1"/>
    <col min="3" max="3" width="19.54296875" customWidth="1"/>
    <col min="4" max="4" width="19.453125" style="41" customWidth="1"/>
    <col min="5" max="5" width="16.54296875" customWidth="1"/>
    <col min="6" max="6" width="11.81640625" customWidth="1"/>
    <col min="11" max="11" width="15.26953125" customWidth="1"/>
    <col min="12" max="12" width="14.81640625" customWidth="1"/>
    <col min="13" max="13" width="13.17968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1796875" style="85"/>
    <col min="246" max="246" width="37.7265625" style="85" customWidth="1"/>
    <col min="247" max="273" width="12.1796875" style="85" customWidth="1"/>
    <col min="274" max="274" width="12.7265625" style="85" customWidth="1"/>
    <col min="275" max="276" width="9.1796875" style="85"/>
    <col min="277" max="278" width="13.453125" style="85" customWidth="1"/>
    <col min="279" max="279" width="13.81640625" style="85" customWidth="1"/>
    <col min="280" max="501" width="9.1796875" style="85"/>
    <col min="502" max="502" width="37.7265625" style="85" customWidth="1"/>
    <col min="503" max="529" width="12.1796875" style="85" customWidth="1"/>
    <col min="530" max="530" width="12.7265625" style="85" customWidth="1"/>
    <col min="531" max="532" width="9.1796875" style="85"/>
    <col min="533" max="534" width="13.453125" style="85" customWidth="1"/>
    <col min="535" max="535" width="13.81640625" style="85" customWidth="1"/>
    <col min="536" max="757" width="9.1796875" style="85"/>
    <col min="758" max="758" width="37.7265625" style="85" customWidth="1"/>
    <col min="759" max="785" width="12.1796875" style="85" customWidth="1"/>
    <col min="786" max="786" width="12.7265625" style="85" customWidth="1"/>
    <col min="787" max="788" width="9.1796875" style="85"/>
    <col min="789" max="790" width="13.453125" style="85" customWidth="1"/>
    <col min="791" max="791" width="13.81640625" style="85" customWidth="1"/>
    <col min="792" max="1013" width="9.1796875" style="85"/>
    <col min="1014" max="1014" width="37.7265625" style="85" customWidth="1"/>
    <col min="1015" max="1041" width="12.1796875" style="85" customWidth="1"/>
    <col min="1042" max="1042" width="12.7265625" style="85" customWidth="1"/>
    <col min="1043" max="1044" width="9.1796875" style="85"/>
    <col min="1045" max="1046" width="13.453125" style="85" customWidth="1"/>
    <col min="1047" max="1047" width="13.81640625" style="85" customWidth="1"/>
    <col min="1048" max="1269" width="9.1796875" style="85"/>
    <col min="1270" max="1270" width="37.7265625" style="85" customWidth="1"/>
    <col min="1271" max="1297" width="12.1796875" style="85" customWidth="1"/>
    <col min="1298" max="1298" width="12.7265625" style="85" customWidth="1"/>
    <col min="1299" max="1300" width="9.1796875" style="85"/>
    <col min="1301" max="1302" width="13.453125" style="85" customWidth="1"/>
    <col min="1303" max="1303" width="13.81640625" style="85" customWidth="1"/>
    <col min="1304" max="1525" width="9.1796875" style="85"/>
    <col min="1526" max="1526" width="37.7265625" style="85" customWidth="1"/>
    <col min="1527" max="1553" width="12.1796875" style="85" customWidth="1"/>
    <col min="1554" max="1554" width="12.7265625" style="85" customWidth="1"/>
    <col min="1555" max="1556" width="9.1796875" style="85"/>
    <col min="1557" max="1558" width="13.453125" style="85" customWidth="1"/>
    <col min="1559" max="1559" width="13.81640625" style="85" customWidth="1"/>
    <col min="1560" max="1781" width="9.1796875" style="85"/>
    <col min="1782" max="1782" width="37.7265625" style="85" customWidth="1"/>
    <col min="1783" max="1809" width="12.1796875" style="85" customWidth="1"/>
    <col min="1810" max="1810" width="12.7265625" style="85" customWidth="1"/>
    <col min="1811" max="1812" width="9.1796875" style="85"/>
    <col min="1813" max="1814" width="13.453125" style="85" customWidth="1"/>
    <col min="1815" max="1815" width="13.81640625" style="85" customWidth="1"/>
    <col min="1816" max="2037" width="9.1796875" style="85"/>
    <col min="2038" max="2038" width="37.7265625" style="85" customWidth="1"/>
    <col min="2039" max="2065" width="12.1796875" style="85" customWidth="1"/>
    <col min="2066" max="2066" width="12.7265625" style="85" customWidth="1"/>
    <col min="2067" max="2068" width="9.1796875" style="85"/>
    <col min="2069" max="2070" width="13.453125" style="85" customWidth="1"/>
    <col min="2071" max="2071" width="13.81640625" style="85" customWidth="1"/>
    <col min="2072" max="2293" width="9.1796875" style="85"/>
    <col min="2294" max="2294" width="37.7265625" style="85" customWidth="1"/>
    <col min="2295" max="2321" width="12.1796875" style="85" customWidth="1"/>
    <col min="2322" max="2322" width="12.7265625" style="85" customWidth="1"/>
    <col min="2323" max="2324" width="9.1796875" style="85"/>
    <col min="2325" max="2326" width="13.453125" style="85" customWidth="1"/>
    <col min="2327" max="2327" width="13.81640625" style="85" customWidth="1"/>
    <col min="2328" max="2549" width="9.1796875" style="85"/>
    <col min="2550" max="2550" width="37.7265625" style="85" customWidth="1"/>
    <col min="2551" max="2577" width="12.1796875" style="85" customWidth="1"/>
    <col min="2578" max="2578" width="12.7265625" style="85" customWidth="1"/>
    <col min="2579" max="2580" width="9.1796875" style="85"/>
    <col min="2581" max="2582" width="13.453125" style="85" customWidth="1"/>
    <col min="2583" max="2583" width="13.81640625" style="85" customWidth="1"/>
    <col min="2584" max="2805" width="9.1796875" style="85"/>
    <col min="2806" max="2806" width="37.7265625" style="85" customWidth="1"/>
    <col min="2807" max="2833" width="12.1796875" style="85" customWidth="1"/>
    <col min="2834" max="2834" width="12.7265625" style="85" customWidth="1"/>
    <col min="2835" max="2836" width="9.1796875" style="85"/>
    <col min="2837" max="2838" width="13.453125" style="85" customWidth="1"/>
    <col min="2839" max="2839" width="13.81640625" style="85" customWidth="1"/>
    <col min="2840" max="3061" width="9.1796875" style="85"/>
    <col min="3062" max="3062" width="37.7265625" style="85" customWidth="1"/>
    <col min="3063" max="3089" width="12.1796875" style="85" customWidth="1"/>
    <col min="3090" max="3090" width="12.7265625" style="85" customWidth="1"/>
    <col min="3091" max="3092" width="9.1796875" style="85"/>
    <col min="3093" max="3094" width="13.453125" style="85" customWidth="1"/>
    <col min="3095" max="3095" width="13.81640625" style="85" customWidth="1"/>
    <col min="3096" max="3317" width="9.1796875" style="85"/>
    <col min="3318" max="3318" width="37.7265625" style="85" customWidth="1"/>
    <col min="3319" max="3345" width="12.1796875" style="85" customWidth="1"/>
    <col min="3346" max="3346" width="12.7265625" style="85" customWidth="1"/>
    <col min="3347" max="3348" width="9.1796875" style="85"/>
    <col min="3349" max="3350" width="13.453125" style="85" customWidth="1"/>
    <col min="3351" max="3351" width="13.81640625" style="85" customWidth="1"/>
    <col min="3352" max="3573" width="9.1796875" style="85"/>
    <col min="3574" max="3574" width="37.7265625" style="85" customWidth="1"/>
    <col min="3575" max="3601" width="12.1796875" style="85" customWidth="1"/>
    <col min="3602" max="3602" width="12.7265625" style="85" customWidth="1"/>
    <col min="3603" max="3604" width="9.1796875" style="85"/>
    <col min="3605" max="3606" width="13.453125" style="85" customWidth="1"/>
    <col min="3607" max="3607" width="13.81640625" style="85" customWidth="1"/>
    <col min="3608" max="3829" width="9.1796875" style="85"/>
    <col min="3830" max="3830" width="37.7265625" style="85" customWidth="1"/>
    <col min="3831" max="3857" width="12.1796875" style="85" customWidth="1"/>
    <col min="3858" max="3858" width="12.7265625" style="85" customWidth="1"/>
    <col min="3859" max="3860" width="9.1796875" style="85"/>
    <col min="3861" max="3862" width="13.453125" style="85" customWidth="1"/>
    <col min="3863" max="3863" width="13.81640625" style="85" customWidth="1"/>
    <col min="3864" max="4085" width="9.1796875" style="85"/>
    <col min="4086" max="4086" width="37.7265625" style="85" customWidth="1"/>
    <col min="4087" max="4113" width="12.1796875" style="85" customWidth="1"/>
    <col min="4114" max="4114" width="12.7265625" style="85" customWidth="1"/>
    <col min="4115" max="4116" width="9.1796875" style="85"/>
    <col min="4117" max="4118" width="13.453125" style="85" customWidth="1"/>
    <col min="4119" max="4119" width="13.81640625" style="85" customWidth="1"/>
    <col min="4120" max="4341" width="9.1796875" style="85"/>
    <col min="4342" max="4342" width="37.7265625" style="85" customWidth="1"/>
    <col min="4343" max="4369" width="12.1796875" style="85" customWidth="1"/>
    <col min="4370" max="4370" width="12.7265625" style="85" customWidth="1"/>
    <col min="4371" max="4372" width="9.1796875" style="85"/>
    <col min="4373" max="4374" width="13.453125" style="85" customWidth="1"/>
    <col min="4375" max="4375" width="13.81640625" style="85" customWidth="1"/>
    <col min="4376" max="4597" width="9.1796875" style="85"/>
    <col min="4598" max="4598" width="37.7265625" style="85" customWidth="1"/>
    <col min="4599" max="4625" width="12.1796875" style="85" customWidth="1"/>
    <col min="4626" max="4626" width="12.7265625" style="85" customWidth="1"/>
    <col min="4627" max="4628" width="9.1796875" style="85"/>
    <col min="4629" max="4630" width="13.453125" style="85" customWidth="1"/>
    <col min="4631" max="4631" width="13.81640625" style="85" customWidth="1"/>
    <col min="4632" max="4853" width="9.1796875" style="85"/>
    <col min="4854" max="4854" width="37.7265625" style="85" customWidth="1"/>
    <col min="4855" max="4881" width="12.1796875" style="85" customWidth="1"/>
    <col min="4882" max="4882" width="12.7265625" style="85" customWidth="1"/>
    <col min="4883" max="4884" width="9.1796875" style="85"/>
    <col min="4885" max="4886" width="13.453125" style="85" customWidth="1"/>
    <col min="4887" max="4887" width="13.81640625" style="85" customWidth="1"/>
    <col min="4888" max="5109" width="9.1796875" style="85"/>
    <col min="5110" max="5110" width="37.7265625" style="85" customWidth="1"/>
    <col min="5111" max="5137" width="12.1796875" style="85" customWidth="1"/>
    <col min="5138" max="5138" width="12.7265625" style="85" customWidth="1"/>
    <col min="5139" max="5140" width="9.1796875" style="85"/>
    <col min="5141" max="5142" width="13.453125" style="85" customWidth="1"/>
    <col min="5143" max="5143" width="13.81640625" style="85" customWidth="1"/>
    <col min="5144" max="5365" width="9.1796875" style="85"/>
    <col min="5366" max="5366" width="37.7265625" style="85" customWidth="1"/>
    <col min="5367" max="5393" width="12.1796875" style="85" customWidth="1"/>
    <col min="5394" max="5394" width="12.7265625" style="85" customWidth="1"/>
    <col min="5395" max="5396" width="9.1796875" style="85"/>
    <col min="5397" max="5398" width="13.453125" style="85" customWidth="1"/>
    <col min="5399" max="5399" width="13.81640625" style="85" customWidth="1"/>
    <col min="5400" max="5621" width="9.1796875" style="85"/>
    <col min="5622" max="5622" width="37.7265625" style="85" customWidth="1"/>
    <col min="5623" max="5649" width="12.1796875" style="85" customWidth="1"/>
    <col min="5650" max="5650" width="12.7265625" style="85" customWidth="1"/>
    <col min="5651" max="5652" width="9.1796875" style="85"/>
    <col min="5653" max="5654" width="13.453125" style="85" customWidth="1"/>
    <col min="5655" max="5655" width="13.81640625" style="85" customWidth="1"/>
    <col min="5656" max="5877" width="9.1796875" style="85"/>
    <col min="5878" max="5878" width="37.7265625" style="85" customWidth="1"/>
    <col min="5879" max="5905" width="12.1796875" style="85" customWidth="1"/>
    <col min="5906" max="5906" width="12.7265625" style="85" customWidth="1"/>
    <col min="5907" max="5908" width="9.1796875" style="85"/>
    <col min="5909" max="5910" width="13.453125" style="85" customWidth="1"/>
    <col min="5911" max="5911" width="13.81640625" style="85" customWidth="1"/>
    <col min="5912" max="6133" width="9.1796875" style="85"/>
    <col min="6134" max="6134" width="37.7265625" style="85" customWidth="1"/>
    <col min="6135" max="6161" width="12.1796875" style="85" customWidth="1"/>
    <col min="6162" max="6162" width="12.7265625" style="85" customWidth="1"/>
    <col min="6163" max="6164" width="9.1796875" style="85"/>
    <col min="6165" max="6166" width="13.453125" style="85" customWidth="1"/>
    <col min="6167" max="6167" width="13.81640625" style="85" customWidth="1"/>
    <col min="6168" max="6389" width="9.1796875" style="85"/>
    <col min="6390" max="6390" width="37.7265625" style="85" customWidth="1"/>
    <col min="6391" max="6417" width="12.1796875" style="85" customWidth="1"/>
    <col min="6418" max="6418" width="12.7265625" style="85" customWidth="1"/>
    <col min="6419" max="6420" width="9.1796875" style="85"/>
    <col min="6421" max="6422" width="13.453125" style="85" customWidth="1"/>
    <col min="6423" max="6423" width="13.81640625" style="85" customWidth="1"/>
    <col min="6424" max="6645" width="9.1796875" style="85"/>
    <col min="6646" max="6646" width="37.7265625" style="85" customWidth="1"/>
    <col min="6647" max="6673" width="12.1796875" style="85" customWidth="1"/>
    <col min="6674" max="6674" width="12.7265625" style="85" customWidth="1"/>
    <col min="6675" max="6676" width="9.1796875" style="85"/>
    <col min="6677" max="6678" width="13.453125" style="85" customWidth="1"/>
    <col min="6679" max="6679" width="13.81640625" style="85" customWidth="1"/>
    <col min="6680" max="6901" width="9.1796875" style="85"/>
    <col min="6902" max="6902" width="37.7265625" style="85" customWidth="1"/>
    <col min="6903" max="6929" width="12.1796875" style="85" customWidth="1"/>
    <col min="6930" max="6930" width="12.7265625" style="85" customWidth="1"/>
    <col min="6931" max="6932" width="9.1796875" style="85"/>
    <col min="6933" max="6934" width="13.453125" style="85" customWidth="1"/>
    <col min="6935" max="6935" width="13.81640625" style="85" customWidth="1"/>
    <col min="6936" max="7157" width="9.1796875" style="85"/>
    <col min="7158" max="7158" width="37.7265625" style="85" customWidth="1"/>
    <col min="7159" max="7185" width="12.1796875" style="85" customWidth="1"/>
    <col min="7186" max="7186" width="12.7265625" style="85" customWidth="1"/>
    <col min="7187" max="7188" width="9.1796875" style="85"/>
    <col min="7189" max="7190" width="13.453125" style="85" customWidth="1"/>
    <col min="7191" max="7191" width="13.81640625" style="85" customWidth="1"/>
    <col min="7192" max="7413" width="9.1796875" style="85"/>
    <col min="7414" max="7414" width="37.7265625" style="85" customWidth="1"/>
    <col min="7415" max="7441" width="12.1796875" style="85" customWidth="1"/>
    <col min="7442" max="7442" width="12.7265625" style="85" customWidth="1"/>
    <col min="7443" max="7444" width="9.1796875" style="85"/>
    <col min="7445" max="7446" width="13.453125" style="85" customWidth="1"/>
    <col min="7447" max="7447" width="13.81640625" style="85" customWidth="1"/>
    <col min="7448" max="7669" width="9.1796875" style="85"/>
    <col min="7670" max="7670" width="37.7265625" style="85" customWidth="1"/>
    <col min="7671" max="7697" width="12.1796875" style="85" customWidth="1"/>
    <col min="7698" max="7698" width="12.7265625" style="85" customWidth="1"/>
    <col min="7699" max="7700" width="9.1796875" style="85"/>
    <col min="7701" max="7702" width="13.453125" style="85" customWidth="1"/>
    <col min="7703" max="7703" width="13.81640625" style="85" customWidth="1"/>
    <col min="7704" max="7925" width="9.1796875" style="85"/>
    <col min="7926" max="7926" width="37.7265625" style="85" customWidth="1"/>
    <col min="7927" max="7953" width="12.1796875" style="85" customWidth="1"/>
    <col min="7954" max="7954" width="12.7265625" style="85" customWidth="1"/>
    <col min="7955" max="7956" width="9.1796875" style="85"/>
    <col min="7957" max="7958" width="13.453125" style="85" customWidth="1"/>
    <col min="7959" max="7959" width="13.81640625" style="85" customWidth="1"/>
    <col min="7960" max="8181" width="9.1796875" style="85"/>
    <col min="8182" max="8182" width="37.7265625" style="85" customWidth="1"/>
    <col min="8183" max="8209" width="12.1796875" style="85" customWidth="1"/>
    <col min="8210" max="8210" width="12.7265625" style="85" customWidth="1"/>
    <col min="8211" max="8212" width="9.1796875" style="85"/>
    <col min="8213" max="8214" width="13.453125" style="85" customWidth="1"/>
    <col min="8215" max="8215" width="13.81640625" style="85" customWidth="1"/>
    <col min="8216" max="8437" width="9.1796875" style="85"/>
    <col min="8438" max="8438" width="37.7265625" style="85" customWidth="1"/>
    <col min="8439" max="8465" width="12.1796875" style="85" customWidth="1"/>
    <col min="8466" max="8466" width="12.7265625" style="85" customWidth="1"/>
    <col min="8467" max="8468" width="9.1796875" style="85"/>
    <col min="8469" max="8470" width="13.453125" style="85" customWidth="1"/>
    <col min="8471" max="8471" width="13.81640625" style="85" customWidth="1"/>
    <col min="8472" max="8693" width="9.1796875" style="85"/>
    <col min="8694" max="8694" width="37.7265625" style="85" customWidth="1"/>
    <col min="8695" max="8721" width="12.1796875" style="85" customWidth="1"/>
    <col min="8722" max="8722" width="12.7265625" style="85" customWidth="1"/>
    <col min="8723" max="8724" width="9.1796875" style="85"/>
    <col min="8725" max="8726" width="13.453125" style="85" customWidth="1"/>
    <col min="8727" max="8727" width="13.81640625" style="85" customWidth="1"/>
    <col min="8728" max="8949" width="9.1796875" style="85"/>
    <col min="8950" max="8950" width="37.7265625" style="85" customWidth="1"/>
    <col min="8951" max="8977" width="12.1796875" style="85" customWidth="1"/>
    <col min="8978" max="8978" width="12.7265625" style="85" customWidth="1"/>
    <col min="8979" max="8980" width="9.1796875" style="85"/>
    <col min="8981" max="8982" width="13.453125" style="85" customWidth="1"/>
    <col min="8983" max="8983" width="13.81640625" style="85" customWidth="1"/>
    <col min="8984" max="9205" width="9.1796875" style="85"/>
    <col min="9206" max="9206" width="37.7265625" style="85" customWidth="1"/>
    <col min="9207" max="9233" width="12.1796875" style="85" customWidth="1"/>
    <col min="9234" max="9234" width="12.7265625" style="85" customWidth="1"/>
    <col min="9235" max="9236" width="9.1796875" style="85"/>
    <col min="9237" max="9238" width="13.453125" style="85" customWidth="1"/>
    <col min="9239" max="9239" width="13.81640625" style="85" customWidth="1"/>
    <col min="9240" max="9461" width="9.1796875" style="85"/>
    <col min="9462" max="9462" width="37.7265625" style="85" customWidth="1"/>
    <col min="9463" max="9489" width="12.1796875" style="85" customWidth="1"/>
    <col min="9490" max="9490" width="12.7265625" style="85" customWidth="1"/>
    <col min="9491" max="9492" width="9.1796875" style="85"/>
    <col min="9493" max="9494" width="13.453125" style="85" customWidth="1"/>
    <col min="9495" max="9495" width="13.81640625" style="85" customWidth="1"/>
    <col min="9496" max="9717" width="9.1796875" style="85"/>
    <col min="9718" max="9718" width="37.7265625" style="85" customWidth="1"/>
    <col min="9719" max="9745" width="12.1796875" style="85" customWidth="1"/>
    <col min="9746" max="9746" width="12.7265625" style="85" customWidth="1"/>
    <col min="9747" max="9748" width="9.1796875" style="85"/>
    <col min="9749" max="9750" width="13.453125" style="85" customWidth="1"/>
    <col min="9751" max="9751" width="13.81640625" style="85" customWidth="1"/>
    <col min="9752" max="9973" width="9.1796875" style="85"/>
    <col min="9974" max="9974" width="37.7265625" style="85" customWidth="1"/>
    <col min="9975" max="10001" width="12.1796875" style="85" customWidth="1"/>
    <col min="10002" max="10002" width="12.7265625" style="85" customWidth="1"/>
    <col min="10003" max="10004" width="9.1796875" style="85"/>
    <col min="10005" max="10006" width="13.453125" style="85" customWidth="1"/>
    <col min="10007" max="10007" width="13.81640625" style="85" customWidth="1"/>
    <col min="10008" max="10229" width="9.1796875" style="85"/>
    <col min="10230" max="10230" width="37.7265625" style="85" customWidth="1"/>
    <col min="10231" max="10257" width="12.1796875" style="85" customWidth="1"/>
    <col min="10258" max="10258" width="12.7265625" style="85" customWidth="1"/>
    <col min="10259" max="10260" width="9.1796875" style="85"/>
    <col min="10261" max="10262" width="13.453125" style="85" customWidth="1"/>
    <col min="10263" max="10263" width="13.81640625" style="85" customWidth="1"/>
    <col min="10264" max="10485" width="9.1796875" style="85"/>
    <col min="10486" max="10486" width="37.7265625" style="85" customWidth="1"/>
    <col min="10487" max="10513" width="12.1796875" style="85" customWidth="1"/>
    <col min="10514" max="10514" width="12.7265625" style="85" customWidth="1"/>
    <col min="10515" max="10516" width="9.1796875" style="85"/>
    <col min="10517" max="10518" width="13.453125" style="85" customWidth="1"/>
    <col min="10519" max="10519" width="13.81640625" style="85" customWidth="1"/>
    <col min="10520" max="10741" width="9.1796875" style="85"/>
    <col min="10742" max="10742" width="37.7265625" style="85" customWidth="1"/>
    <col min="10743" max="10769" width="12.1796875" style="85" customWidth="1"/>
    <col min="10770" max="10770" width="12.7265625" style="85" customWidth="1"/>
    <col min="10771" max="10772" width="9.1796875" style="85"/>
    <col min="10773" max="10774" width="13.453125" style="85" customWidth="1"/>
    <col min="10775" max="10775" width="13.81640625" style="85" customWidth="1"/>
    <col min="10776" max="10997" width="9.1796875" style="85"/>
    <col min="10998" max="10998" width="37.7265625" style="85" customWidth="1"/>
    <col min="10999" max="11025" width="12.1796875" style="85" customWidth="1"/>
    <col min="11026" max="11026" width="12.7265625" style="85" customWidth="1"/>
    <col min="11027" max="11028" width="9.1796875" style="85"/>
    <col min="11029" max="11030" width="13.453125" style="85" customWidth="1"/>
    <col min="11031" max="11031" width="13.81640625" style="85" customWidth="1"/>
    <col min="11032" max="11253" width="9.1796875" style="85"/>
    <col min="11254" max="11254" width="37.7265625" style="85" customWidth="1"/>
    <col min="11255" max="11281" width="12.1796875" style="85" customWidth="1"/>
    <col min="11282" max="11282" width="12.7265625" style="85" customWidth="1"/>
    <col min="11283" max="11284" width="9.1796875" style="85"/>
    <col min="11285" max="11286" width="13.453125" style="85" customWidth="1"/>
    <col min="11287" max="11287" width="13.81640625" style="85" customWidth="1"/>
    <col min="11288" max="11509" width="9.1796875" style="85"/>
    <col min="11510" max="11510" width="37.7265625" style="85" customWidth="1"/>
    <col min="11511" max="11537" width="12.1796875" style="85" customWidth="1"/>
    <col min="11538" max="11538" width="12.7265625" style="85" customWidth="1"/>
    <col min="11539" max="11540" width="9.1796875" style="85"/>
    <col min="11541" max="11542" width="13.453125" style="85" customWidth="1"/>
    <col min="11543" max="11543" width="13.81640625" style="85" customWidth="1"/>
    <col min="11544" max="11765" width="9.1796875" style="85"/>
    <col min="11766" max="11766" width="37.7265625" style="85" customWidth="1"/>
    <col min="11767" max="11793" width="12.1796875" style="85" customWidth="1"/>
    <col min="11794" max="11794" width="12.7265625" style="85" customWidth="1"/>
    <col min="11795" max="11796" width="9.1796875" style="85"/>
    <col min="11797" max="11798" width="13.453125" style="85" customWidth="1"/>
    <col min="11799" max="11799" width="13.81640625" style="85" customWidth="1"/>
    <col min="11800" max="12021" width="9.1796875" style="85"/>
    <col min="12022" max="12022" width="37.7265625" style="85" customWidth="1"/>
    <col min="12023" max="12049" width="12.1796875" style="85" customWidth="1"/>
    <col min="12050" max="12050" width="12.7265625" style="85" customWidth="1"/>
    <col min="12051" max="12052" width="9.1796875" style="85"/>
    <col min="12053" max="12054" width="13.453125" style="85" customWidth="1"/>
    <col min="12055" max="12055" width="13.81640625" style="85" customWidth="1"/>
    <col min="12056" max="12277" width="9.1796875" style="85"/>
    <col min="12278" max="12278" width="37.7265625" style="85" customWidth="1"/>
    <col min="12279" max="12305" width="12.1796875" style="85" customWidth="1"/>
    <col min="12306" max="12306" width="12.7265625" style="85" customWidth="1"/>
    <col min="12307" max="12308" width="9.1796875" style="85"/>
    <col min="12309" max="12310" width="13.453125" style="85" customWidth="1"/>
    <col min="12311" max="12311" width="13.81640625" style="85" customWidth="1"/>
    <col min="12312" max="12533" width="9.1796875" style="85"/>
    <col min="12534" max="12534" width="37.7265625" style="85" customWidth="1"/>
    <col min="12535" max="12561" width="12.1796875" style="85" customWidth="1"/>
    <col min="12562" max="12562" width="12.7265625" style="85" customWidth="1"/>
    <col min="12563" max="12564" width="9.1796875" style="85"/>
    <col min="12565" max="12566" width="13.453125" style="85" customWidth="1"/>
    <col min="12567" max="12567" width="13.81640625" style="85" customWidth="1"/>
    <col min="12568" max="12789" width="9.1796875" style="85"/>
    <col min="12790" max="12790" width="37.7265625" style="85" customWidth="1"/>
    <col min="12791" max="12817" width="12.1796875" style="85" customWidth="1"/>
    <col min="12818" max="12818" width="12.7265625" style="85" customWidth="1"/>
    <col min="12819" max="12820" width="9.1796875" style="85"/>
    <col min="12821" max="12822" width="13.453125" style="85" customWidth="1"/>
    <col min="12823" max="12823" width="13.81640625" style="85" customWidth="1"/>
    <col min="12824" max="13045" width="9.1796875" style="85"/>
    <col min="13046" max="13046" width="37.7265625" style="85" customWidth="1"/>
    <col min="13047" max="13073" width="12.1796875" style="85" customWidth="1"/>
    <col min="13074" max="13074" width="12.7265625" style="85" customWidth="1"/>
    <col min="13075" max="13076" width="9.1796875" style="85"/>
    <col min="13077" max="13078" width="13.453125" style="85" customWidth="1"/>
    <col min="13079" max="13079" width="13.81640625" style="85" customWidth="1"/>
    <col min="13080" max="13301" width="9.1796875" style="85"/>
    <col min="13302" max="13302" width="37.7265625" style="85" customWidth="1"/>
    <col min="13303" max="13329" width="12.1796875" style="85" customWidth="1"/>
    <col min="13330" max="13330" width="12.7265625" style="85" customWidth="1"/>
    <col min="13331" max="13332" width="9.1796875" style="85"/>
    <col min="13333" max="13334" width="13.453125" style="85" customWidth="1"/>
    <col min="13335" max="13335" width="13.81640625" style="85" customWidth="1"/>
    <col min="13336" max="13557" width="9.1796875" style="85"/>
    <col min="13558" max="13558" width="37.7265625" style="85" customWidth="1"/>
    <col min="13559" max="13585" width="12.1796875" style="85" customWidth="1"/>
    <col min="13586" max="13586" width="12.7265625" style="85" customWidth="1"/>
    <col min="13587" max="13588" width="9.1796875" style="85"/>
    <col min="13589" max="13590" width="13.453125" style="85" customWidth="1"/>
    <col min="13591" max="13591" width="13.81640625" style="85" customWidth="1"/>
    <col min="13592" max="13813" width="9.1796875" style="85"/>
    <col min="13814" max="13814" width="37.7265625" style="85" customWidth="1"/>
    <col min="13815" max="13841" width="12.1796875" style="85" customWidth="1"/>
    <col min="13842" max="13842" width="12.7265625" style="85" customWidth="1"/>
    <col min="13843" max="13844" width="9.1796875" style="85"/>
    <col min="13845" max="13846" width="13.453125" style="85" customWidth="1"/>
    <col min="13847" max="13847" width="13.81640625" style="85" customWidth="1"/>
    <col min="13848" max="14069" width="9.1796875" style="85"/>
    <col min="14070" max="14070" width="37.7265625" style="85" customWidth="1"/>
    <col min="14071" max="14097" width="12.1796875" style="85" customWidth="1"/>
    <col min="14098" max="14098" width="12.7265625" style="85" customWidth="1"/>
    <col min="14099" max="14100" width="9.1796875" style="85"/>
    <col min="14101" max="14102" width="13.453125" style="85" customWidth="1"/>
    <col min="14103" max="14103" width="13.81640625" style="85" customWidth="1"/>
    <col min="14104" max="14325" width="9.1796875" style="85"/>
    <col min="14326" max="14326" width="37.7265625" style="85" customWidth="1"/>
    <col min="14327" max="14353" width="12.1796875" style="85" customWidth="1"/>
    <col min="14354" max="14354" width="12.7265625" style="85" customWidth="1"/>
    <col min="14355" max="14356" width="9.1796875" style="85"/>
    <col min="14357" max="14358" width="13.453125" style="85" customWidth="1"/>
    <col min="14359" max="14359" width="13.81640625" style="85" customWidth="1"/>
    <col min="14360" max="14581" width="9.1796875" style="85"/>
    <col min="14582" max="14582" width="37.7265625" style="85" customWidth="1"/>
    <col min="14583" max="14609" width="12.1796875" style="85" customWidth="1"/>
    <col min="14610" max="14610" width="12.7265625" style="85" customWidth="1"/>
    <col min="14611" max="14612" width="9.1796875" style="85"/>
    <col min="14613" max="14614" width="13.453125" style="85" customWidth="1"/>
    <col min="14615" max="14615" width="13.81640625" style="85" customWidth="1"/>
    <col min="14616" max="14837" width="9.1796875" style="85"/>
    <col min="14838" max="14838" width="37.7265625" style="85" customWidth="1"/>
    <col min="14839" max="14865" width="12.1796875" style="85" customWidth="1"/>
    <col min="14866" max="14866" width="12.7265625" style="85" customWidth="1"/>
    <col min="14867" max="14868" width="9.1796875" style="85"/>
    <col min="14869" max="14870" width="13.453125" style="85" customWidth="1"/>
    <col min="14871" max="14871" width="13.81640625" style="85" customWidth="1"/>
    <col min="14872" max="15093" width="9.1796875" style="85"/>
    <col min="15094" max="15094" width="37.7265625" style="85" customWidth="1"/>
    <col min="15095" max="15121" width="12.1796875" style="85" customWidth="1"/>
    <col min="15122" max="15122" width="12.7265625" style="85" customWidth="1"/>
    <col min="15123" max="15124" width="9.1796875" style="85"/>
    <col min="15125" max="15126" width="13.453125" style="85" customWidth="1"/>
    <col min="15127" max="15127" width="13.81640625" style="85" customWidth="1"/>
    <col min="15128" max="15349" width="9.1796875" style="85"/>
    <col min="15350" max="15350" width="37.7265625" style="85" customWidth="1"/>
    <col min="15351" max="15377" width="12.1796875" style="85" customWidth="1"/>
    <col min="15378" max="15378" width="12.7265625" style="85" customWidth="1"/>
    <col min="15379" max="15380" width="9.1796875" style="85"/>
    <col min="15381" max="15382" width="13.453125" style="85" customWidth="1"/>
    <col min="15383" max="15383" width="13.81640625" style="85" customWidth="1"/>
    <col min="15384" max="15605" width="9.1796875" style="85"/>
    <col min="15606" max="15606" width="37.7265625" style="85" customWidth="1"/>
    <col min="15607" max="15633" width="12.1796875" style="85" customWidth="1"/>
    <col min="15634" max="15634" width="12.7265625" style="85" customWidth="1"/>
    <col min="15635" max="15636" width="9.1796875" style="85"/>
    <col min="15637" max="15638" width="13.453125" style="85" customWidth="1"/>
    <col min="15639" max="15639" width="13.81640625" style="85" customWidth="1"/>
    <col min="15640" max="15861" width="9.1796875" style="85"/>
    <col min="15862" max="15862" width="37.7265625" style="85" customWidth="1"/>
    <col min="15863" max="15889" width="12.1796875" style="85" customWidth="1"/>
    <col min="15890" max="15890" width="12.7265625" style="85" customWidth="1"/>
    <col min="15891" max="15892" width="9.1796875" style="85"/>
    <col min="15893" max="15894" width="13.453125" style="85" customWidth="1"/>
    <col min="15895" max="15895" width="13.81640625" style="85" customWidth="1"/>
    <col min="15896" max="16117" width="9.1796875" style="85"/>
    <col min="16118" max="16118" width="37.7265625" style="85" customWidth="1"/>
    <col min="16119" max="16145" width="12.1796875" style="85" customWidth="1"/>
    <col min="16146" max="16146" width="12.7265625" style="85" customWidth="1"/>
    <col min="16147" max="16148" width="9.1796875" style="85"/>
    <col min="16149" max="16150" width="13.453125" style="85" customWidth="1"/>
    <col min="16151" max="16151" width="13.81640625" style="85" customWidth="1"/>
    <col min="16152" max="16384" width="9.17968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54296875" customWidth="1"/>
    <col min="4" max="4" width="14.17968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1796875" defaultRowHeight="14.5"/>
  <cols>
    <col min="1" max="1" width="41.1796875" customWidth="1"/>
    <col min="2" max="6" width="10.453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sqref="A1:H7"/>
    </sheetView>
  </sheetViews>
  <sheetFormatPr defaultRowHeight="14.5"/>
  <sheetData>
    <row r="1" spans="1:12">
      <c r="A1" t="s">
        <v>3375</v>
      </c>
      <c r="B1" t="s">
        <v>112</v>
      </c>
      <c r="C1" t="s">
        <v>113</v>
      </c>
      <c r="D1" t="s">
        <v>114</v>
      </c>
      <c r="E1" t="s">
        <v>115</v>
      </c>
      <c r="F1" t="s">
        <v>116</v>
      </c>
      <c r="G1" t="s">
        <v>853</v>
      </c>
      <c r="H1" t="s">
        <v>854</v>
      </c>
      <c r="K1" t="s">
        <v>3376</v>
      </c>
      <c r="L1">
        <f t="array" ref="L1:L7">TRANSPOSE(B3:H3)</f>
        <v>2.880573902517356E-3</v>
      </c>
    </row>
    <row r="2" spans="1:12">
      <c r="A2" t="s">
        <v>863</v>
      </c>
      <c r="B2">
        <v>1.3034527706475435E-3</v>
      </c>
      <c r="C2">
        <v>3.2678701664683445E-4</v>
      </c>
      <c r="D2">
        <v>3.1652760292406873E-4</v>
      </c>
      <c r="E2">
        <v>3.9332496832109406E-4</v>
      </c>
      <c r="F2">
        <v>6.7451596682727188E-4</v>
      </c>
      <c r="G2">
        <v>2.7638078960570732E-4</v>
      </c>
      <c r="H2">
        <v>5.8732402773689196E-4</v>
      </c>
      <c r="L2">
        <v>7.6810574893336448E-4</v>
      </c>
    </row>
    <row r="3" spans="1:12">
      <c r="A3" t="s">
        <v>475</v>
      </c>
      <c r="B3">
        <v>2.880573902517356E-3</v>
      </c>
      <c r="C3">
        <v>7.6810574893336448E-4</v>
      </c>
      <c r="D3">
        <v>8.9619919685926151E-4</v>
      </c>
      <c r="E3">
        <v>8.9640474092471791E-4</v>
      </c>
      <c r="F3">
        <v>1.987697779800669E-3</v>
      </c>
      <c r="G3">
        <v>8.964047409247178E-4</v>
      </c>
      <c r="H3">
        <v>2.6892142227741534E-3</v>
      </c>
      <c r="L3">
        <v>8.9619919685926151E-4</v>
      </c>
    </row>
    <row r="4" spans="1:12">
      <c r="A4" t="s">
        <v>472</v>
      </c>
      <c r="B4">
        <v>1.1145182349664823E-5</v>
      </c>
      <c r="C4">
        <v>3.4682652258909853E-6</v>
      </c>
      <c r="D4">
        <v>3.4682652258909853E-6</v>
      </c>
      <c r="E4">
        <v>3.4682652258909853E-6</v>
      </c>
      <c r="F4">
        <v>0</v>
      </c>
      <c r="G4">
        <v>0</v>
      </c>
      <c r="H4">
        <v>1.0404795677672955E-5</v>
      </c>
      <c r="L4">
        <v>8.9640474092471791E-4</v>
      </c>
    </row>
    <row r="5" spans="1:12">
      <c r="A5" t="s">
        <v>866</v>
      </c>
      <c r="B5">
        <v>1.2405209526886144E-3</v>
      </c>
      <c r="C5">
        <v>4.2441082802022705E-4</v>
      </c>
      <c r="D5">
        <v>4.2441082802022705E-4</v>
      </c>
      <c r="E5">
        <v>4.2441082802022705E-4</v>
      </c>
      <c r="F5">
        <v>0</v>
      </c>
      <c r="G5">
        <v>0</v>
      </c>
      <c r="H5">
        <v>1.2732324840606809E-3</v>
      </c>
      <c r="L5">
        <v>1.987697779800669E-3</v>
      </c>
    </row>
    <row r="6" spans="1:12">
      <c r="A6" t="s">
        <v>867</v>
      </c>
      <c r="B6">
        <v>6.1222263868653789E-3</v>
      </c>
      <c r="C6">
        <v>0</v>
      </c>
      <c r="D6">
        <v>0</v>
      </c>
      <c r="E6">
        <v>1.9051733938867292E-3</v>
      </c>
      <c r="F6">
        <v>0</v>
      </c>
      <c r="G6">
        <v>0</v>
      </c>
      <c r="H6">
        <v>5.7155201816601869E-3</v>
      </c>
      <c r="L6">
        <v>8.964047409247178E-4</v>
      </c>
    </row>
    <row r="7" spans="1:12">
      <c r="A7" t="s">
        <v>868</v>
      </c>
      <c r="B7">
        <v>3.5367364645723983E-3</v>
      </c>
      <c r="C7">
        <v>1.110710625237613E-3</v>
      </c>
      <c r="D7">
        <v>1.110710625237613E-3</v>
      </c>
      <c r="E7">
        <v>1.110710625237613E-3</v>
      </c>
      <c r="F7">
        <v>2.4450248368717451E-3</v>
      </c>
      <c r="G7">
        <v>8.6080073455915005E-4</v>
      </c>
      <c r="H7">
        <v>3.3321318757128385E-3</v>
      </c>
      <c r="L7">
        <v>2.6892142227741534E-3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sqref="A1:H7"/>
    </sheetView>
  </sheetViews>
  <sheetFormatPr defaultRowHeight="14.5"/>
  <cols>
    <col min="1" max="1" width="21.453125" customWidth="1"/>
    <col min="2" max="2" width="21.81640625" customWidth="1"/>
    <col min="3" max="3" width="35.1796875" customWidth="1"/>
    <col min="4" max="4" width="20.26953125" customWidth="1"/>
    <col min="5" max="5" width="16.7265625" customWidth="1"/>
    <col min="6" max="8" width="20.5429687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6.0726626470921301E-6</v>
      </c>
      <c r="C4" s="119">
        <v>1.8897496718041705E-6</v>
      </c>
      <c r="D4" s="119">
        <v>1.8897496718041705E-6</v>
      </c>
      <c r="E4" s="119">
        <v>1.8897496718041705E-6</v>
      </c>
      <c r="F4">
        <v>0</v>
      </c>
      <c r="G4">
        <v>0</v>
      </c>
      <c r="H4" s="119">
        <v>5.6692490154125104E-6</v>
      </c>
    </row>
    <row r="5" spans="1:8">
      <c r="A5" t="s">
        <v>866</v>
      </c>
      <c r="B5" s="119">
        <v>1.1714030698756954E-2</v>
      </c>
      <c r="C5" s="119">
        <v>3.6452849359382652E-3</v>
      </c>
      <c r="D5" s="119">
        <v>3.6452849359382652E-3</v>
      </c>
      <c r="E5" s="119">
        <v>3.6452849359382652E-3</v>
      </c>
      <c r="F5">
        <v>0</v>
      </c>
      <c r="G5">
        <v>0</v>
      </c>
      <c r="H5" s="119">
        <v>1.0935854807814794E-2</v>
      </c>
    </row>
    <row r="6" spans="1:8">
      <c r="A6" t="s">
        <v>867</v>
      </c>
      <c r="B6" s="119">
        <v>5.2205245915894295E-2</v>
      </c>
      <c r="C6" s="119">
        <v>1.6245731414581004E-2</v>
      </c>
      <c r="D6" s="119">
        <v>1.6245731414581004E-2</v>
      </c>
      <c r="E6" s="119">
        <v>1.6245731414581004E-2</v>
      </c>
      <c r="F6">
        <v>0</v>
      </c>
      <c r="G6">
        <v>0</v>
      </c>
      <c r="H6" s="119">
        <v>4.8737194243743003E-2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25" workbookViewId="0">
      <selection activeCell="E39" sqref="E39"/>
    </sheetView>
  </sheetViews>
  <sheetFormatPr defaultColWidth="8.7265625"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1.3277888436347219E-3</v>
      </c>
      <c r="D9" s="4">
        <f>'BNVFE-LDVs-psgr'!D2</f>
        <v>1.3539762051685614E-3</v>
      </c>
      <c r="E9" s="4">
        <f>'BNVFE-LDVs-psgr'!E2</f>
        <v>1.3801635667024007E-3</v>
      </c>
      <c r="F9" s="4">
        <f>'BNVFE-LDVs-psgr'!F2</f>
        <v>1.4340086068746966E-3</v>
      </c>
      <c r="G9" s="4">
        <f>'BNVFE-LDVs-psgr'!G2</f>
        <v>1.4922255807765792E-3</v>
      </c>
      <c r="H9" s="4">
        <f>'BNVFE-LDVs-psgr'!H2</f>
        <v>1.5553694868810784E-3</v>
      </c>
      <c r="I9" s="4">
        <f>'BNVFE-LDVs-psgr'!I2</f>
        <v>1.6240934139861956E-3</v>
      </c>
      <c r="J9" s="4">
        <f>'BNVFE-LDVs-psgr'!J2</f>
        <v>1.6991712135738177E-3</v>
      </c>
      <c r="K9" s="4">
        <f>'BNVFE-LDVs-psgr'!K2</f>
        <v>1.7815267654817193E-3</v>
      </c>
      <c r="L9" s="4">
        <f>'BNVFE-LDVs-psgr'!L2</f>
        <v>1.8722721877884108E-3</v>
      </c>
      <c r="M9" s="4">
        <f>'BNVFE-LDVs-psgr'!M2</f>
        <v>1.8805352043620197E-3</v>
      </c>
      <c r="N9" s="4">
        <f>'BNVFE-LDVs-psgr'!N2</f>
        <v>1.8888714796340838E-3</v>
      </c>
      <c r="O9" s="4">
        <f>'BNVFE-LDVs-psgr'!O2</f>
        <v>1.8972819921940043E-3</v>
      </c>
      <c r="P9" s="4">
        <f>'BNVFE-LDVs-psgr'!P2</f>
        <v>1.9057677381384608E-3</v>
      </c>
      <c r="Q9" s="4">
        <f>'BNVFE-LDVs-psgr'!Q2</f>
        <v>1.9143297314646853E-3</v>
      </c>
      <c r="R9" s="4">
        <f>'BNVFE-LDVs-psgr'!R2</f>
        <v>1.9128312047107358E-3</v>
      </c>
      <c r="S9" s="4">
        <f>'BNVFE-LDVs-psgr'!S2</f>
        <v>1.9121290048300515E-3</v>
      </c>
      <c r="T9" s="4">
        <f>'BNVFE-LDVs-psgr'!T2</f>
        <v>1.9117233452696999E-3</v>
      </c>
      <c r="U9" s="4">
        <f>'BNVFE-LDVs-psgr'!U2</f>
        <v>1.9112585864918122E-3</v>
      </c>
      <c r="V9" s="4">
        <f>'BNVFE-LDVs-psgr'!V2</f>
        <v>1.9106505909030711E-3</v>
      </c>
      <c r="W9" s="4">
        <f>'BNVFE-LDVs-psgr'!W2</f>
        <v>1.9104845486082043E-3</v>
      </c>
      <c r="X9" s="4">
        <f>'BNVFE-LDVs-psgr'!X2</f>
        <v>1.910308619613187E-3</v>
      </c>
      <c r="Y9" s="4">
        <f>'BNVFE-LDVs-psgr'!Y2</f>
        <v>1.9100619093766473E-3</v>
      </c>
      <c r="Z9" s="4">
        <f>'BNVFE-LDVs-psgr'!Z2</f>
        <v>1.9100612658507232E-3</v>
      </c>
      <c r="AA9" s="4">
        <f>'BNVFE-LDVs-psgr'!AA2</f>
        <v>1.910198297045898E-3</v>
      </c>
      <c r="AB9" s="4">
        <f>'BNVFE-LDVs-psgr'!AB2</f>
        <v>1.9103138180368219E-3</v>
      </c>
      <c r="AC9" s="4">
        <f>'BNVFE-LDVs-psgr'!AC2</f>
        <v>1.9101277735861096E-3</v>
      </c>
      <c r="AD9" s="4">
        <f>'BNVFE-LDVs-psgr'!AD2</f>
        <v>1.9099717372920526E-3</v>
      </c>
      <c r="AE9" s="4">
        <f>'BNVFE-LDVs-psgr'!AE2</f>
        <v>1.9097435683791885E-3</v>
      </c>
      <c r="AF9" s="4">
        <f>'BNVFE-LDVs-psgr'!AF2</f>
        <v>1.909782332000437E-3</v>
      </c>
      <c r="AG9" s="4"/>
      <c r="AH9" s="4"/>
      <c r="AI9" s="4"/>
    </row>
    <row r="10" spans="1:35">
      <c r="A10" t="s">
        <v>113</v>
      </c>
      <c r="B10" s="4">
        <f>'BNVFE-LDVs-psgr'!B3</f>
        <v>3.6598922244788015E-4</v>
      </c>
      <c r="C10" s="4">
        <f>'BNVFE-LDVs-psgr'!C3</f>
        <v>3.779620253105962E-4</v>
      </c>
      <c r="D10" s="4">
        <f>'BNVFE-LDVs-psgr'!D3</f>
        <v>3.8993482817331219E-4</v>
      </c>
      <c r="E10" s="4">
        <f>'BNVFE-LDVs-psgr'!E3</f>
        <v>4.0190763103602824E-4</v>
      </c>
      <c r="F10" s="4">
        <f>'BNVFE-LDVs-psgr'!F3</f>
        <v>4.210433831323259E-4</v>
      </c>
      <c r="G10" s="4">
        <f>'BNVFE-LDVs-psgr'!G3</f>
        <v>4.2382743666541497E-4</v>
      </c>
      <c r="H10" s="4">
        <f>'BNVFE-LDVs-psgr'!H3</f>
        <v>4.0772949842793707E-4</v>
      </c>
      <c r="I10" s="4">
        <f>'BNVFE-LDVs-psgr'!I3</f>
        <v>4.2346970765462543E-4</v>
      </c>
      <c r="J10" s="4">
        <f>'BNVFE-LDVs-psgr'!J3</f>
        <v>4.3937263741635586E-4</v>
      </c>
      <c r="K10" s="4">
        <f>'BNVFE-LDVs-psgr'!K3</f>
        <v>4.5536992346666475E-4</v>
      </c>
      <c r="L10" s="4">
        <f>'BNVFE-LDVs-psgr'!L3</f>
        <v>4.7095410789823867E-4</v>
      </c>
      <c r="M10" s="4">
        <f>'BNVFE-LDVs-psgr'!M3</f>
        <v>4.8830129906206722E-4</v>
      </c>
      <c r="N10" s="4">
        <f>'BNVFE-LDVs-psgr'!N3</f>
        <v>5.0530784031966865E-4</v>
      </c>
      <c r="O10" s="4">
        <f>'BNVFE-LDVs-psgr'!O3</f>
        <v>5.2217906714807974E-4</v>
      </c>
      <c r="P10" s="4">
        <f>'BNVFE-LDVs-psgr'!P3</f>
        <v>5.3885335585323257E-4</v>
      </c>
      <c r="Q10" s="4">
        <f>'BNVFE-LDVs-psgr'!Q3</f>
        <v>5.5547712271374809E-4</v>
      </c>
      <c r="R10" s="4">
        <f>'BNVFE-LDVs-psgr'!R3</f>
        <v>5.5449401314311322E-4</v>
      </c>
      <c r="S10" s="4">
        <f>'BNVFE-LDVs-psgr'!S3</f>
        <v>5.5387136055143056E-4</v>
      </c>
      <c r="T10" s="4">
        <f>'BNVFE-LDVs-psgr'!T3</f>
        <v>5.535031458315491E-4</v>
      </c>
      <c r="U10" s="4">
        <f>'BNVFE-LDVs-psgr'!U3</f>
        <v>5.5267679773132392E-4</v>
      </c>
      <c r="V10" s="4">
        <f>'BNVFE-LDVs-psgr'!V3</f>
        <v>5.5204248067004357E-4</v>
      </c>
      <c r="W10" s="4">
        <f>'BNVFE-LDVs-psgr'!W3</f>
        <v>5.5148781412601511E-4</v>
      </c>
      <c r="X10" s="4">
        <f>'BNVFE-LDVs-psgr'!X3</f>
        <v>5.5083798229396566E-4</v>
      </c>
      <c r="Y10" s="4">
        <f>'BNVFE-LDVs-psgr'!Y3</f>
        <v>5.5021427763267275E-4</v>
      </c>
      <c r="Z10" s="4">
        <f>'BNVFE-LDVs-psgr'!Z3</f>
        <v>5.4974970122417745E-4</v>
      </c>
      <c r="AA10" s="4">
        <f>'BNVFE-LDVs-psgr'!AA3</f>
        <v>5.4942012614989132E-4</v>
      </c>
      <c r="AB10" s="4">
        <f>'BNVFE-LDVs-psgr'!AB3</f>
        <v>5.4885812991797281E-4</v>
      </c>
      <c r="AC10" s="4">
        <f>'BNVFE-LDVs-psgr'!AC3</f>
        <v>5.4830528638325372E-4</v>
      </c>
      <c r="AD10" s="4">
        <f>'BNVFE-LDVs-psgr'!AD3</f>
        <v>5.4761129146787266E-4</v>
      </c>
      <c r="AE10" s="4">
        <f>'BNVFE-LDVs-psgr'!AE3</f>
        <v>5.4713319958301168E-4</v>
      </c>
      <c r="AF10" s="4">
        <f>'BNVFE-LDVs-psgr'!AF3</f>
        <v>5.4668821055178373E-4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4.0578665869929362E-4</v>
      </c>
      <c r="C12" s="4">
        <f>'BNVFE-LDVs-psgr'!C5</f>
        <v>4.1398352067466049E-4</v>
      </c>
      <c r="D12" s="4">
        <f>'BNVFE-LDVs-psgr'!D5</f>
        <v>4.2218038265002741E-4</v>
      </c>
      <c r="E12" s="4">
        <f>'BNVFE-LDVs-psgr'!E5</f>
        <v>4.3037724462539428E-4</v>
      </c>
      <c r="F12" s="4">
        <f>'BNVFE-LDVs-psgr'!F5</f>
        <v>4.4916163574139725E-4</v>
      </c>
      <c r="G12" s="4">
        <f>'BNVFE-LDVs-psgr'!G5</f>
        <v>4.5282166405156195E-4</v>
      </c>
      <c r="H12" s="4">
        <f>'BNVFE-LDVs-psgr'!H5</f>
        <v>4.3335628226079566E-4</v>
      </c>
      <c r="I12" s="4">
        <f>'BNVFE-LDVs-psgr'!I5</f>
        <v>4.4890316155464456E-4</v>
      </c>
      <c r="J12" s="4">
        <f>'BNVFE-LDVs-psgr'!J5</f>
        <v>4.6553326410785436E-4</v>
      </c>
      <c r="K12" s="4">
        <f>'BNVFE-LDVs-psgr'!K5</f>
        <v>4.8200685422273345E-4</v>
      </c>
      <c r="L12" s="4">
        <f>'BNVFE-LDVs-psgr'!L5</f>
        <v>4.9695276183837423E-4</v>
      </c>
      <c r="M12" s="4">
        <f>'BNVFE-LDVs-psgr'!M5</f>
        <v>5.1466317338680757E-4</v>
      </c>
      <c r="N12" s="4">
        <f>'BNVFE-LDVs-psgr'!N5</f>
        <v>5.3215647030282933E-4</v>
      </c>
      <c r="O12" s="4">
        <f>'BNVFE-LDVs-psgr'!O5</f>
        <v>5.4937647543201208E-4</v>
      </c>
      <c r="P12" s="4">
        <f>'BNVFE-LDVs-psgr'!P5</f>
        <v>5.6630151224765809E-4</v>
      </c>
      <c r="Q12" s="4">
        <f>'BNVFE-LDVs-psgr'!Q5</f>
        <v>5.8387402272626798E-4</v>
      </c>
      <c r="R12" s="4">
        <f>'BNVFE-LDVs-psgr'!R5</f>
        <v>5.8330248045343664E-4</v>
      </c>
      <c r="S12" s="4">
        <f>'BNVFE-LDVs-psgr'!S5</f>
        <v>5.8267694060121591E-4</v>
      </c>
      <c r="T12" s="4">
        <f>'BNVFE-LDVs-psgr'!T5</f>
        <v>5.8207293235216346E-4</v>
      </c>
      <c r="U12" s="4">
        <f>'BNVFE-LDVs-psgr'!U5</f>
        <v>5.8163461220443182E-4</v>
      </c>
      <c r="V12" s="4">
        <f>'BNVFE-LDVs-psgr'!V5</f>
        <v>5.8094002713137533E-4</v>
      </c>
      <c r="W12" s="4">
        <f>'BNVFE-LDVs-psgr'!W5</f>
        <v>5.8047277029873328E-4</v>
      </c>
      <c r="X12" s="4">
        <f>'BNVFE-LDVs-psgr'!X5</f>
        <v>5.7995049082018243E-4</v>
      </c>
      <c r="Y12" s="4">
        <f>'BNVFE-LDVs-psgr'!Y5</f>
        <v>5.7950528042473748E-4</v>
      </c>
      <c r="Z12" s="4">
        <f>'BNVFE-LDVs-psgr'!Z5</f>
        <v>5.7907451430509998E-4</v>
      </c>
      <c r="AA12" s="4">
        <f>'BNVFE-LDVs-psgr'!AA5</f>
        <v>5.787276810361742E-4</v>
      </c>
      <c r="AB12" s="4">
        <f>'BNVFE-LDVs-psgr'!AB5</f>
        <v>5.7820005695571539E-4</v>
      </c>
      <c r="AC12" s="4">
        <f>'BNVFE-LDVs-psgr'!AC5</f>
        <v>5.7777248100195457E-4</v>
      </c>
      <c r="AD12" s="4">
        <f>'BNVFE-LDVs-psgr'!AD5</f>
        <v>5.773255744855898E-4</v>
      </c>
      <c r="AE12" s="4">
        <f>'BNVFE-LDVs-psgr'!AE5</f>
        <v>5.7686776472789874E-4</v>
      </c>
      <c r="AF12" s="4">
        <f>'BNVFE-LDVs-psgr'!AF5</f>
        <v>5.7639743559876342E-4</v>
      </c>
      <c r="AG12" s="4"/>
      <c r="AH12" s="4"/>
      <c r="AI12" s="4"/>
    </row>
    <row r="13" spans="1:35">
      <c r="A13" t="s">
        <v>116</v>
      </c>
      <c r="B13" s="4">
        <f>'BNVFE-LDVs-psgr'!B6</f>
        <v>6.5738318568648571E-4</v>
      </c>
      <c r="C13" s="4">
        <f>'BNVFE-LDVs-psgr'!C6</f>
        <v>6.7416901641193178E-4</v>
      </c>
      <c r="D13" s="4">
        <f>'BNVFE-LDVs-psgr'!D6</f>
        <v>6.9095484713737774E-4</v>
      </c>
      <c r="E13" s="4">
        <f>'BNVFE-LDVs-psgr'!E6</f>
        <v>7.0774067786282381E-4</v>
      </c>
      <c r="F13" s="4">
        <f>'BNVFE-LDVs-psgr'!F6</f>
        <v>7.3945034117140168E-4</v>
      </c>
      <c r="G13" s="4">
        <f>'BNVFE-LDVs-psgr'!G6</f>
        <v>7.7271007520640796E-4</v>
      </c>
      <c r="H13" s="4">
        <f>'BNVFE-LDVs-psgr'!H6</f>
        <v>8.0771904618461617E-4</v>
      </c>
      <c r="I13" s="4">
        <f>'BNVFE-LDVs-psgr'!I6</f>
        <v>8.4471206783777713E-4</v>
      </c>
      <c r="J13" s="4">
        <f>'BNVFE-LDVs-psgr'!J6</f>
        <v>8.839679504030896E-4</v>
      </c>
      <c r="K13" s="4">
        <f>'BNVFE-LDVs-psgr'!K6</f>
        <v>9.2582031142623132E-4</v>
      </c>
      <c r="L13" s="4">
        <f>'BNVFE-LDVs-psgr'!L6</f>
        <v>9.7067173902886045E-4</v>
      </c>
      <c r="M13" s="4">
        <f>'BNVFE-LDVs-psgr'!M6</f>
        <v>9.8697712797551039E-4</v>
      </c>
      <c r="N13" s="4">
        <f>'BNVFE-LDVs-psgr'!N6</f>
        <v>1.0033196107830696E-3</v>
      </c>
      <c r="O13" s="4">
        <f>'BNVFE-LDVs-psgr'!O6</f>
        <v>1.0196997860312186E-3</v>
      </c>
      <c r="P13" s="4">
        <f>'BNVFE-LDVs-psgr'!P6</f>
        <v>1.0361182652482421E-3</v>
      </c>
      <c r="Q13" s="4">
        <f>'BNVFE-LDVs-psgr'!Q6</f>
        <v>1.052575673263069E-3</v>
      </c>
      <c r="R13" s="4">
        <f>'BNVFE-LDVs-psgr'!R6</f>
        <v>1.0515278183054035E-3</v>
      </c>
      <c r="S13" s="4">
        <f>'BNVFE-LDVs-psgr'!S6</f>
        <v>1.05033073967073E-3</v>
      </c>
      <c r="T13" s="4">
        <f>'BNVFE-LDVs-psgr'!T6</f>
        <v>1.0488881206979295E-3</v>
      </c>
      <c r="U13" s="4">
        <f>'BNVFE-LDVs-psgr'!U6</f>
        <v>1.0470415764146769E-3</v>
      </c>
      <c r="V13" s="4">
        <f>'BNVFE-LDVs-psgr'!V6</f>
        <v>1.0452123456025904E-3</v>
      </c>
      <c r="W13" s="4">
        <f>'BNVFE-LDVs-psgr'!W6</f>
        <v>1.0431765829337274E-3</v>
      </c>
      <c r="X13" s="4">
        <f>'BNVFE-LDVs-psgr'!X6</f>
        <v>1.0407412485890777E-3</v>
      </c>
      <c r="Y13" s="4">
        <f>'BNVFE-LDVs-psgr'!Y6</f>
        <v>1.0382264277349958E-3</v>
      </c>
      <c r="Z13" s="4">
        <f>'BNVFE-LDVs-psgr'!Z6</f>
        <v>1.0353777256459306E-3</v>
      </c>
      <c r="AA13" s="4">
        <f>'BNVFE-LDVs-psgr'!AA6</f>
        <v>1.0321378985431178E-3</v>
      </c>
      <c r="AB13" s="4">
        <f>'BNVFE-LDVs-psgr'!AB6</f>
        <v>1.0282676882733149E-3</v>
      </c>
      <c r="AC13" s="4">
        <f>'BNVFE-LDVs-psgr'!AC6</f>
        <v>1.0241008576376374E-3</v>
      </c>
      <c r="AD13" s="4">
        <f>'BNVFE-LDVs-psgr'!AD6</f>
        <v>1.0191366716437319E-3</v>
      </c>
      <c r="AE13" s="4">
        <f>'BNVFE-LDVs-psgr'!AE6</f>
        <v>1.0139959802855281E-3</v>
      </c>
      <c r="AF13" s="4">
        <f>'BNVFE-LDVs-psgr'!AF6</f>
        <v>1.0081216713646842E-3</v>
      </c>
      <c r="AG13" s="4"/>
      <c r="AH13" s="4"/>
      <c r="AI13" s="4"/>
    </row>
    <row r="14" spans="1:35">
      <c r="A14" t="s">
        <v>853</v>
      </c>
      <c r="B14" s="4">
        <f>'BNVFE-LDVs-psgr'!B7</f>
        <v>3.500020551284859E-4</v>
      </c>
      <c r="C14" s="4">
        <f>'BNVFE-LDVs-psgr'!C7</f>
        <v>3.603408915830272E-4</v>
      </c>
      <c r="D14" s="4">
        <f>'BNVFE-LDVs-psgr'!D7</f>
        <v>3.7067972803756855E-4</v>
      </c>
      <c r="E14" s="4">
        <f>'BNVFE-LDVs-psgr'!E7</f>
        <v>3.8101856449210985E-4</v>
      </c>
      <c r="F14" s="4">
        <f>'BNVFE-LDVs-psgr'!F7</f>
        <v>3.9859634562227096E-4</v>
      </c>
      <c r="G14" s="4">
        <f>'BNVFE-LDVs-psgr'!G7</f>
        <v>4.0121398494959832E-4</v>
      </c>
      <c r="H14" s="4">
        <f>'BNVFE-LDVs-psgr'!H7</f>
        <v>3.8548609150854156E-4</v>
      </c>
      <c r="I14" s="4">
        <f>'BNVFE-LDVs-psgr'!I7</f>
        <v>4.0029688057915903E-4</v>
      </c>
      <c r="J14" s="4">
        <f>'BNVFE-LDVs-psgr'!J7</f>
        <v>4.1546340222088456E-4</v>
      </c>
      <c r="K14" s="4">
        <f>'BNVFE-LDVs-psgr'!K7</f>
        <v>4.3063106258017542E-4</v>
      </c>
      <c r="L14" s="4">
        <f>'BNVFE-LDVs-psgr'!L7</f>
        <v>4.4511394787869938E-4</v>
      </c>
      <c r="M14" s="4">
        <f>'BNVFE-LDVs-psgr'!M7</f>
        <v>4.6174966921088664E-4</v>
      </c>
      <c r="N14" s="4">
        <f>'BNVFE-LDVs-psgr'!N7</f>
        <v>4.7775244177099632E-4</v>
      </c>
      <c r="O14" s="4">
        <f>'BNVFE-LDVs-psgr'!O7</f>
        <v>4.9369641509523462E-4</v>
      </c>
      <c r="P14" s="4">
        <f>'BNVFE-LDVs-psgr'!P7</f>
        <v>5.0928295350334324E-4</v>
      </c>
      <c r="Q14" s="4">
        <f>'BNVFE-LDVs-psgr'!Q7</f>
        <v>5.2523041105629492E-4</v>
      </c>
      <c r="R14" s="4">
        <f>'BNVFE-LDVs-psgr'!R7</f>
        <v>5.2443589463353822E-4</v>
      </c>
      <c r="S14" s="4">
        <f>'BNVFE-LDVs-psgr'!S7</f>
        <v>5.2377236818983174E-4</v>
      </c>
      <c r="T14" s="4">
        <f>'BNVFE-LDVs-psgr'!T7</f>
        <v>5.2339219754595357E-4</v>
      </c>
      <c r="U14" s="4">
        <f>'BNVFE-LDVs-psgr'!U7</f>
        <v>5.226974186708014E-4</v>
      </c>
      <c r="V14" s="4">
        <f>'BNVFE-LDVs-psgr'!V7</f>
        <v>5.2207590895004012E-4</v>
      </c>
      <c r="W14" s="4">
        <f>'BNVFE-LDVs-psgr'!W7</f>
        <v>5.2155046987992291E-4</v>
      </c>
      <c r="X14" s="4">
        <f>'BNVFE-LDVs-psgr'!X7</f>
        <v>5.2098618251700366E-4</v>
      </c>
      <c r="Y14" s="4">
        <f>'BNVFE-LDVs-psgr'!Y7</f>
        <v>5.2037394689302642E-4</v>
      </c>
      <c r="Z14" s="4">
        <f>'BNVFE-LDVs-psgr'!Z7</f>
        <v>5.1987397211431332E-4</v>
      </c>
      <c r="AA14" s="4">
        <f>'BNVFE-LDVs-psgr'!AA7</f>
        <v>5.1942272126806206E-4</v>
      </c>
      <c r="AB14" s="4">
        <f>'BNVFE-LDVs-psgr'!AB7</f>
        <v>5.1889435050326291E-4</v>
      </c>
      <c r="AC14" s="4">
        <f>'BNVFE-LDVs-psgr'!AC7</f>
        <v>5.1831616154706479E-4</v>
      </c>
      <c r="AD14" s="4">
        <f>'BNVFE-LDVs-psgr'!AD7</f>
        <v>5.1768726705510022E-4</v>
      </c>
      <c r="AE14" s="4">
        <f>'BNVFE-LDVs-psgr'!AE7</f>
        <v>5.1709465189338959E-4</v>
      </c>
      <c r="AF14" s="4">
        <f>'BNVFE-LDVs-psgr'!AF7</f>
        <v>5.1657549892606899E-4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91.425908993890161</v>
      </c>
      <c r="D51">
        <f t="shared" si="3"/>
        <v>93.229059655880192</v>
      </c>
      <c r="E51">
        <f t="shared" si="3"/>
        <v>95.032210317870195</v>
      </c>
      <c r="F51">
        <f t="shared" si="3"/>
        <v>98.739751442473121</v>
      </c>
      <c r="G51">
        <f t="shared" si="3"/>
        <v>102.74832538355486</v>
      </c>
      <c r="H51">
        <f t="shared" si="3"/>
        <v>107.09614698237594</v>
      </c>
      <c r="I51">
        <f t="shared" si="3"/>
        <v>111.82818516400091</v>
      </c>
      <c r="J51">
        <f t="shared" si="3"/>
        <v>116.99772405978619</v>
      </c>
      <c r="K51">
        <f t="shared" si="3"/>
        <v>122.66837811744657</v>
      </c>
      <c r="L51">
        <f t="shared" si="3"/>
        <v>128.91672307168847</v>
      </c>
      <c r="M51">
        <f t="shared" si="3"/>
        <v>129.48567935181941</v>
      </c>
      <c r="N51">
        <f t="shared" si="3"/>
        <v>130.05967991525645</v>
      </c>
      <c r="O51">
        <f t="shared" si="3"/>
        <v>130.63879214351584</v>
      </c>
      <c r="P51">
        <f t="shared" si="3"/>
        <v>131.22308462359078</v>
      </c>
      <c r="Q51">
        <f t="shared" si="3"/>
        <v>131.81262717503054</v>
      </c>
      <c r="R51">
        <f t="shared" si="3"/>
        <v>131.70944497758381</v>
      </c>
      <c r="S51">
        <f t="shared" si="3"/>
        <v>131.66109447163197</v>
      </c>
      <c r="T51">
        <f t="shared" si="3"/>
        <v>131.6331624745942</v>
      </c>
      <c r="U51">
        <f t="shared" si="3"/>
        <v>131.60116115606002</v>
      </c>
      <c r="V51">
        <f t="shared" si="3"/>
        <v>131.55929715815748</v>
      </c>
      <c r="W51">
        <f t="shared" si="3"/>
        <v>131.5478641898716</v>
      </c>
      <c r="X51">
        <f t="shared" si="3"/>
        <v>131.53575046534004</v>
      </c>
      <c r="Y51">
        <f t="shared" si="3"/>
        <v>131.51876304468061</v>
      </c>
      <c r="Z51">
        <f t="shared" si="3"/>
        <v>131.5187187342145</v>
      </c>
      <c r="AA51">
        <f t="shared" si="3"/>
        <v>131.5281541212035</v>
      </c>
      <c r="AB51">
        <f t="shared" si="3"/>
        <v>131.53610840674651</v>
      </c>
      <c r="AC51">
        <f t="shared" si="3"/>
        <v>131.5232981748326</v>
      </c>
      <c r="AD51">
        <f t="shared" si="3"/>
        <v>131.51255417732986</v>
      </c>
      <c r="AE51">
        <f t="shared" si="3"/>
        <v>131.49684343359019</v>
      </c>
      <c r="AF51">
        <f t="shared" si="3"/>
        <v>131.49951253216372</v>
      </c>
      <c r="AG51" s="4"/>
      <c r="AH51" s="4"/>
      <c r="AI51" s="4"/>
    </row>
    <row r="52" spans="1:35">
      <c r="A52" t="s">
        <v>113</v>
      </c>
      <c r="B52">
        <f t="shared" ref="B52:AF57" si="4">B10/$B$39*$B$42</f>
        <v>26.402944648880727</v>
      </c>
      <c r="C52">
        <f t="shared" si="4"/>
        <v>27.266678419951731</v>
      </c>
      <c r="D52">
        <f t="shared" si="4"/>
        <v>28.130412191022732</v>
      </c>
      <c r="E52">
        <f t="shared" si="4"/>
        <v>28.994145962093736</v>
      </c>
      <c r="F52">
        <f t="shared" si="4"/>
        <v>30.374624327095869</v>
      </c>
      <c r="G52">
        <f t="shared" si="4"/>
        <v>30.575469616588343</v>
      </c>
      <c r="H52">
        <f t="shared" si="4"/>
        <v>29.414143145271943</v>
      </c>
      <c r="I52">
        <f t="shared" si="4"/>
        <v>30.549662574490213</v>
      </c>
      <c r="J52">
        <f t="shared" si="4"/>
        <v>31.696920877468795</v>
      </c>
      <c r="K52">
        <f t="shared" si="4"/>
        <v>32.850986167407129</v>
      </c>
      <c r="L52">
        <f t="shared" si="4"/>
        <v>33.975249762364193</v>
      </c>
      <c r="M52">
        <f t="shared" si="4"/>
        <v>35.226698985509948</v>
      </c>
      <c r="N52">
        <f t="shared" si="4"/>
        <v>36.453573275660119</v>
      </c>
      <c r="O52">
        <f t="shared" si="4"/>
        <v>37.670685804629976</v>
      </c>
      <c r="P52">
        <f t="shared" si="4"/>
        <v>38.873590957948529</v>
      </c>
      <c r="Q52">
        <f t="shared" si="4"/>
        <v>40.072851398839234</v>
      </c>
      <c r="R52">
        <f t="shared" si="4"/>
        <v>40.001928579299232</v>
      </c>
      <c r="S52">
        <f t="shared" si="4"/>
        <v>39.957009601074347</v>
      </c>
      <c r="T52">
        <f t="shared" si="4"/>
        <v>39.930446106108811</v>
      </c>
      <c r="U52">
        <f t="shared" si="4"/>
        <v>39.870832265556274</v>
      </c>
      <c r="V52">
        <f t="shared" si="4"/>
        <v>39.825071797128246</v>
      </c>
      <c r="W52">
        <f t="shared" si="4"/>
        <v>39.785057421943591</v>
      </c>
      <c r="X52">
        <f t="shared" si="4"/>
        <v>39.738177697513656</v>
      </c>
      <c r="Y52">
        <f t="shared" si="4"/>
        <v>39.693182821601127</v>
      </c>
      <c r="Z52">
        <f t="shared" si="4"/>
        <v>39.659667667475446</v>
      </c>
      <c r="AA52">
        <f t="shared" si="4"/>
        <v>39.635891687445692</v>
      </c>
      <c r="AB52">
        <f t="shared" si="4"/>
        <v>39.595348538920774</v>
      </c>
      <c r="AC52">
        <f t="shared" si="4"/>
        <v>39.555465678029265</v>
      </c>
      <c r="AD52">
        <f t="shared" si="4"/>
        <v>39.505399970588883</v>
      </c>
      <c r="AE52">
        <f t="shared" si="4"/>
        <v>39.470909792193368</v>
      </c>
      <c r="AF52">
        <f t="shared" si="4"/>
        <v>39.438807697267485</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27.603527585379346</v>
      </c>
      <c r="G53" s="37">
        <f>-((G29*EV_FE_2024+G30*NG_FE_2024+G32*Diesel_FE_2024+G33*PHEV_FE_2024+G34*LPG_FE_2024+G35*Hydg_FE_2024)-C5)/G31</f>
        <v>28.582446560006773</v>
      </c>
      <c r="H53" s="37">
        <f>-((H29*EV_FE_2024+H30*NG_FE_2024+H32*Diesel_FE_2024+H33*PHEV_FE_2024+H34*LPG_FE_2024+H35*Hydg_FE_2024)-D5)/H31</f>
        <v>30.902025283957752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29.273984127818022</v>
      </c>
      <c r="C54">
        <f t="shared" si="4"/>
        <v>29.865316548982275</v>
      </c>
      <c r="D54">
        <f t="shared" si="4"/>
        <v>30.456648970146528</v>
      </c>
      <c r="E54">
        <f t="shared" si="4"/>
        <v>31.047981391310781</v>
      </c>
      <c r="F54">
        <f t="shared" si="4"/>
        <v>32.403112112323697</v>
      </c>
      <c r="G54">
        <f t="shared" si="4"/>
        <v>32.667151376213162</v>
      </c>
      <c r="H54">
        <f t="shared" si="4"/>
        <v>31.262893090809349</v>
      </c>
      <c r="I54">
        <f t="shared" si="4"/>
        <v>32.38446544398645</v>
      </c>
      <c r="J54">
        <f t="shared" si="4"/>
        <v>33.584182950094529</v>
      </c>
      <c r="K54">
        <f t="shared" si="4"/>
        <v>34.772609442717389</v>
      </c>
      <c r="L54">
        <f t="shared" si="4"/>
        <v>35.850826907329321</v>
      </c>
      <c r="M54">
        <f t="shared" si="4"/>
        <v>37.128479327514391</v>
      </c>
      <c r="N54">
        <f t="shared" si="4"/>
        <v>38.390468812098007</v>
      </c>
      <c r="O54">
        <f t="shared" si="4"/>
        <v>39.632742667153941</v>
      </c>
      <c r="P54">
        <f t="shared" si="4"/>
        <v>40.853737119490333</v>
      </c>
      <c r="Q54">
        <f t="shared" si="4"/>
        <v>42.121441174832256</v>
      </c>
      <c r="R54">
        <f t="shared" si="4"/>
        <v>42.080209362340263</v>
      </c>
      <c r="S54">
        <f t="shared" si="4"/>
        <v>42.035082093336584</v>
      </c>
      <c r="T54">
        <f t="shared" si="4"/>
        <v>41.991508142550444</v>
      </c>
      <c r="U54">
        <f t="shared" si="4"/>
        <v>41.959887149665349</v>
      </c>
      <c r="V54">
        <f t="shared" si="4"/>
        <v>41.909778867472795</v>
      </c>
      <c r="W54">
        <f t="shared" si="4"/>
        <v>41.876070344018082</v>
      </c>
      <c r="X54">
        <f t="shared" si="4"/>
        <v>41.838392414402577</v>
      </c>
      <c r="Y54">
        <f t="shared" si="4"/>
        <v>41.806274349970465</v>
      </c>
      <c r="Z54">
        <f t="shared" si="4"/>
        <v>41.775198314623495</v>
      </c>
      <c r="AA54">
        <f t="shared" si="4"/>
        <v>41.750177305697079</v>
      </c>
      <c r="AB54">
        <f t="shared" si="4"/>
        <v>41.712113809459147</v>
      </c>
      <c r="AC54">
        <f t="shared" si="4"/>
        <v>41.681267916881126</v>
      </c>
      <c r="AD54">
        <f t="shared" si="4"/>
        <v>41.649027492051445</v>
      </c>
      <c r="AE54">
        <f t="shared" si="4"/>
        <v>41.616000493028942</v>
      </c>
      <c r="AF54">
        <f t="shared" si="4"/>
        <v>41.58207033005786</v>
      </c>
      <c r="AG54" s="4"/>
      <c r="AH54" s="4"/>
      <c r="AI54" s="4"/>
    </row>
    <row r="55" spans="1:35">
      <c r="A55" t="s">
        <v>116</v>
      </c>
      <c r="B55">
        <f t="shared" si="4"/>
        <v>47.424489029200636</v>
      </c>
      <c r="C55">
        <f t="shared" si="4"/>
        <v>48.63544097080473</v>
      </c>
      <c r="D55">
        <f t="shared" si="4"/>
        <v>49.846392912408817</v>
      </c>
      <c r="E55">
        <f t="shared" si="4"/>
        <v>51.057344854012911</v>
      </c>
      <c r="F55">
        <f t="shared" si="4"/>
        <v>53.344921738302865</v>
      </c>
      <c r="G55">
        <f t="shared" si="4"/>
        <v>55.744322766806711</v>
      </c>
      <c r="H55">
        <f t="shared" si="4"/>
        <v>58.269916052777141</v>
      </c>
      <c r="I55">
        <f t="shared" si="4"/>
        <v>60.938641368158109</v>
      </c>
      <c r="J55">
        <f t="shared" si="4"/>
        <v>63.770612450756069</v>
      </c>
      <c r="K55">
        <f t="shared" si="4"/>
        <v>66.78989690981237</v>
      </c>
      <c r="L55">
        <f t="shared" si="4"/>
        <v>70.025537982779042</v>
      </c>
      <c r="M55">
        <f t="shared" si="4"/>
        <v>71.20183022154346</v>
      </c>
      <c r="N55">
        <f t="shared" si="4"/>
        <v>72.38079846030007</v>
      </c>
      <c r="O55">
        <f t="shared" si="4"/>
        <v>73.562485881375508</v>
      </c>
      <c r="P55">
        <f t="shared" si="4"/>
        <v>74.746936601225883</v>
      </c>
      <c r="Q55">
        <f t="shared" si="4"/>
        <v>75.934195695833239</v>
      </c>
      <c r="R55">
        <f t="shared" si="4"/>
        <v>75.85860205877951</v>
      </c>
      <c r="S55">
        <f t="shared" si="4"/>
        <v>75.772243229084353</v>
      </c>
      <c r="T55">
        <f t="shared" si="4"/>
        <v>75.668170795930394</v>
      </c>
      <c r="U55">
        <f t="shared" si="4"/>
        <v>75.534958658763244</v>
      </c>
      <c r="V55">
        <f t="shared" si="4"/>
        <v>75.402995538214185</v>
      </c>
      <c r="W55">
        <f t="shared" si="4"/>
        <v>75.256132937439361</v>
      </c>
      <c r="X55">
        <f t="shared" si="4"/>
        <v>75.080444709591461</v>
      </c>
      <c r="Y55">
        <f t="shared" si="4"/>
        <v>74.899022220240326</v>
      </c>
      <c r="Z55">
        <f t="shared" si="4"/>
        <v>74.693513098753982</v>
      </c>
      <c r="AA55">
        <f t="shared" si="4"/>
        <v>74.459787703521357</v>
      </c>
      <c r="AB55">
        <f t="shared" si="4"/>
        <v>74.18058563617717</v>
      </c>
      <c r="AC55">
        <f t="shared" si="4"/>
        <v>73.879984984881432</v>
      </c>
      <c r="AD55">
        <f t="shared" si="4"/>
        <v>73.521862067634871</v>
      </c>
      <c r="AE55">
        <f t="shared" si="4"/>
        <v>73.1510058208858</v>
      </c>
      <c r="AF55">
        <f t="shared" si="4"/>
        <v>72.727225436725575</v>
      </c>
      <c r="AG55" s="4"/>
      <c r="AH55" s="4"/>
      <c r="AI55" s="4"/>
    </row>
    <row r="56" spans="1:35">
      <c r="A56" t="s">
        <v>853</v>
      </c>
      <c r="B56">
        <f t="shared" si="4"/>
        <v>25.249609337520642</v>
      </c>
      <c r="C56">
        <f t="shared" si="4"/>
        <v>25.995466619375321</v>
      </c>
      <c r="D56">
        <f t="shared" si="4"/>
        <v>26.741323901230007</v>
      </c>
      <c r="E56">
        <f t="shared" si="4"/>
        <v>27.487181183084687</v>
      </c>
      <c r="F56">
        <f t="shared" si="4"/>
        <v>28.755265470172887</v>
      </c>
      <c r="G56">
        <f t="shared" si="4"/>
        <v>28.944105419633416</v>
      </c>
      <c r="H56">
        <f t="shared" si="4"/>
        <v>27.809474467415001</v>
      </c>
      <c r="I56">
        <f t="shared" si="4"/>
        <v>28.877944302188482</v>
      </c>
      <c r="J56">
        <f t="shared" si="4"/>
        <v>29.972077153271428</v>
      </c>
      <c r="K56">
        <f t="shared" si="4"/>
        <v>31.066292152939649</v>
      </c>
      <c r="L56">
        <f t="shared" si="4"/>
        <v>32.111106577625264</v>
      </c>
      <c r="M56">
        <f t="shared" si="4"/>
        <v>33.311229429850769</v>
      </c>
      <c r="N56">
        <f t="shared" si="4"/>
        <v>34.465690523833864</v>
      </c>
      <c r="O56">
        <f t="shared" si="4"/>
        <v>35.615909763481135</v>
      </c>
      <c r="P56">
        <f t="shared" si="4"/>
        <v>36.740343177406452</v>
      </c>
      <c r="Q56">
        <f t="shared" si="4"/>
        <v>37.890813773903112</v>
      </c>
      <c r="R56">
        <f t="shared" si="4"/>
        <v>37.833496312497097</v>
      </c>
      <c r="S56">
        <f t="shared" si="4"/>
        <v>37.785628640741422</v>
      </c>
      <c r="T56">
        <f t="shared" si="4"/>
        <v>37.758202629668446</v>
      </c>
      <c r="U56">
        <f t="shared" si="4"/>
        <v>37.708080366337406</v>
      </c>
      <c r="V56">
        <f t="shared" si="4"/>
        <v>37.663243836326366</v>
      </c>
      <c r="W56">
        <f t="shared" si="4"/>
        <v>37.625337969612929</v>
      </c>
      <c r="X56">
        <f t="shared" si="4"/>
        <v>37.584629535879358</v>
      </c>
      <c r="Y56">
        <f t="shared" si="4"/>
        <v>37.540462051427696</v>
      </c>
      <c r="Z56">
        <f t="shared" si="4"/>
        <v>37.504393212241922</v>
      </c>
      <c r="AA56">
        <f t="shared" si="4"/>
        <v>37.471839381731165</v>
      </c>
      <c r="AB56">
        <f t="shared" si="4"/>
        <v>37.43372201870126</v>
      </c>
      <c r="AC56">
        <f t="shared" si="4"/>
        <v>37.39201070571508</v>
      </c>
      <c r="AD56">
        <f t="shared" si="4"/>
        <v>37.346641428580995</v>
      </c>
      <c r="AE56">
        <f t="shared" si="4"/>
        <v>37.303889390124553</v>
      </c>
      <c r="AF56">
        <f t="shared" si="4"/>
        <v>37.266437011147957</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30.011233774745016</v>
      </c>
      <c r="C59">
        <f>SUMPRODUCT(C51:C57,C19:C25)/SUM(C19:C25)</f>
        <v>31.634585826860402</v>
      </c>
      <c r="D59">
        <f>SUMPRODUCT(D51:D57,D19:D25)/SUM(D19:D25)</f>
        <v>33.276345696586375</v>
      </c>
      <c r="E59">
        <f>SUMPRODUCT(E51:E57,E19:E25)/SUM(E19:E25)</f>
        <v>34.968637474471713</v>
      </c>
      <c r="F59">
        <f>E59</f>
        <v>34.968637474471713</v>
      </c>
      <c r="G59">
        <f t="shared" ref="G59:AF59" si="5">SUMPRODUCT(G51:G57,G19:G25)/SUM(G19:G25)</f>
        <v>37.277130107073361</v>
      </c>
      <c r="H59">
        <f t="shared" si="5"/>
        <v>41.911313218182698</v>
      </c>
      <c r="I59">
        <f t="shared" si="5"/>
        <v>45.389119323992837</v>
      </c>
      <c r="J59">
        <f t="shared" si="5"/>
        <v>48.138248205785736</v>
      </c>
      <c r="K59">
        <f t="shared" si="5"/>
        <v>51.049705200940402</v>
      </c>
      <c r="L59">
        <f t="shared" si="5"/>
        <v>54.477413699966839</v>
      </c>
      <c r="M59">
        <f t="shared" si="5"/>
        <v>56.285653537615104</v>
      </c>
      <c r="N59">
        <f t="shared" si="5"/>
        <v>57.88433979616218</v>
      </c>
      <c r="O59">
        <f t="shared" si="5"/>
        <v>59.434435314040101</v>
      </c>
      <c r="P59">
        <f t="shared" si="5"/>
        <v>60.830219614600459</v>
      </c>
      <c r="Q59">
        <f t="shared" si="5"/>
        <v>62.130682790323277</v>
      </c>
      <c r="R59">
        <f t="shared" si="5"/>
        <v>63.206960026270444</v>
      </c>
      <c r="S59">
        <f t="shared" si="5"/>
        <v>64.250954962670122</v>
      </c>
      <c r="T59">
        <f t="shared" si="5"/>
        <v>65.360983255895547</v>
      </c>
      <c r="U59">
        <f t="shared" si="5"/>
        <v>66.277991129629825</v>
      </c>
      <c r="V59">
        <f t="shared" si="5"/>
        <v>67.229803781400093</v>
      </c>
      <c r="W59">
        <f t="shared" si="5"/>
        <v>68.21877005698866</v>
      </c>
      <c r="X59">
        <f t="shared" si="5"/>
        <v>69.107988045141354</v>
      </c>
      <c r="Y59">
        <f t="shared" si="5"/>
        <v>70.062859530220067</v>
      </c>
      <c r="Z59">
        <f t="shared" si="5"/>
        <v>71.04720359583591</v>
      </c>
      <c r="AA59">
        <f t="shared" si="5"/>
        <v>71.938085372133401</v>
      </c>
      <c r="AB59">
        <f t="shared" si="5"/>
        <v>72.844970803891897</v>
      </c>
      <c r="AC59">
        <f t="shared" si="5"/>
        <v>73.806073333051799</v>
      </c>
      <c r="AD59">
        <f t="shared" si="5"/>
        <v>74.611541518777628</v>
      </c>
      <c r="AE59">
        <f t="shared" si="5"/>
        <v>75.435009275380168</v>
      </c>
      <c r="AF59">
        <f t="shared" si="5"/>
        <v>76.266934878626046</v>
      </c>
    </row>
    <row r="61" spans="1:35" ht="29">
      <c r="A61" s="127" t="s">
        <v>3409</v>
      </c>
      <c r="B61">
        <f>$F$61*'AEO 7'!C41/'AEO 7'!$G$41</f>
        <v>3.5673952935882431E-4</v>
      </c>
      <c r="C61">
        <f>$F$61*'AEO 7'!D41/'AEO 7'!$G$41</f>
        <v>3.6846676104236836E-4</v>
      </c>
      <c r="D61">
        <f>$F$61*'AEO 7'!E41/'AEO 7'!$G$41</f>
        <v>3.7532442620388562E-4</v>
      </c>
      <c r="E61">
        <f>$F$61*'AEO 7'!F41/'AEO 7'!$G$41</f>
        <v>3.7955510744126797E-4</v>
      </c>
      <c r="F61">
        <f>F53*$B$39/$B$42</f>
        <v>3.8263132132195215E-4</v>
      </c>
      <c r="G61">
        <f>G53*$B$39/$B$42</f>
        <v>3.962007848468683E-4</v>
      </c>
      <c r="H61">
        <f t="shared" ref="H61" si="6">H53*$B$39/$B$42</f>
        <v>4.2835404748007438E-4</v>
      </c>
      <c r="I61">
        <f>$H$61*'AEO 7'!J41/'AEO 7'!$I$41</f>
        <v>4.2950354587181376E-4</v>
      </c>
      <c r="J61">
        <f>$H$61*'AEO 7'!K41/'AEO 7'!$I$41</f>
        <v>4.300751792888163E-4</v>
      </c>
      <c r="K61">
        <f>$H$61*'AEO 7'!L41/'AEO 7'!$I$41</f>
        <v>4.3054501701977953E-4</v>
      </c>
      <c r="L61">
        <f>$H$61*'AEO 7'!M41/'AEO 7'!$I$41</f>
        <v>4.3226458754499326E-4</v>
      </c>
      <c r="M61">
        <f>$H$61*'AEO 7'!N41/'AEO 7'!$I$41</f>
        <v>4.3299703316540138E-4</v>
      </c>
      <c r="N61">
        <f>$H$61*'AEO 7'!O41/'AEO 7'!$I$41</f>
        <v>4.3390233323695019E-4</v>
      </c>
      <c r="O61">
        <f>$H$61*'AEO 7'!P41/'AEO 7'!$I$41</f>
        <v>4.3483937488144643E-4</v>
      </c>
      <c r="P61">
        <f>$H$61*'AEO 7'!Q41/'AEO 7'!$I$41</f>
        <v>4.3613862072810897E-4</v>
      </c>
      <c r="Q61">
        <f>$H$61*'AEO 7'!R41/'AEO 7'!$I$41</f>
        <v>4.3666941639856487E-4</v>
      </c>
      <c r="R61">
        <f>$H$61*'AEO 7'!S41/'AEO 7'!$I$41</f>
        <v>4.3720124387378723E-4</v>
      </c>
      <c r="S61">
        <f>$H$61*'AEO 7'!T41/'AEO 7'!$I$41</f>
        <v>4.3805407124240976E-4</v>
      </c>
      <c r="T61">
        <f>$H$61*'AEO 7'!U41/'AEO 7'!$I$41</f>
        <v>4.391756837526974E-4</v>
      </c>
      <c r="U61">
        <f>$H$61*'AEO 7'!V41/'AEO 7'!$I$41</f>
        <v>4.3987732457027504E-4</v>
      </c>
      <c r="V61">
        <f>$H$61*'AEO 7'!W41/'AEO 7'!$I$41</f>
        <v>4.4078095474726756E-4</v>
      </c>
      <c r="W61">
        <f>$H$61*'AEO 7'!X41/'AEO 7'!$I$41</f>
        <v>4.4141641071962766E-4</v>
      </c>
      <c r="X61">
        <f>$H$61*'AEO 7'!Y41/'AEO 7'!$I$41</f>
        <v>4.4191188065321048E-4</v>
      </c>
      <c r="Y61">
        <f>$H$61*'AEO 7'!Z41/'AEO 7'!$I$41</f>
        <v>4.424914155225036E-4</v>
      </c>
      <c r="Z61">
        <f>$H$61*'AEO 7'!AA41/'AEO 7'!$I$41</f>
        <v>4.4326588003438844E-4</v>
      </c>
      <c r="AA61">
        <f>$H$61*'AEO 7'!AB41/'AEO 7'!$I$41</f>
        <v>4.442410848788655E-4</v>
      </c>
      <c r="AB61">
        <f>$H$61*'AEO 7'!AC41/'AEO 7'!$I$41</f>
        <v>4.4499472322612183E-4</v>
      </c>
      <c r="AC61">
        <f>$H$61*'AEO 7'!AD41/'AEO 7'!$I$41</f>
        <v>4.4580234125431867E-4</v>
      </c>
      <c r="AD61">
        <f>$H$61*'AEO 7'!AE41/'AEO 7'!$I$41</f>
        <v>4.465361445125775E-4</v>
      </c>
      <c r="AE61">
        <f>$H$61*'AEO 7'!AF41/'AEO 7'!$I$41</f>
        <v>4.4759990807405033E-4</v>
      </c>
      <c r="AF61">
        <f>$H$61*'AEO 7'!AG41/'AEO 7'!$I$41</f>
        <v>4.4876211395607153E-4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7"/>
  <sheetViews>
    <sheetView topLeftCell="A43" workbookViewId="0">
      <selection activeCell="A107" sqref="A107"/>
    </sheetView>
  </sheetViews>
  <sheetFormatPr defaultRowHeight="14.5"/>
  <cols>
    <col min="1" max="1" width="50.453125" customWidth="1"/>
    <col min="2" max="2" width="20.17968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row r="106" spans="1:32">
      <c r="A106" s="206" t="s">
        <v>3570</v>
      </c>
      <c r="B106" s="207"/>
    </row>
    <row r="107" spans="1:32">
      <c r="A107" s="208" t="s">
        <v>3569</v>
      </c>
      <c r="B107" s="209">
        <v>0.54</v>
      </c>
    </row>
  </sheetData>
  <hyperlinks>
    <hyperlink ref="D38" r:id="rId1" xr:uid="{00000000-0004-0000-1200-000000000000}"/>
    <hyperlink ref="D39" r:id="rId2" xr:uid="{00000000-0004-0000-1200-000001000000}"/>
    <hyperlink ref="A107" r:id="rId3" xr:uid="{0EBA8AA9-6D2D-4E28-95E1-EE4E5B464929}"/>
  </hyperlinks>
  <pageMargins left="0.7" right="0.7" top="0.75" bottom="0.75" header="0.3" footer="0.3"/>
  <pageSetup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AC17F-7FEE-4B7E-9682-6B4EC83BA4C6}">
  <sheetPr>
    <tabColor theme="5" tint="0.39997558519241921"/>
  </sheetPr>
  <dimension ref="A1:AI15"/>
  <sheetViews>
    <sheetView workbookViewId="0">
      <selection sqref="A1:XFD8"/>
    </sheetView>
  </sheetViews>
  <sheetFormatPr defaultRowHeight="14.5"/>
  <cols>
    <col min="1" max="1" width="31.17968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v>1.3016014821008825E-3</v>
      </c>
      <c r="C2" s="4">
        <v>1.2926576980307788E-3</v>
      </c>
      <c r="D2" s="4">
        <v>1.2869318658566659E-3</v>
      </c>
      <c r="E2" s="4">
        <v>1.2796983920849219E-3</v>
      </c>
      <c r="F2" s="4">
        <v>1.2723109001949813E-3</v>
      </c>
      <c r="G2" s="4">
        <v>1.2688722771223024E-3</v>
      </c>
      <c r="H2" s="4">
        <v>1.265614096179496E-3</v>
      </c>
      <c r="I2" s="4">
        <v>1.2602292006612041E-3</v>
      </c>
      <c r="J2" s="4">
        <v>1.2562225179555552E-3</v>
      </c>
      <c r="K2" s="4">
        <v>1.252664288663584E-3</v>
      </c>
      <c r="L2" s="4">
        <v>1.2501277882015535E-3</v>
      </c>
      <c r="M2" s="4">
        <v>1.2487082688849278E-3</v>
      </c>
      <c r="N2" s="4">
        <v>1.2467654435390108E-3</v>
      </c>
      <c r="O2" s="4">
        <v>1.2459379766549955E-3</v>
      </c>
      <c r="P2" s="4">
        <v>1.2454911060033728E-3</v>
      </c>
      <c r="Q2" s="4">
        <v>1.2451425075326549E-3</v>
      </c>
      <c r="R2" s="4">
        <v>1.2441678168462235E-3</v>
      </c>
      <c r="S2" s="4">
        <v>1.2437110831363233E-3</v>
      </c>
      <c r="T2" s="4">
        <v>1.2434472289246487E-3</v>
      </c>
      <c r="U2" s="4">
        <v>1.2431449346539255E-3</v>
      </c>
      <c r="V2" s="4">
        <v>1.242749474488683E-3</v>
      </c>
      <c r="W2" s="4">
        <v>1.2426414751633898E-3</v>
      </c>
      <c r="X2" s="4">
        <v>1.2425270452057901E-3</v>
      </c>
      <c r="Y2" s="4">
        <v>1.2423665768196443E-3</v>
      </c>
      <c r="Z2" s="4">
        <v>1.2423661582493899E-3</v>
      </c>
      <c r="AA2" s="4">
        <v>1.2424552878090294E-3</v>
      </c>
      <c r="AB2" s="4">
        <v>1.2425304264301077E-3</v>
      </c>
      <c r="AC2" s="4">
        <v>1.2424094170501326E-3</v>
      </c>
      <c r="AD2" s="4">
        <v>1.2423079259541866E-3</v>
      </c>
      <c r="AE2" s="4">
        <v>1.2421595174498235E-3</v>
      </c>
      <c r="AF2" s="4">
        <v>1.242184730573649E-3</v>
      </c>
      <c r="AG2" s="4"/>
      <c r="AH2" s="4"/>
      <c r="AI2" s="4"/>
    </row>
    <row r="3" spans="1:35">
      <c r="A3" t="s">
        <v>113</v>
      </c>
      <c r="B3" s="4">
        <v>3.8029529805498928E-4</v>
      </c>
      <c r="C3" s="4">
        <v>3.9476635103339935E-4</v>
      </c>
      <c r="D3" s="4">
        <v>4.0317709826518853E-4</v>
      </c>
      <c r="E3" s="4">
        <v>4.0861194678683542E-4</v>
      </c>
      <c r="F3" s="4">
        <v>4.1215478728194431E-4</v>
      </c>
      <c r="G3" s="4">
        <v>4.161380472574127E-4</v>
      </c>
      <c r="H3" s="4">
        <v>4.1864713672164384E-4</v>
      </c>
      <c r="I3" s="4">
        <v>4.1871977044755321E-4</v>
      </c>
      <c r="J3" s="4">
        <v>4.1845993448607482E-4</v>
      </c>
      <c r="K3" s="4">
        <v>4.1824574080425933E-4</v>
      </c>
      <c r="L3" s="4">
        <v>4.1892239620751885E-4</v>
      </c>
      <c r="M3" s="4">
        <v>4.1874050147763098E-4</v>
      </c>
      <c r="N3" s="4">
        <v>4.1850498686080801E-4</v>
      </c>
      <c r="O3" s="4">
        <v>4.1826480772119918E-4</v>
      </c>
      <c r="P3" s="4">
        <v>4.1829175912415644E-4</v>
      </c>
      <c r="Q3" s="4">
        <v>4.1761857347733379E-4</v>
      </c>
      <c r="R3" s="4">
        <v>4.1687945245925354E-4</v>
      </c>
      <c r="S3" s="4">
        <v>4.164113300533476E-4</v>
      </c>
      <c r="T3" s="4">
        <v>4.1613449901969674E-4</v>
      </c>
      <c r="U3" s="4">
        <v>4.1551323434343832E-4</v>
      </c>
      <c r="V3" s="4">
        <v>4.1503634236097445E-4</v>
      </c>
      <c r="W3" s="4">
        <v>4.1461933319641856E-4</v>
      </c>
      <c r="X3" s="4">
        <v>4.1413077690561246E-4</v>
      </c>
      <c r="Y3" s="4">
        <v>4.1366186353318095E-4</v>
      </c>
      <c r="Z3" s="4">
        <v>4.1331258589589651E-4</v>
      </c>
      <c r="AA3" s="4">
        <v>4.1306480490411649E-4</v>
      </c>
      <c r="AB3" s="4">
        <v>4.1264228513673742E-4</v>
      </c>
      <c r="AC3" s="4">
        <v>4.1222664654626295E-4</v>
      </c>
      <c r="AD3" s="4">
        <v>4.1170488758498282E-4</v>
      </c>
      <c r="AE3" s="4">
        <v>4.1134544874802168E-4</v>
      </c>
      <c r="AF3" s="4">
        <v>4.1101089728435994E-4</v>
      </c>
      <c r="AG3" s="4"/>
      <c r="AH3" s="4"/>
      <c r="AI3" s="4"/>
    </row>
    <row r="4" spans="1:35">
      <c r="A4" t="s">
        <v>114</v>
      </c>
      <c r="B4" s="4">
        <v>3.7068404566156505E-4</v>
      </c>
      <c r="C4" s="4">
        <v>3.8286968063361244E-4</v>
      </c>
      <c r="D4" s="4">
        <v>3.8999540362380768E-4</v>
      </c>
      <c r="E4" s="4">
        <v>3.9439145706872869E-4</v>
      </c>
      <c r="F4" s="4">
        <v>3.9758791642567675E-4</v>
      </c>
      <c r="G4" s="4">
        <v>4.1670440259151796E-4</v>
      </c>
      <c r="H4" s="4">
        <v>4.5449874343080136E-4</v>
      </c>
      <c r="I4" s="4">
        <v>4.5571840174311271E-4</v>
      </c>
      <c r="J4" s="4">
        <v>4.5632492494806224E-4</v>
      </c>
      <c r="K4" s="4">
        <v>4.5682343934192723E-4</v>
      </c>
      <c r="L4" s="4">
        <v>4.5864796428233097E-4</v>
      </c>
      <c r="M4" s="4">
        <v>4.5942511490356416E-4</v>
      </c>
      <c r="N4" s="4">
        <v>4.6038567019040524E-4</v>
      </c>
      <c r="O4" s="4">
        <v>4.6137990440500237E-4</v>
      </c>
      <c r="P4" s="4">
        <v>4.627584500454361E-4</v>
      </c>
      <c r="Q4" s="4">
        <v>4.6332164296180965E-4</v>
      </c>
      <c r="R4" s="4">
        <v>4.6388593065941057E-4</v>
      </c>
      <c r="S4" s="4">
        <v>4.6479081055883617E-4</v>
      </c>
      <c r="T4" s="4">
        <v>4.6598088096797761E-4</v>
      </c>
      <c r="U4" s="4">
        <v>4.6672534660756901E-4</v>
      </c>
      <c r="V4" s="4">
        <v>4.6768413007742366E-4</v>
      </c>
      <c r="W4" s="4">
        <v>4.6835837126328925E-4</v>
      </c>
      <c r="X4" s="4">
        <v>4.6888408232764332E-4</v>
      </c>
      <c r="Y4" s="4">
        <v>4.6949898925199146E-4</v>
      </c>
      <c r="Z4" s="4">
        <v>4.7032072339820558E-4</v>
      </c>
      <c r="AA4" s="4">
        <v>4.7135545011319722E-4</v>
      </c>
      <c r="AB4" s="4">
        <v>4.7215508696463892E-4</v>
      </c>
      <c r="AC4" s="4">
        <v>4.730119981602886E-4</v>
      </c>
      <c r="AD4" s="4">
        <v>4.737905892831368E-4</v>
      </c>
      <c r="AE4" s="4">
        <v>4.7491927991846777E-4</v>
      </c>
      <c r="AF4" s="4">
        <v>4.7615242132589445E-4</v>
      </c>
      <c r="AG4" s="4"/>
      <c r="AH4" s="4"/>
      <c r="AI4" s="4"/>
    </row>
    <row r="5" spans="1:35">
      <c r="A5" t="s">
        <v>115</v>
      </c>
      <c r="B5" s="4">
        <v>4.2164836790723349E-4</v>
      </c>
      <c r="C5" s="4">
        <v>4.3038372468941308E-4</v>
      </c>
      <c r="D5" s="4">
        <v>4.3420465633630295E-4</v>
      </c>
      <c r="E5" s="4">
        <v>4.3755646869858035E-4</v>
      </c>
      <c r="F5" s="4">
        <v>4.3967943886681334E-4</v>
      </c>
      <c r="G5" s="4">
        <v>4.4460624002269991E-4</v>
      </c>
      <c r="H5" s="4">
        <v>4.4496012049244393E-4</v>
      </c>
      <c r="I5" s="4">
        <v>4.4386794465270786E-4</v>
      </c>
      <c r="J5" s="4">
        <v>4.4337540076502162E-4</v>
      </c>
      <c r="K5" s="4">
        <v>4.4271108702653624E-4</v>
      </c>
      <c r="L5" s="4">
        <v>4.4204868011526002E-4</v>
      </c>
      <c r="M5" s="4">
        <v>4.4134700384785902E-4</v>
      </c>
      <c r="N5" s="4">
        <v>4.4074150219218516E-4</v>
      </c>
      <c r="O5" s="4">
        <v>4.4004989920049426E-4</v>
      </c>
      <c r="P5" s="4">
        <v>4.3959873902550526E-4</v>
      </c>
      <c r="Q5" s="4">
        <v>4.3896791873294087E-4</v>
      </c>
      <c r="R5" s="4">
        <v>4.3853822206515422E-4</v>
      </c>
      <c r="S5" s="4">
        <v>4.380679289602619E-4</v>
      </c>
      <c r="T5" s="4">
        <v>4.3761382373608021E-4</v>
      </c>
      <c r="U5" s="4">
        <v>4.3728428606956427E-4</v>
      </c>
      <c r="V5" s="4">
        <v>4.3676208341619235E-4</v>
      </c>
      <c r="W5" s="4">
        <v>4.3641079058356913E-4</v>
      </c>
      <c r="X5" s="4">
        <v>4.3601813064876686E-4</v>
      </c>
      <c r="Y5" s="4">
        <v>4.3568341275915397E-4</v>
      </c>
      <c r="Z5" s="4">
        <v>4.3535955435881782E-4</v>
      </c>
      <c r="AA5" s="4">
        <v>4.3509879831850481E-4</v>
      </c>
      <c r="AB5" s="4">
        <v>4.3470212020737582E-4</v>
      </c>
      <c r="AC5" s="4">
        <v>4.3438066023618842E-4</v>
      </c>
      <c r="AD5" s="4">
        <v>4.3404466716966903E-4</v>
      </c>
      <c r="AE5" s="4">
        <v>4.3370047683290603E-4</v>
      </c>
      <c r="AF5" s="4">
        <v>4.3334687418764364E-4</v>
      </c>
      <c r="AG5" s="4"/>
      <c r="AH5" s="4"/>
      <c r="AI5" s="4"/>
    </row>
    <row r="6" spans="1:35">
      <c r="A6" t="s">
        <v>116</v>
      </c>
      <c r="B6" s="4">
        <v>6.5738318568648571E-4</v>
      </c>
      <c r="C6" s="4">
        <v>6.7868209237387732E-4</v>
      </c>
      <c r="D6" s="4">
        <v>6.8605104499600824E-4</v>
      </c>
      <c r="E6" s="4">
        <v>6.8995200477364748E-4</v>
      </c>
      <c r="F6" s="4">
        <v>7.0255070116778152E-4</v>
      </c>
      <c r="G6" s="4">
        <v>7.3075494105914415E-4</v>
      </c>
      <c r="H6" s="4">
        <v>7.6511494750975708E-4</v>
      </c>
      <c r="I6" s="4">
        <v>7.6729530817545215E-4</v>
      </c>
      <c r="J6" s="4">
        <v>7.6615763729175437E-4</v>
      </c>
      <c r="K6" s="4">
        <v>7.6497534983816374E-4</v>
      </c>
      <c r="L6" s="4">
        <v>7.6434508106930723E-4</v>
      </c>
      <c r="M6" s="4">
        <v>7.6297468642330408E-4</v>
      </c>
      <c r="N6" s="4">
        <v>7.6220701719009081E-4</v>
      </c>
      <c r="O6" s="4">
        <v>7.6135115263870209E-4</v>
      </c>
      <c r="P6" s="4">
        <v>7.6059039236971756E-4</v>
      </c>
      <c r="Q6" s="4">
        <v>7.5941521982376113E-4</v>
      </c>
      <c r="R6" s="4">
        <v>7.5865921051893645E-4</v>
      </c>
      <c r="S6" s="4">
        <v>7.5779553890121924E-4</v>
      </c>
      <c r="T6" s="4">
        <v>7.5675471415846706E-4</v>
      </c>
      <c r="U6" s="4">
        <v>7.5542246426100047E-4</v>
      </c>
      <c r="V6" s="4">
        <v>7.5410270573479155E-4</v>
      </c>
      <c r="W6" s="4">
        <v>7.5263393803100167E-4</v>
      </c>
      <c r="X6" s="4">
        <v>7.5087688624492623E-4</v>
      </c>
      <c r="Y6" s="4">
        <v>7.4906248631128583E-4</v>
      </c>
      <c r="Z6" s="4">
        <v>7.470071968170176E-4</v>
      </c>
      <c r="AA6" s="4">
        <v>7.4466971736164859E-4</v>
      </c>
      <c r="AB6" s="4">
        <v>7.4187742730834057E-4</v>
      </c>
      <c r="AC6" s="4">
        <v>7.3887113076972523E-4</v>
      </c>
      <c r="AD6" s="4">
        <v>7.3528955607294266E-4</v>
      </c>
      <c r="AE6" s="4">
        <v>7.3158063579575828E-4</v>
      </c>
      <c r="AF6" s="4">
        <v>7.2734242308217191E-4</v>
      </c>
      <c r="AG6" s="4"/>
      <c r="AH6" s="4"/>
      <c r="AI6" s="4"/>
    </row>
    <row r="7" spans="1:35">
      <c r="A7" t="s">
        <v>853</v>
      </c>
      <c r="B7" s="4">
        <v>3.6368321172053488E-4</v>
      </c>
      <c r="C7" s="4">
        <v>3.7519786349243767E-4</v>
      </c>
      <c r="D7" s="4">
        <v>3.8292342231539014E-4</v>
      </c>
      <c r="E7" s="4">
        <v>3.8737442480929154E-4</v>
      </c>
      <c r="F7" s="4">
        <v>3.9018162646122461E-4</v>
      </c>
      <c r="G7" s="4">
        <v>3.9393486543226201E-4</v>
      </c>
      <c r="H7" s="4">
        <v>3.958081254319439E-4</v>
      </c>
      <c r="I7" s="4">
        <v>3.958068662698271E-4</v>
      </c>
      <c r="J7" s="4">
        <v>3.9568870081904033E-4</v>
      </c>
      <c r="K7" s="4">
        <v>3.9552372368166668E-4</v>
      </c>
      <c r="L7" s="4">
        <v>3.9593709557582721E-4</v>
      </c>
      <c r="M7" s="4">
        <v>3.9597127514076109E-4</v>
      </c>
      <c r="N7" s="4">
        <v>3.9568311316840501E-4</v>
      </c>
      <c r="O7" s="4">
        <v>3.9545023752148126E-4</v>
      </c>
      <c r="P7" s="4">
        <v>3.9533735885442279E-4</v>
      </c>
      <c r="Q7" s="4">
        <v>3.9487850361981201E-4</v>
      </c>
      <c r="R7" s="4">
        <v>3.9428117062173101E-4</v>
      </c>
      <c r="S7" s="4">
        <v>3.9378231845382995E-4</v>
      </c>
      <c r="T7" s="4">
        <v>3.9349649872249946E-4</v>
      </c>
      <c r="U7" s="4">
        <v>3.9297415036491852E-4</v>
      </c>
      <c r="V7" s="4">
        <v>3.9250688719174123E-4</v>
      </c>
      <c r="W7" s="4">
        <v>3.9211185181415524E-4</v>
      </c>
      <c r="X7" s="4">
        <v>3.9168760952964436E-4</v>
      </c>
      <c r="Y7" s="4">
        <v>3.9122731880395569E-4</v>
      </c>
      <c r="Z7" s="4">
        <v>3.9085142797907205E-4</v>
      </c>
      <c r="AA7" s="4">
        <v>3.9051216876031034E-4</v>
      </c>
      <c r="AB7" s="4">
        <v>3.9011492927727893E-4</v>
      </c>
      <c r="AC7" s="4">
        <v>3.8968023550283847E-4</v>
      </c>
      <c r="AD7" s="4">
        <v>3.8920742031412479E-4</v>
      </c>
      <c r="AE7" s="4">
        <v>3.8876188063600889E-4</v>
      </c>
      <c r="AF7" s="4">
        <v>3.883715712735463E-4</v>
      </c>
      <c r="AG7" s="4"/>
      <c r="AH7" s="4"/>
      <c r="AI7" s="4"/>
    </row>
    <row r="8" spans="1:35">
      <c r="A8" t="s">
        <v>854</v>
      </c>
      <c r="B8" s="4">
        <v>5.8794415231938754E-4</v>
      </c>
      <c r="C8" s="4">
        <v>5.859697075889746E-4</v>
      </c>
      <c r="D8" s="4">
        <v>5.8487716230241557E-4</v>
      </c>
      <c r="E8" s="4">
        <v>5.8450715864569842E-4</v>
      </c>
      <c r="F8" s="4">
        <v>5.8509864619692446E-4</v>
      </c>
      <c r="G8" s="4">
        <v>5.8547838832553585E-4</v>
      </c>
      <c r="H8" s="4">
        <v>5.8677369900367977E-4</v>
      </c>
      <c r="I8" s="4">
        <v>5.8555189724455374E-4</v>
      </c>
      <c r="J8" s="4">
        <v>5.848624993596127E-4</v>
      </c>
      <c r="K8" s="4">
        <v>5.8392369578135807E-4</v>
      </c>
      <c r="L8" s="4">
        <v>5.8323582222320433E-4</v>
      </c>
      <c r="M8" s="4">
        <v>5.8232846507614633E-4</v>
      </c>
      <c r="N8" s="4">
        <v>5.8140476063791701E-4</v>
      </c>
      <c r="O8" s="4">
        <v>5.8053415348023238E-4</v>
      </c>
      <c r="P8" s="4">
        <v>5.7985999357189376E-4</v>
      </c>
      <c r="Q8" s="4">
        <v>5.790672010289583E-4</v>
      </c>
      <c r="R8" s="4">
        <v>5.783038784646057E-4</v>
      </c>
      <c r="S8" s="4">
        <v>5.7772941074558763E-4</v>
      </c>
      <c r="T8" s="4">
        <v>5.7728789584792482E-4</v>
      </c>
      <c r="U8" s="4">
        <v>5.7687866477931793E-4</v>
      </c>
      <c r="V8" s="4">
        <v>5.7657581365796442E-4</v>
      </c>
      <c r="W8" s="4">
        <v>5.7638685408458411E-4</v>
      </c>
      <c r="X8" s="4">
        <v>5.7622519119671751E-4</v>
      </c>
      <c r="Y8" s="4">
        <v>5.7612076801724784E-4</v>
      </c>
      <c r="Z8" s="4">
        <v>5.7610601336530144E-4</v>
      </c>
      <c r="AA8" s="4">
        <v>5.7616718513728532E-4</v>
      </c>
      <c r="AB8" s="4">
        <v>5.7619221096857649E-4</v>
      </c>
      <c r="AC8" s="4">
        <v>5.7620061572155568E-4</v>
      </c>
      <c r="AD8" s="4">
        <v>5.7622282038993897E-4</v>
      </c>
      <c r="AE8" s="4">
        <v>5.7625953419671364E-4</v>
      </c>
      <c r="AF8" s="4">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5DB26-BB28-42C1-A5FE-E30A92BBC96E}">
  <sheetPr>
    <tabColor theme="5"/>
  </sheetPr>
  <dimension ref="A1:AL222"/>
  <sheetViews>
    <sheetView topLeftCell="A174" workbookViewId="0">
      <selection activeCell="I182" sqref="I182"/>
    </sheetView>
  </sheetViews>
  <sheetFormatPr defaultColWidth="9.1796875" defaultRowHeight="14.5"/>
  <cols>
    <col min="1" max="1" width="85.1796875" style="131" customWidth="1"/>
    <col min="2" max="2" width="14.1796875" style="131" customWidth="1"/>
    <col min="3" max="5" width="9.1796875" style="131"/>
    <col min="6" max="6" width="10" style="131" bestFit="1" customWidth="1"/>
    <col min="7" max="9" width="9.1796875" style="131"/>
    <col min="10" max="10" width="10" style="131" bestFit="1" customWidth="1"/>
    <col min="11" max="27" width="9.1796875" style="131"/>
    <col min="28" max="31" width="9.1796875" style="135"/>
    <col min="32" max="33" width="9.1796875" style="131"/>
    <col min="34" max="37" width="9.1796875" style="135"/>
    <col min="38" max="16384" width="9.1796875" style="131"/>
  </cols>
  <sheetData>
    <row r="1" spans="1:38" ht="15.75" customHeight="1" thickBot="1">
      <c r="A1" s="130" t="s">
        <v>3418</v>
      </c>
      <c r="Q1" s="132"/>
      <c r="R1" s="240"/>
      <c r="S1" s="133"/>
      <c r="T1" s="134"/>
      <c r="U1" s="134"/>
      <c r="V1" s="134"/>
      <c r="W1" s="134"/>
      <c r="X1" s="134"/>
      <c r="Y1" s="134"/>
      <c r="Z1" s="134"/>
      <c r="AA1" s="134"/>
      <c r="AB1" s="134"/>
      <c r="AC1" s="134"/>
      <c r="AD1" s="134"/>
      <c r="AE1" s="134"/>
    </row>
    <row r="2" spans="1:38" ht="15.75" customHeight="1" thickBot="1">
      <c r="A2" s="243" t="s">
        <v>3419</v>
      </c>
      <c r="B2" s="245" t="s">
        <v>3420</v>
      </c>
      <c r="C2" s="246" t="s">
        <v>3421</v>
      </c>
      <c r="D2" s="247"/>
      <c r="E2" s="247"/>
      <c r="F2" s="247"/>
      <c r="G2" s="246" t="s">
        <v>3422</v>
      </c>
      <c r="H2" s="247"/>
      <c r="I2" s="247"/>
      <c r="J2" s="247"/>
      <c r="Q2" s="132"/>
      <c r="R2" s="241"/>
      <c r="S2" s="248" t="s">
        <v>3423</v>
      </c>
      <c r="T2" s="133" t="s">
        <v>3424</v>
      </c>
      <c r="U2" s="133" t="s">
        <v>3425</v>
      </c>
      <c r="V2" s="133" t="s">
        <v>3426</v>
      </c>
      <c r="W2" s="133" t="s">
        <v>3427</v>
      </c>
      <c r="X2" s="137" t="s">
        <v>3424</v>
      </c>
      <c r="Y2" s="133" t="s">
        <v>3425</v>
      </c>
      <c r="Z2" s="133" t="s">
        <v>3426</v>
      </c>
      <c r="AA2" s="133" t="s">
        <v>3427</v>
      </c>
      <c r="AB2" s="137" t="s">
        <v>3424</v>
      </c>
      <c r="AC2" s="133" t="s">
        <v>3425</v>
      </c>
      <c r="AD2" s="133" t="s">
        <v>3426</v>
      </c>
      <c r="AE2" s="133" t="s">
        <v>3427</v>
      </c>
      <c r="AL2" s="135"/>
    </row>
    <row r="3" spans="1:38" ht="15" thickBot="1">
      <c r="A3" s="244"/>
      <c r="B3" s="245"/>
      <c r="C3" s="138">
        <v>2020</v>
      </c>
      <c r="D3" s="138">
        <v>2022</v>
      </c>
      <c r="E3" s="138">
        <v>2030</v>
      </c>
      <c r="F3" s="139">
        <v>2035</v>
      </c>
      <c r="G3" s="138">
        <v>2020</v>
      </c>
      <c r="H3" s="138">
        <v>2022</v>
      </c>
      <c r="I3" s="138">
        <v>2030</v>
      </c>
      <c r="J3" s="139">
        <v>2035</v>
      </c>
      <c r="Q3" s="132"/>
      <c r="R3" s="242"/>
      <c r="S3" s="249"/>
      <c r="T3" s="140">
        <v>2022</v>
      </c>
      <c r="U3" s="140">
        <v>2022</v>
      </c>
      <c r="V3" s="140">
        <v>2022</v>
      </c>
      <c r="W3" s="140">
        <v>2022</v>
      </c>
      <c r="X3" s="140">
        <v>2030</v>
      </c>
      <c r="Y3" s="140">
        <v>2030</v>
      </c>
      <c r="Z3" s="140">
        <v>2030</v>
      </c>
      <c r="AA3" s="140">
        <v>2030</v>
      </c>
      <c r="AB3" s="141">
        <v>2035</v>
      </c>
      <c r="AC3" s="141">
        <v>2035</v>
      </c>
      <c r="AD3" s="141">
        <v>2035</v>
      </c>
      <c r="AE3" s="141">
        <v>2035</v>
      </c>
      <c r="AL3" s="135"/>
    </row>
    <row r="4" spans="1:38" ht="20.5" thickBot="1">
      <c r="A4" s="142" t="s">
        <v>3424</v>
      </c>
      <c r="B4" s="143" t="s">
        <v>3428</v>
      </c>
      <c r="C4" s="144">
        <v>31.3</v>
      </c>
      <c r="D4" s="144">
        <v>33.6</v>
      </c>
      <c r="E4" s="144">
        <v>44.6</v>
      </c>
      <c r="F4" s="144">
        <v>53.3</v>
      </c>
      <c r="G4" s="145"/>
      <c r="H4" s="145"/>
      <c r="I4" s="145"/>
      <c r="J4" s="145"/>
      <c r="Q4" s="132"/>
      <c r="R4" s="146" t="s">
        <v>3429</v>
      </c>
      <c r="S4" s="147"/>
      <c r="T4" s="148">
        <v>153</v>
      </c>
      <c r="U4" s="148">
        <v>146</v>
      </c>
      <c r="V4" s="148">
        <v>227</v>
      </c>
      <c r="W4" s="148">
        <v>253</v>
      </c>
      <c r="X4" s="148">
        <v>153</v>
      </c>
      <c r="Y4" s="148">
        <v>146</v>
      </c>
      <c r="Z4" s="148">
        <v>227</v>
      </c>
      <c r="AA4" s="148">
        <v>253</v>
      </c>
      <c r="AB4" s="148">
        <v>152.60842752091946</v>
      </c>
      <c r="AC4" s="148">
        <v>145.98083087539877</v>
      </c>
      <c r="AD4" s="148">
        <v>227.02874406681264</v>
      </c>
      <c r="AE4" s="148">
        <v>252.86951483455164</v>
      </c>
      <c r="AL4" s="135"/>
    </row>
    <row r="5" spans="1:38" ht="20.5" thickBot="1">
      <c r="A5" s="149" t="s">
        <v>3425</v>
      </c>
      <c r="B5" s="143" t="s">
        <v>3428</v>
      </c>
      <c r="C5" s="150">
        <v>28</v>
      </c>
      <c r="D5" s="150">
        <v>30.1</v>
      </c>
      <c r="E5" s="150">
        <v>40</v>
      </c>
      <c r="F5" s="150">
        <v>47.8</v>
      </c>
      <c r="G5" s="145"/>
      <c r="H5" s="145"/>
      <c r="I5" s="145"/>
      <c r="J5" s="145"/>
      <c r="Q5" s="237"/>
      <c r="R5" s="151" t="s">
        <v>3430</v>
      </c>
      <c r="S5" s="238"/>
      <c r="T5" s="224" t="s">
        <v>3431</v>
      </c>
      <c r="U5" s="224" t="s">
        <v>3431</v>
      </c>
      <c r="V5" s="224" t="s">
        <v>3431</v>
      </c>
      <c r="W5" s="224" t="s">
        <v>3431</v>
      </c>
      <c r="X5" s="224" t="s">
        <v>3431</v>
      </c>
      <c r="Y5" s="224" t="s">
        <v>3431</v>
      </c>
      <c r="Z5" s="224" t="s">
        <v>3431</v>
      </c>
      <c r="AA5" s="224" t="s">
        <v>3431</v>
      </c>
      <c r="AB5" s="224"/>
      <c r="AC5" s="224"/>
      <c r="AD5" s="224"/>
      <c r="AE5" s="224"/>
      <c r="AL5" s="135"/>
    </row>
    <row r="6" spans="1:38" ht="15" thickBot="1">
      <c r="A6" s="142" t="s">
        <v>3426</v>
      </c>
      <c r="B6" s="143" t="s">
        <v>3428</v>
      </c>
      <c r="C6" s="152">
        <v>21.5</v>
      </c>
      <c r="D6" s="152">
        <v>23</v>
      </c>
      <c r="E6" s="152">
        <v>30.6</v>
      </c>
      <c r="F6" s="152">
        <v>36.6</v>
      </c>
      <c r="G6" s="145"/>
      <c r="H6" s="145"/>
      <c r="I6" s="145"/>
      <c r="J6" s="145"/>
      <c r="Q6" s="237"/>
      <c r="R6" s="146" t="s">
        <v>3432</v>
      </c>
      <c r="S6" s="239"/>
      <c r="T6" s="225"/>
      <c r="U6" s="225"/>
      <c r="V6" s="225"/>
      <c r="W6" s="225"/>
      <c r="X6" s="225"/>
      <c r="Y6" s="225"/>
      <c r="Z6" s="225"/>
      <c r="AA6" s="225"/>
      <c r="AB6" s="225"/>
      <c r="AC6" s="225"/>
      <c r="AD6" s="225"/>
      <c r="AE6" s="225"/>
      <c r="AL6" s="135"/>
    </row>
    <row r="7" spans="1:38" ht="15" thickBot="1">
      <c r="A7" s="149" t="s">
        <v>3427</v>
      </c>
      <c r="B7" s="143" t="s">
        <v>3428</v>
      </c>
      <c r="C7" s="150">
        <v>19</v>
      </c>
      <c r="D7" s="150">
        <v>20.399999999999999</v>
      </c>
      <c r="E7" s="150">
        <v>27.2</v>
      </c>
      <c r="F7" s="150">
        <v>32.5</v>
      </c>
      <c r="G7" s="145"/>
      <c r="H7" s="145"/>
      <c r="I7" s="145"/>
      <c r="J7" s="145"/>
      <c r="Q7" s="132"/>
      <c r="R7" s="151" t="s">
        <v>3433</v>
      </c>
      <c r="S7" s="143" t="s">
        <v>3434</v>
      </c>
      <c r="T7" s="148">
        <v>0.27</v>
      </c>
      <c r="U7" s="148">
        <v>0.32</v>
      </c>
      <c r="V7" s="148">
        <v>0.37</v>
      </c>
      <c r="W7" s="148">
        <v>0.45</v>
      </c>
      <c r="X7" s="148">
        <v>0.19</v>
      </c>
      <c r="Y7" s="148">
        <v>0.2</v>
      </c>
      <c r="Z7" s="148">
        <v>0.24</v>
      </c>
      <c r="AA7" s="148">
        <v>0.31</v>
      </c>
      <c r="AB7" s="153">
        <v>0.18426701437307363</v>
      </c>
      <c r="AC7" s="153">
        <v>0.19574832681316678</v>
      </c>
      <c r="AD7" s="153">
        <v>0.23764303932196376</v>
      </c>
      <c r="AE7" s="153">
        <v>0.30309995733807726</v>
      </c>
      <c r="AL7" s="135"/>
    </row>
    <row r="8" spans="1:38" ht="15" thickBot="1">
      <c r="A8" s="142" t="s">
        <v>3424</v>
      </c>
      <c r="B8" s="143" t="s">
        <v>3434</v>
      </c>
      <c r="C8" s="145"/>
      <c r="D8" s="152">
        <f>INDEX($T$7:$W$12,MATCH($B8,$S$7:$S$12,0),MATCH($A8,$T$2:$W$2,0))</f>
        <v>0.27</v>
      </c>
      <c r="E8" s="152">
        <f>INDEX($X$7:$AA$12,MATCH($B8,$S$7:$S$12,0),MATCH($A8,$X$2:$AA$2,0))</f>
        <v>0.19</v>
      </c>
      <c r="F8" s="154">
        <f>INDEX($AB$7:$AE$12,MATCH($B8,$S$7:$S$12,0),MATCH($A8,$AB$2:$AE$2,0))</f>
        <v>0.18426701437307363</v>
      </c>
      <c r="G8" s="145"/>
      <c r="H8" s="152">
        <f>INDEX($T$13:$W$18,MATCH($B8,$S$13:$S$18,0),MATCH($A8,$T$2:$W$2,0))</f>
        <v>41</v>
      </c>
      <c r="I8" s="152">
        <f>INDEX($X$13:$AA$18,MATCH($B8,$S$13:$S$18,0),MATCH($A8,$X$2:$AA$2,0))</f>
        <v>27</v>
      </c>
      <c r="J8" s="152">
        <f>INDEX($AB$13:$AE$18,MATCH($B8,$S$13:$S$18,0),MATCH($A8,$X$2:$AA$2,0))</f>
        <v>26.364357441070538</v>
      </c>
      <c r="Q8" s="132"/>
      <c r="R8" s="151" t="s">
        <v>3435</v>
      </c>
      <c r="S8" s="143" t="s">
        <v>3436</v>
      </c>
      <c r="T8" s="155">
        <v>0.28000000000000003</v>
      </c>
      <c r="U8" s="155">
        <v>0.33</v>
      </c>
      <c r="V8" s="155">
        <v>0.38</v>
      </c>
      <c r="W8" s="155">
        <v>0.46</v>
      </c>
      <c r="X8" s="155">
        <v>0.2</v>
      </c>
      <c r="Y8" s="155">
        <v>0.21</v>
      </c>
      <c r="Z8" s="155">
        <v>0.26</v>
      </c>
      <c r="AA8" s="155">
        <v>0.33</v>
      </c>
      <c r="AB8" s="156">
        <v>0.19456292552209251</v>
      </c>
      <c r="AC8" s="156">
        <v>0.20646960386579979</v>
      </c>
      <c r="AD8" s="156">
        <v>0.25035718310927135</v>
      </c>
      <c r="AE8" s="156">
        <v>0.31939450393345609</v>
      </c>
      <c r="AL8" s="135"/>
    </row>
    <row r="9" spans="1:38" ht="15" thickBot="1">
      <c r="A9" s="149" t="s">
        <v>3424</v>
      </c>
      <c r="B9" s="143" t="s">
        <v>3436</v>
      </c>
      <c r="C9" s="145"/>
      <c r="D9" s="150">
        <f t="shared" ref="D9:D31" si="0">INDEX($T$7:$W$12,MATCH($B9,$S$7:$S$12,0),MATCH($A9,$T$2:$W$2,0))</f>
        <v>0.28000000000000003</v>
      </c>
      <c r="E9" s="150">
        <f t="shared" ref="E9:E31" si="1">INDEX($X$7:$AA$12,MATCH($B9,$S$7:$S$12,0),MATCH($A9,$X$2:$AA$2,0))</f>
        <v>0.2</v>
      </c>
      <c r="F9" s="157">
        <f t="shared" ref="F9:F31" si="2">INDEX($AB$7:$AE$12,MATCH($B9,$S$7:$S$12,0),MATCH($A9,$AB$2:$AE$2,0))</f>
        <v>0.19456292552209251</v>
      </c>
      <c r="G9" s="145"/>
      <c r="H9" s="152">
        <f t="shared" ref="H9:H31" si="3">INDEX($T$13:$W$18,MATCH($B9,$S$13:$S$18,0),MATCH($A9,$T$2:$W$2,0))</f>
        <v>56</v>
      </c>
      <c r="I9" s="152">
        <f t="shared" ref="I9:I31" si="4">INDEX($X$13:$AA$18,MATCH($B9,$S$13:$S$18,0),MATCH($A9,$X$2:$AA$2,0))</f>
        <v>38</v>
      </c>
      <c r="J9" s="152">
        <f t="shared" ref="J9:J31" si="5">INDEX($AB$13:$AE$18,MATCH($B9,$S$13:$S$18,0),MATCH($A9,$X$2:$AA$2,0))</f>
        <v>37.116619638060733</v>
      </c>
      <c r="Q9" s="132"/>
      <c r="R9" s="158"/>
      <c r="S9" s="143" t="s">
        <v>3437</v>
      </c>
      <c r="T9" s="148">
        <v>0.28000000000000003</v>
      </c>
      <c r="U9" s="148">
        <v>0.34</v>
      </c>
      <c r="V9" s="148">
        <v>0.39</v>
      </c>
      <c r="W9" s="148">
        <v>0.47</v>
      </c>
      <c r="X9" s="148">
        <v>0.21</v>
      </c>
      <c r="Y9" s="148">
        <v>0.22</v>
      </c>
      <c r="Z9" s="148">
        <v>0.27</v>
      </c>
      <c r="AA9" s="148">
        <v>0.35</v>
      </c>
      <c r="AB9" s="153">
        <v>0.20543412024396976</v>
      </c>
      <c r="AC9" s="153">
        <v>0.21777809299585213</v>
      </c>
      <c r="AD9" s="153">
        <v>0.26375154649276639</v>
      </c>
      <c r="AE9" s="153">
        <v>0.33656503959554668</v>
      </c>
      <c r="AL9" s="135"/>
    </row>
    <row r="10" spans="1:38" ht="15" thickBot="1">
      <c r="A10" s="142" t="s">
        <v>3424</v>
      </c>
      <c r="B10" s="143" t="s">
        <v>3437</v>
      </c>
      <c r="C10" s="145"/>
      <c r="D10" s="152">
        <f t="shared" si="0"/>
        <v>0.28000000000000003</v>
      </c>
      <c r="E10" s="152">
        <f t="shared" si="1"/>
        <v>0.21</v>
      </c>
      <c r="F10" s="154">
        <f t="shared" si="2"/>
        <v>0.20543412024396976</v>
      </c>
      <c r="G10" s="145"/>
      <c r="H10" s="152">
        <f t="shared" si="3"/>
        <v>72</v>
      </c>
      <c r="I10" s="152">
        <f t="shared" si="4"/>
        <v>50</v>
      </c>
      <c r="J10" s="152">
        <f t="shared" si="5"/>
        <v>48.988136365869714</v>
      </c>
      <c r="Q10" s="132"/>
      <c r="R10" s="158"/>
      <c r="S10" s="143" t="s">
        <v>3438</v>
      </c>
      <c r="T10" s="155">
        <v>0.28999999999999998</v>
      </c>
      <c r="U10" s="155">
        <v>0.35</v>
      </c>
      <c r="V10" s="155">
        <v>0.4</v>
      </c>
      <c r="W10" s="155">
        <v>0.48</v>
      </c>
      <c r="X10" s="155">
        <v>0.22</v>
      </c>
      <c r="Y10" s="155">
        <v>0.24</v>
      </c>
      <c r="Z10" s="155">
        <v>0.28000000000000003</v>
      </c>
      <c r="AA10" s="155">
        <v>0.36</v>
      </c>
      <c r="AB10" s="156">
        <v>0.21691274248249151</v>
      </c>
      <c r="AC10" s="156">
        <v>0.22970595623235948</v>
      </c>
      <c r="AD10" s="156">
        <v>0.27786252191119876</v>
      </c>
      <c r="AE10" s="156">
        <v>0.35465865718701378</v>
      </c>
      <c r="AL10" s="135"/>
    </row>
    <row r="11" spans="1:38" ht="15" thickBot="1">
      <c r="A11" s="149" t="s">
        <v>3424</v>
      </c>
      <c r="B11" s="143" t="s">
        <v>3438</v>
      </c>
      <c r="C11" s="145"/>
      <c r="D11" s="150">
        <f t="shared" si="0"/>
        <v>0.28999999999999998</v>
      </c>
      <c r="E11" s="150">
        <f t="shared" si="1"/>
        <v>0.22</v>
      </c>
      <c r="F11" s="157">
        <f t="shared" si="2"/>
        <v>0.21691274248249151</v>
      </c>
      <c r="G11" s="145"/>
      <c r="H11" s="152">
        <f t="shared" si="3"/>
        <v>88</v>
      </c>
      <c r="I11" s="152">
        <f t="shared" si="4"/>
        <v>64</v>
      </c>
      <c r="J11" s="152">
        <f t="shared" si="5"/>
        <v>62.070415541143731</v>
      </c>
      <c r="Q11" s="132"/>
      <c r="R11" s="158"/>
      <c r="S11" s="143" t="s">
        <v>3439</v>
      </c>
      <c r="T11" s="148">
        <v>0.3</v>
      </c>
      <c r="U11" s="148">
        <v>0.36</v>
      </c>
      <c r="V11" s="148">
        <v>0.4</v>
      </c>
      <c r="W11" s="148">
        <v>0.49</v>
      </c>
      <c r="X11" s="148">
        <v>0.23</v>
      </c>
      <c r="Y11" s="148">
        <v>0.25</v>
      </c>
      <c r="Z11" s="148">
        <v>0.3</v>
      </c>
      <c r="AA11" s="148">
        <v>0.38</v>
      </c>
      <c r="AB11" s="153">
        <v>0.22903273222285869</v>
      </c>
      <c r="AC11" s="153">
        <v>0.24228711714188639</v>
      </c>
      <c r="AD11" s="153">
        <v>0.29272844883572613</v>
      </c>
      <c r="AE11" s="153">
        <v>0.37372498126617681</v>
      </c>
      <c r="AL11" s="135"/>
    </row>
    <row r="12" spans="1:38" ht="15" thickBot="1">
      <c r="A12" s="142" t="s">
        <v>3424</v>
      </c>
      <c r="B12" s="143" t="s">
        <v>3439</v>
      </c>
      <c r="C12" s="145"/>
      <c r="D12" s="152">
        <f t="shared" si="0"/>
        <v>0.3</v>
      </c>
      <c r="E12" s="152">
        <f t="shared" si="1"/>
        <v>0.23</v>
      </c>
      <c r="F12" s="154">
        <f t="shared" si="2"/>
        <v>0.22903273222285869</v>
      </c>
      <c r="G12" s="145"/>
      <c r="H12" s="152">
        <f t="shared" si="3"/>
        <v>105</v>
      </c>
      <c r="I12" s="152">
        <f t="shared" si="4"/>
        <v>78</v>
      </c>
      <c r="J12" s="152">
        <f t="shared" si="5"/>
        <v>76.461696757477441</v>
      </c>
      <c r="Q12" s="132"/>
      <c r="R12" s="159"/>
      <c r="S12" s="143" t="s">
        <v>3440</v>
      </c>
      <c r="T12" s="155">
        <v>0.31</v>
      </c>
      <c r="U12" s="155">
        <v>0.36</v>
      </c>
      <c r="V12" s="155">
        <v>0.41</v>
      </c>
      <c r="W12" s="155">
        <v>0.5</v>
      </c>
      <c r="X12" s="155">
        <v>0.25</v>
      </c>
      <c r="Y12" s="155">
        <v>0.26</v>
      </c>
      <c r="Z12" s="155">
        <v>0.32</v>
      </c>
      <c r="AA12" s="155">
        <v>0.4</v>
      </c>
      <c r="AB12" s="156">
        <v>0.24115272196322587</v>
      </c>
      <c r="AC12" s="156">
        <v>0.25486827805141332</v>
      </c>
      <c r="AD12" s="156">
        <v>0.30759437576025339</v>
      </c>
      <c r="AE12" s="156">
        <v>0.3927913053453399</v>
      </c>
      <c r="AL12" s="135"/>
    </row>
    <row r="13" spans="1:38" ht="22.5" thickBot="1">
      <c r="A13" s="149" t="s">
        <v>3424</v>
      </c>
      <c r="B13" s="143" t="s">
        <v>3440</v>
      </c>
      <c r="C13" s="145"/>
      <c r="D13" s="150">
        <f t="shared" si="0"/>
        <v>0.31</v>
      </c>
      <c r="E13" s="150">
        <f t="shared" si="1"/>
        <v>0.25</v>
      </c>
      <c r="F13" s="157">
        <f t="shared" si="2"/>
        <v>0.24115272196322587</v>
      </c>
      <c r="G13" s="145"/>
      <c r="H13" s="152">
        <f t="shared" si="3"/>
        <v>123</v>
      </c>
      <c r="I13" s="152">
        <f t="shared" si="4"/>
        <v>94</v>
      </c>
      <c r="J13" s="152">
        <f t="shared" si="5"/>
        <v>92.009038533661567</v>
      </c>
      <c r="Q13" s="132"/>
      <c r="R13" s="151" t="s">
        <v>3441</v>
      </c>
      <c r="S13" s="143" t="s">
        <v>3434</v>
      </c>
      <c r="T13" s="148">
        <v>41</v>
      </c>
      <c r="U13" s="148">
        <v>50</v>
      </c>
      <c r="V13" s="148">
        <v>57</v>
      </c>
      <c r="W13" s="148">
        <v>70</v>
      </c>
      <c r="X13" s="148">
        <v>27</v>
      </c>
      <c r="Y13" s="148">
        <v>29</v>
      </c>
      <c r="Z13" s="148">
        <v>35</v>
      </c>
      <c r="AA13" s="148">
        <v>45</v>
      </c>
      <c r="AB13" s="153">
        <v>26.364357441070538</v>
      </c>
      <c r="AC13" s="153">
        <v>28.007068297883862</v>
      </c>
      <c r="AD13" s="153">
        <v>34.001234856834813</v>
      </c>
      <c r="AE13" s="153">
        <v>43.366609280678752</v>
      </c>
      <c r="AL13" s="135"/>
    </row>
    <row r="14" spans="1:38" ht="15" thickBot="1">
      <c r="A14" s="142" t="s">
        <v>3425</v>
      </c>
      <c r="B14" s="143" t="s">
        <v>3434</v>
      </c>
      <c r="C14" s="145"/>
      <c r="D14" s="152">
        <f t="shared" si="0"/>
        <v>0.32</v>
      </c>
      <c r="E14" s="152">
        <f t="shared" si="1"/>
        <v>0.2</v>
      </c>
      <c r="F14" s="154">
        <f t="shared" si="2"/>
        <v>0.19574832681316678</v>
      </c>
      <c r="G14" s="145"/>
      <c r="H14" s="152">
        <f t="shared" si="3"/>
        <v>50</v>
      </c>
      <c r="I14" s="152">
        <f t="shared" si="4"/>
        <v>29</v>
      </c>
      <c r="J14" s="152">
        <f t="shared" si="5"/>
        <v>28.007068297883862</v>
      </c>
      <c r="Q14" s="132"/>
      <c r="R14" s="151" t="s">
        <v>3442</v>
      </c>
      <c r="S14" s="143" t="s">
        <v>3436</v>
      </c>
      <c r="T14" s="155">
        <v>56</v>
      </c>
      <c r="U14" s="155">
        <v>67</v>
      </c>
      <c r="V14" s="155">
        <v>77</v>
      </c>
      <c r="W14" s="155">
        <v>94</v>
      </c>
      <c r="X14" s="155">
        <v>38</v>
      </c>
      <c r="Y14" s="155">
        <v>41</v>
      </c>
      <c r="Z14" s="155">
        <v>49</v>
      </c>
      <c r="AA14" s="155">
        <v>63</v>
      </c>
      <c r="AB14" s="156">
        <v>37.116619638060733</v>
      </c>
      <c r="AC14" s="156">
        <v>39.388047506706428</v>
      </c>
      <c r="AD14" s="156">
        <v>47.760447239307148</v>
      </c>
      <c r="AE14" s="156">
        <v>60.930643827305474</v>
      </c>
    </row>
    <row r="15" spans="1:38" ht="15" thickBot="1">
      <c r="A15" s="149" t="s">
        <v>3425</v>
      </c>
      <c r="B15" s="143" t="s">
        <v>3436</v>
      </c>
      <c r="C15" s="145"/>
      <c r="D15" s="150">
        <f t="shared" si="0"/>
        <v>0.33</v>
      </c>
      <c r="E15" s="150">
        <f t="shared" si="1"/>
        <v>0.21</v>
      </c>
      <c r="F15" s="157">
        <f t="shared" si="2"/>
        <v>0.20646960386579979</v>
      </c>
      <c r="G15" s="145"/>
      <c r="H15" s="152">
        <f t="shared" si="3"/>
        <v>67</v>
      </c>
      <c r="I15" s="152">
        <f t="shared" si="4"/>
        <v>41</v>
      </c>
      <c r="J15" s="152">
        <f t="shared" si="5"/>
        <v>39.388047506706428</v>
      </c>
      <c r="Q15" s="132"/>
      <c r="R15" s="158"/>
      <c r="S15" s="143" t="s">
        <v>3437</v>
      </c>
      <c r="T15" s="148">
        <v>72</v>
      </c>
      <c r="U15" s="148">
        <v>86</v>
      </c>
      <c r="V15" s="148">
        <v>98</v>
      </c>
      <c r="W15" s="148">
        <v>119</v>
      </c>
      <c r="X15" s="148">
        <v>50</v>
      </c>
      <c r="Y15" s="148">
        <v>53</v>
      </c>
      <c r="Z15" s="148">
        <v>64</v>
      </c>
      <c r="AA15" s="148">
        <v>82</v>
      </c>
      <c r="AB15" s="153">
        <v>48.988136365869714</v>
      </c>
      <c r="AC15" s="153">
        <v>51.931699099010892</v>
      </c>
      <c r="AD15" s="153">
        <v>62.894599548275075</v>
      </c>
      <c r="AE15" s="153">
        <v>80.257817134322678</v>
      </c>
    </row>
    <row r="16" spans="1:38" ht="15" thickBot="1">
      <c r="A16" s="142" t="s">
        <v>3425</v>
      </c>
      <c r="B16" s="143" t="s">
        <v>3437</v>
      </c>
      <c r="C16" s="145"/>
      <c r="D16" s="152">
        <f t="shared" si="0"/>
        <v>0.34</v>
      </c>
      <c r="E16" s="152">
        <f t="shared" si="1"/>
        <v>0.22</v>
      </c>
      <c r="F16" s="154">
        <f t="shared" si="2"/>
        <v>0.21777809299585213</v>
      </c>
      <c r="G16" s="145"/>
      <c r="H16" s="152">
        <f t="shared" si="3"/>
        <v>86</v>
      </c>
      <c r="I16" s="152">
        <f t="shared" si="4"/>
        <v>53</v>
      </c>
      <c r="J16" s="152">
        <f t="shared" si="5"/>
        <v>51.931699099010892</v>
      </c>
      <c r="Q16" s="132"/>
      <c r="R16" s="158"/>
      <c r="S16" s="143" t="s">
        <v>3438</v>
      </c>
      <c r="T16" s="155">
        <v>88</v>
      </c>
      <c r="U16" s="155">
        <v>105</v>
      </c>
      <c r="V16" s="155">
        <v>119</v>
      </c>
      <c r="W16" s="155">
        <v>144</v>
      </c>
      <c r="X16" s="155">
        <v>64</v>
      </c>
      <c r="Y16" s="155">
        <v>67</v>
      </c>
      <c r="Z16" s="155">
        <v>82</v>
      </c>
      <c r="AA16" s="155">
        <v>104</v>
      </c>
      <c r="AB16" s="156">
        <v>62.070415541143731</v>
      </c>
      <c r="AC16" s="156">
        <v>65.731242860336721</v>
      </c>
      <c r="AD16" s="156">
        <v>79.51142934689689</v>
      </c>
      <c r="AE16" s="156">
        <v>101.48693882582241</v>
      </c>
    </row>
    <row r="17" spans="1:31" ht="15" thickBot="1">
      <c r="A17" s="149" t="s">
        <v>3425</v>
      </c>
      <c r="B17" s="143" t="s">
        <v>3438</v>
      </c>
      <c r="C17" s="145"/>
      <c r="D17" s="150">
        <f t="shared" si="0"/>
        <v>0.35</v>
      </c>
      <c r="E17" s="150">
        <f t="shared" si="1"/>
        <v>0.24</v>
      </c>
      <c r="F17" s="157">
        <f t="shared" si="2"/>
        <v>0.22970595623235948</v>
      </c>
      <c r="G17" s="145"/>
      <c r="H17" s="152">
        <f t="shared" si="3"/>
        <v>105</v>
      </c>
      <c r="I17" s="152">
        <f t="shared" si="4"/>
        <v>67</v>
      </c>
      <c r="J17" s="152">
        <f t="shared" si="5"/>
        <v>65.731242860336721</v>
      </c>
      <c r="Q17" s="132"/>
      <c r="R17" s="158"/>
      <c r="S17" s="143" t="s">
        <v>3439</v>
      </c>
      <c r="T17" s="148">
        <v>105</v>
      </c>
      <c r="U17" s="148">
        <v>125</v>
      </c>
      <c r="V17" s="148">
        <v>141</v>
      </c>
      <c r="W17" s="148">
        <v>170</v>
      </c>
      <c r="X17" s="148">
        <v>78</v>
      </c>
      <c r="Y17" s="148">
        <v>83</v>
      </c>
      <c r="Z17" s="148">
        <v>100</v>
      </c>
      <c r="AA17" s="148">
        <v>128</v>
      </c>
      <c r="AB17" s="153">
        <v>76.461696757477441</v>
      </c>
      <c r="AC17" s="153">
        <v>80.886622184291312</v>
      </c>
      <c r="AD17" s="153">
        <v>97.726266765157817</v>
      </c>
      <c r="AE17" s="153">
        <v>124.76664759193905</v>
      </c>
    </row>
    <row r="18" spans="1:31" ht="15" thickBot="1">
      <c r="A18" s="142" t="s">
        <v>3425</v>
      </c>
      <c r="B18" s="143" t="s">
        <v>3439</v>
      </c>
      <c r="C18" s="145"/>
      <c r="D18" s="152">
        <f t="shared" si="0"/>
        <v>0.36</v>
      </c>
      <c r="E18" s="152">
        <f t="shared" si="1"/>
        <v>0.25</v>
      </c>
      <c r="F18" s="154">
        <f t="shared" si="2"/>
        <v>0.24228711714188639</v>
      </c>
      <c r="G18" s="145"/>
      <c r="H18" s="152">
        <f t="shared" si="3"/>
        <v>125</v>
      </c>
      <c r="I18" s="152">
        <f t="shared" si="4"/>
        <v>83</v>
      </c>
      <c r="J18" s="152">
        <f t="shared" si="5"/>
        <v>80.886622184291312</v>
      </c>
      <c r="Q18" s="160"/>
      <c r="R18" s="159"/>
      <c r="S18" s="143" t="s">
        <v>3440</v>
      </c>
      <c r="T18" s="155">
        <v>123</v>
      </c>
      <c r="U18" s="155">
        <v>145</v>
      </c>
      <c r="V18" s="155">
        <v>164</v>
      </c>
      <c r="W18" s="155">
        <v>197</v>
      </c>
      <c r="X18" s="155">
        <v>94</v>
      </c>
      <c r="Y18" s="155">
        <v>100</v>
      </c>
      <c r="Z18" s="155">
        <v>120</v>
      </c>
      <c r="AA18" s="155">
        <v>154</v>
      </c>
      <c r="AB18" s="156">
        <v>92.009038533661567</v>
      </c>
      <c r="AC18" s="156">
        <v>97.242050702693078</v>
      </c>
      <c r="AD18" s="156">
        <v>117.35908490545053</v>
      </c>
      <c r="AE18" s="156">
        <v>149.86499034714507</v>
      </c>
    </row>
    <row r="19" spans="1:31" ht="15" thickBot="1">
      <c r="A19" s="149" t="s">
        <v>3425</v>
      </c>
      <c r="B19" s="143" t="s">
        <v>3440</v>
      </c>
      <c r="C19" s="145"/>
      <c r="D19" s="150">
        <f t="shared" si="0"/>
        <v>0.36</v>
      </c>
      <c r="E19" s="150">
        <f t="shared" si="1"/>
        <v>0.26</v>
      </c>
      <c r="F19" s="157">
        <f t="shared" si="2"/>
        <v>0.25486827805141332</v>
      </c>
      <c r="G19" s="145"/>
      <c r="H19" s="152">
        <f t="shared" si="3"/>
        <v>145</v>
      </c>
      <c r="I19" s="152">
        <f t="shared" si="4"/>
        <v>100</v>
      </c>
      <c r="J19" s="152">
        <f t="shared" si="5"/>
        <v>97.242050702693078</v>
      </c>
      <c r="R19" s="161" t="s">
        <v>3443</v>
      </c>
      <c r="S19" s="143" t="s">
        <v>3434</v>
      </c>
      <c r="T19" s="162">
        <v>134</v>
      </c>
      <c r="U19" s="162">
        <v>131</v>
      </c>
      <c r="V19" s="162">
        <v>129</v>
      </c>
      <c r="W19" s="162">
        <v>126</v>
      </c>
      <c r="X19" s="162">
        <v>79</v>
      </c>
      <c r="Y19" s="162">
        <v>78</v>
      </c>
      <c r="Z19" s="162">
        <v>77</v>
      </c>
      <c r="AA19" s="162">
        <v>75</v>
      </c>
      <c r="AB19" s="162">
        <v>67.981962411456095</v>
      </c>
      <c r="AC19" s="162">
        <v>67.521080243364935</v>
      </c>
      <c r="AD19" s="162">
        <v>66.042296957575672</v>
      </c>
      <c r="AE19" s="162">
        <v>64.187199212787178</v>
      </c>
    </row>
    <row r="20" spans="1:31" ht="15" thickBot="1">
      <c r="A20" s="142" t="s">
        <v>3426</v>
      </c>
      <c r="B20" s="143" t="s">
        <v>3434</v>
      </c>
      <c r="C20" s="145"/>
      <c r="D20" s="152">
        <f t="shared" si="0"/>
        <v>0.37</v>
      </c>
      <c r="E20" s="152">
        <f t="shared" si="1"/>
        <v>0.24</v>
      </c>
      <c r="F20" s="154">
        <f t="shared" si="2"/>
        <v>0.23764303932196376</v>
      </c>
      <c r="G20" s="145"/>
      <c r="H20" s="152">
        <f t="shared" si="3"/>
        <v>57</v>
      </c>
      <c r="I20" s="152">
        <f t="shared" si="4"/>
        <v>35</v>
      </c>
      <c r="J20" s="152">
        <f t="shared" si="5"/>
        <v>34.001234856834813</v>
      </c>
      <c r="R20" s="163" t="s">
        <v>3444</v>
      </c>
      <c r="S20" s="143" t="s">
        <v>3436</v>
      </c>
      <c r="T20" s="164">
        <v>129</v>
      </c>
      <c r="U20" s="164">
        <v>126</v>
      </c>
      <c r="V20" s="164">
        <v>124</v>
      </c>
      <c r="W20" s="164">
        <v>121</v>
      </c>
      <c r="X20" s="164">
        <v>76</v>
      </c>
      <c r="Y20" s="164">
        <v>75</v>
      </c>
      <c r="Z20" s="164">
        <v>74</v>
      </c>
      <c r="AA20" s="164">
        <v>72</v>
      </c>
      <c r="AB20" s="164">
        <v>65.373832407134955</v>
      </c>
      <c r="AC20" s="164">
        <v>64.92092858816099</v>
      </c>
      <c r="AD20" s="164">
        <v>63.451329560444108</v>
      </c>
      <c r="AE20" s="164">
        <v>61.594360138983198</v>
      </c>
    </row>
    <row r="21" spans="1:31" ht="15" thickBot="1">
      <c r="A21" s="149" t="s">
        <v>3426</v>
      </c>
      <c r="B21" s="143" t="s">
        <v>3436</v>
      </c>
      <c r="C21" s="145"/>
      <c r="D21" s="150">
        <f t="shared" si="0"/>
        <v>0.38</v>
      </c>
      <c r="E21" s="150">
        <f t="shared" si="1"/>
        <v>0.26</v>
      </c>
      <c r="F21" s="157">
        <f t="shared" si="2"/>
        <v>0.25035718310927135</v>
      </c>
      <c r="G21" s="145"/>
      <c r="H21" s="152">
        <f t="shared" si="3"/>
        <v>77</v>
      </c>
      <c r="I21" s="152">
        <f t="shared" si="4"/>
        <v>49</v>
      </c>
      <c r="J21" s="152">
        <f t="shared" si="5"/>
        <v>47.760447239307148</v>
      </c>
      <c r="R21" s="165"/>
      <c r="S21" s="143" t="s">
        <v>3437</v>
      </c>
      <c r="T21" s="162">
        <v>125</v>
      </c>
      <c r="U21" s="162">
        <v>122</v>
      </c>
      <c r="V21" s="162">
        <v>120</v>
      </c>
      <c r="W21" s="162">
        <v>117</v>
      </c>
      <c r="X21" s="162">
        <v>74</v>
      </c>
      <c r="Y21" s="162">
        <v>73</v>
      </c>
      <c r="Z21" s="162">
        <v>71</v>
      </c>
      <c r="AA21" s="162">
        <v>69</v>
      </c>
      <c r="AB21" s="162">
        <v>63.257805748630886</v>
      </c>
      <c r="AC21" s="162">
        <v>62.812880278774088</v>
      </c>
      <c r="AD21" s="162">
        <v>61.352465509129622</v>
      </c>
      <c r="AE21" s="162">
        <v>59.493624410996297</v>
      </c>
    </row>
    <row r="22" spans="1:31" ht="15" thickBot="1">
      <c r="A22" s="142" t="s">
        <v>3426</v>
      </c>
      <c r="B22" s="143" t="s">
        <v>3437</v>
      </c>
      <c r="C22" s="145"/>
      <c r="D22" s="152">
        <f t="shared" si="0"/>
        <v>0.39</v>
      </c>
      <c r="E22" s="152">
        <f t="shared" si="1"/>
        <v>0.27</v>
      </c>
      <c r="F22" s="154">
        <f t="shared" si="2"/>
        <v>0.26375154649276639</v>
      </c>
      <c r="G22" s="145"/>
      <c r="H22" s="152">
        <f t="shared" si="3"/>
        <v>98</v>
      </c>
      <c r="I22" s="152">
        <f t="shared" si="4"/>
        <v>64</v>
      </c>
      <c r="J22" s="152">
        <f t="shared" si="5"/>
        <v>62.894599548275075</v>
      </c>
      <c r="R22" s="165"/>
      <c r="S22" s="143" t="s">
        <v>3438</v>
      </c>
      <c r="T22" s="164">
        <v>122</v>
      </c>
      <c r="U22" s="164">
        <v>119</v>
      </c>
      <c r="V22" s="164">
        <v>117</v>
      </c>
      <c r="W22" s="164">
        <v>117</v>
      </c>
      <c r="X22" s="164">
        <v>71</v>
      </c>
      <c r="Y22" s="164">
        <v>71</v>
      </c>
      <c r="Z22" s="164">
        <v>69</v>
      </c>
      <c r="AA22" s="164">
        <v>67</v>
      </c>
      <c r="AB22" s="164">
        <v>61.453044978037738</v>
      </c>
      <c r="AC22" s="164">
        <v>61.016097857298128</v>
      </c>
      <c r="AD22" s="164">
        <v>59.564867345726057</v>
      </c>
      <c r="AE22" s="164">
        <v>57.704154570920309</v>
      </c>
    </row>
    <row r="23" spans="1:31" ht="15" thickBot="1">
      <c r="A23" s="149" t="s">
        <v>3426</v>
      </c>
      <c r="B23" s="143" t="s">
        <v>3438</v>
      </c>
      <c r="C23" s="145"/>
      <c r="D23" s="150">
        <f t="shared" si="0"/>
        <v>0.4</v>
      </c>
      <c r="E23" s="150">
        <f t="shared" si="1"/>
        <v>0.28000000000000003</v>
      </c>
      <c r="F23" s="157">
        <f t="shared" si="2"/>
        <v>0.27786252191119876</v>
      </c>
      <c r="G23" s="145"/>
      <c r="H23" s="152">
        <f t="shared" si="3"/>
        <v>119</v>
      </c>
      <c r="I23" s="152">
        <f t="shared" si="4"/>
        <v>82</v>
      </c>
      <c r="J23" s="152">
        <f t="shared" si="5"/>
        <v>79.51142934689689</v>
      </c>
      <c r="R23" s="165"/>
      <c r="S23" s="143" t="s">
        <v>3439</v>
      </c>
      <c r="T23" s="162">
        <v>119</v>
      </c>
      <c r="U23" s="162">
        <v>117</v>
      </c>
      <c r="V23" s="162">
        <v>117</v>
      </c>
      <c r="W23" s="162">
        <v>117</v>
      </c>
      <c r="X23" s="162">
        <v>70</v>
      </c>
      <c r="Y23" s="162">
        <v>69</v>
      </c>
      <c r="Z23" s="162">
        <v>67</v>
      </c>
      <c r="AA23" s="162">
        <v>66</v>
      </c>
      <c r="AB23" s="162">
        <v>59.863085888139459</v>
      </c>
      <c r="AC23" s="162">
        <v>59.434117116517037</v>
      </c>
      <c r="AD23" s="162">
        <v>57.992070863017368</v>
      </c>
      <c r="AE23" s="162">
        <v>56.691118280256852</v>
      </c>
    </row>
    <row r="24" spans="1:31" ht="15" thickBot="1">
      <c r="A24" s="142" t="s">
        <v>3426</v>
      </c>
      <c r="B24" s="143" t="s">
        <v>3439</v>
      </c>
      <c r="C24" s="145"/>
      <c r="D24" s="152">
        <f t="shared" si="0"/>
        <v>0.4</v>
      </c>
      <c r="E24" s="152">
        <f t="shared" si="1"/>
        <v>0.3</v>
      </c>
      <c r="F24" s="154">
        <f t="shared" si="2"/>
        <v>0.29272844883572613</v>
      </c>
      <c r="G24" s="145"/>
      <c r="H24" s="152">
        <f t="shared" si="3"/>
        <v>141</v>
      </c>
      <c r="I24" s="152">
        <f t="shared" si="4"/>
        <v>100</v>
      </c>
      <c r="J24" s="152">
        <f t="shared" si="5"/>
        <v>97.726266765157817</v>
      </c>
      <c r="R24" s="166"/>
      <c r="S24" s="143" t="s">
        <v>3440</v>
      </c>
      <c r="T24" s="164">
        <v>117</v>
      </c>
      <c r="U24" s="164">
        <v>117</v>
      </c>
      <c r="V24" s="164">
        <v>117</v>
      </c>
      <c r="W24" s="164">
        <v>117</v>
      </c>
      <c r="X24" s="164">
        <v>68</v>
      </c>
      <c r="Y24" s="164">
        <v>67</v>
      </c>
      <c r="Z24" s="164">
        <v>66</v>
      </c>
      <c r="AA24" s="164">
        <v>66</v>
      </c>
      <c r="AB24" s="164">
        <v>58.451730296944831</v>
      </c>
      <c r="AC24" s="164">
        <v>58.029945052255513</v>
      </c>
      <c r="AD24" s="164">
        <v>56.691118280256852</v>
      </c>
      <c r="AE24" s="164">
        <v>56.691118280256852</v>
      </c>
    </row>
    <row r="25" spans="1:31" ht="15" thickBot="1">
      <c r="A25" s="149" t="s">
        <v>3426</v>
      </c>
      <c r="B25" s="143" t="s">
        <v>3440</v>
      </c>
      <c r="C25" s="145"/>
      <c r="D25" s="150">
        <f t="shared" si="0"/>
        <v>0.41</v>
      </c>
      <c r="E25" s="150">
        <f t="shared" si="1"/>
        <v>0.32</v>
      </c>
      <c r="F25" s="157">
        <f t="shared" si="2"/>
        <v>0.30759437576025339</v>
      </c>
      <c r="G25" s="145"/>
      <c r="H25" s="152">
        <f t="shared" si="3"/>
        <v>164</v>
      </c>
      <c r="I25" s="152">
        <f t="shared" si="4"/>
        <v>120</v>
      </c>
      <c r="J25" s="152">
        <f t="shared" si="5"/>
        <v>117.35908490545053</v>
      </c>
      <c r="R25" s="151" t="s">
        <v>3433</v>
      </c>
      <c r="S25" s="167" t="s">
        <v>3445</v>
      </c>
      <c r="T25" s="148">
        <v>0.37</v>
      </c>
      <c r="U25" s="148">
        <v>0.42</v>
      </c>
      <c r="V25" s="168">
        <v>0.54</v>
      </c>
      <c r="W25" s="168">
        <v>0.65</v>
      </c>
      <c r="X25" s="148">
        <v>0.27</v>
      </c>
      <c r="Y25" s="148">
        <v>0.34</v>
      </c>
      <c r="Z25" s="168">
        <v>0.36</v>
      </c>
      <c r="AA25" s="168">
        <v>0.45</v>
      </c>
      <c r="AB25" s="169">
        <v>0.25965854711485653</v>
      </c>
      <c r="AC25" s="169">
        <v>0.32723298206196499</v>
      </c>
      <c r="AD25" s="169">
        <v>0.35528161177705786</v>
      </c>
      <c r="AE25" s="169">
        <v>0.44039766865078672</v>
      </c>
    </row>
    <row r="26" spans="1:31" ht="15" thickBot="1">
      <c r="A26" s="142" t="s">
        <v>3427</v>
      </c>
      <c r="B26" s="143" t="s">
        <v>3434</v>
      </c>
      <c r="C26" s="145"/>
      <c r="D26" s="152">
        <f t="shared" si="0"/>
        <v>0.45</v>
      </c>
      <c r="E26" s="152">
        <f t="shared" si="1"/>
        <v>0.31</v>
      </c>
      <c r="F26" s="154">
        <f t="shared" si="2"/>
        <v>0.30309995733807726</v>
      </c>
      <c r="G26" s="145"/>
      <c r="H26" s="152">
        <f t="shared" si="3"/>
        <v>70</v>
      </c>
      <c r="I26" s="152">
        <f t="shared" si="4"/>
        <v>45</v>
      </c>
      <c r="J26" s="152">
        <f t="shared" si="5"/>
        <v>43.366609280678752</v>
      </c>
      <c r="R26" s="151" t="s">
        <v>3435</v>
      </c>
      <c r="S26" s="167" t="s">
        <v>3446</v>
      </c>
      <c r="T26" s="155">
        <v>0.38</v>
      </c>
      <c r="U26" s="155">
        <v>0.42</v>
      </c>
      <c r="V26" s="170">
        <v>0.54</v>
      </c>
      <c r="W26" s="170">
        <v>0.66</v>
      </c>
      <c r="X26" s="155">
        <v>0.27</v>
      </c>
      <c r="Y26" s="155">
        <v>0.34</v>
      </c>
      <c r="Z26" s="170">
        <v>0.37</v>
      </c>
      <c r="AA26" s="170">
        <v>0.45</v>
      </c>
      <c r="AB26" s="171">
        <v>0.26080466170751743</v>
      </c>
      <c r="AC26" s="171">
        <v>0.32867736546512433</v>
      </c>
      <c r="AD26" s="171">
        <v>0.35684979986208809</v>
      </c>
      <c r="AE26" s="171">
        <v>0.4423415530336538</v>
      </c>
    </row>
    <row r="27" spans="1:31" ht="15" thickBot="1">
      <c r="A27" s="149" t="s">
        <v>3427</v>
      </c>
      <c r="B27" s="143" t="s">
        <v>3436</v>
      </c>
      <c r="C27" s="145"/>
      <c r="D27" s="150">
        <f t="shared" si="0"/>
        <v>0.46</v>
      </c>
      <c r="E27" s="150">
        <f t="shared" si="1"/>
        <v>0.33</v>
      </c>
      <c r="F27" s="157">
        <f t="shared" si="2"/>
        <v>0.31939450393345609</v>
      </c>
      <c r="G27" s="145"/>
      <c r="H27" s="152">
        <f t="shared" si="3"/>
        <v>94</v>
      </c>
      <c r="I27" s="152">
        <f t="shared" si="4"/>
        <v>63</v>
      </c>
      <c r="J27" s="152">
        <f t="shared" si="5"/>
        <v>60.930643827305474</v>
      </c>
      <c r="R27" s="158"/>
      <c r="S27" s="167" t="s">
        <v>3447</v>
      </c>
      <c r="T27" s="148">
        <v>0.38</v>
      </c>
      <c r="U27" s="148">
        <v>0.42</v>
      </c>
      <c r="V27" s="168">
        <v>0.54</v>
      </c>
      <c r="W27" s="168">
        <v>0.66</v>
      </c>
      <c r="X27" s="148">
        <v>0.27</v>
      </c>
      <c r="Y27" s="148">
        <v>0.34</v>
      </c>
      <c r="Z27" s="168">
        <v>0.37</v>
      </c>
      <c r="AA27" s="168">
        <v>0.46</v>
      </c>
      <c r="AB27" s="169">
        <v>0.26195583516950538</v>
      </c>
      <c r="AC27" s="169">
        <v>0.33012812427519461</v>
      </c>
      <c r="AD27" s="169">
        <v>0.358424909819201</v>
      </c>
      <c r="AE27" s="169">
        <v>0.44429401758567916</v>
      </c>
    </row>
    <row r="28" spans="1:31" ht="15" thickBot="1">
      <c r="A28" s="142" t="s">
        <v>3427</v>
      </c>
      <c r="B28" s="143" t="s">
        <v>3437</v>
      </c>
      <c r="C28" s="145"/>
      <c r="D28" s="152">
        <f t="shared" si="0"/>
        <v>0.47</v>
      </c>
      <c r="E28" s="152">
        <f t="shared" si="1"/>
        <v>0.35</v>
      </c>
      <c r="F28" s="154">
        <f t="shared" si="2"/>
        <v>0.33656503959554668</v>
      </c>
      <c r="G28" s="145"/>
      <c r="H28" s="152">
        <f t="shared" si="3"/>
        <v>119</v>
      </c>
      <c r="I28" s="152">
        <f t="shared" si="4"/>
        <v>82</v>
      </c>
      <c r="J28" s="152">
        <f t="shared" si="5"/>
        <v>80.257817134322678</v>
      </c>
      <c r="R28" s="158"/>
      <c r="S28" s="167" t="s">
        <v>3448</v>
      </c>
      <c r="T28" s="155">
        <v>0.38</v>
      </c>
      <c r="U28" s="155">
        <v>0.42</v>
      </c>
      <c r="V28" s="170">
        <v>0.55000000000000004</v>
      </c>
      <c r="W28" s="170">
        <v>0.66</v>
      </c>
      <c r="X28" s="155">
        <v>0.27</v>
      </c>
      <c r="Y28" s="155">
        <v>0.34</v>
      </c>
      <c r="Z28" s="170">
        <v>0.37</v>
      </c>
      <c r="AA28" s="170">
        <v>0.46</v>
      </c>
      <c r="AB28" s="171">
        <v>0.26311208983031448</v>
      </c>
      <c r="AC28" s="171">
        <v>0.33158528663277431</v>
      </c>
      <c r="AD28" s="171">
        <v>0.36000697220105377</v>
      </c>
      <c r="AE28" s="171">
        <v>0.44625510017912701</v>
      </c>
    </row>
    <row r="29" spans="1:31" ht="15" thickBot="1">
      <c r="A29" s="149" t="s">
        <v>3427</v>
      </c>
      <c r="B29" s="143" t="s">
        <v>3438</v>
      </c>
      <c r="C29" s="145"/>
      <c r="D29" s="150">
        <f t="shared" si="0"/>
        <v>0.48</v>
      </c>
      <c r="E29" s="150">
        <f t="shared" si="1"/>
        <v>0.36</v>
      </c>
      <c r="F29" s="157">
        <f t="shared" si="2"/>
        <v>0.35465865718701378</v>
      </c>
      <c r="G29" s="145"/>
      <c r="H29" s="152">
        <f t="shared" si="3"/>
        <v>144</v>
      </c>
      <c r="I29" s="152">
        <f t="shared" si="4"/>
        <v>104</v>
      </c>
      <c r="J29" s="152">
        <f t="shared" si="5"/>
        <v>101.48693882582241</v>
      </c>
      <c r="R29" s="158"/>
      <c r="S29" s="167" t="s">
        <v>3449</v>
      </c>
      <c r="T29" s="148">
        <v>0.38</v>
      </c>
      <c r="U29" s="148">
        <v>0.42</v>
      </c>
      <c r="V29" s="168">
        <v>0.55000000000000004</v>
      </c>
      <c r="W29" s="168">
        <v>0.66</v>
      </c>
      <c r="X29" s="148">
        <v>0.27</v>
      </c>
      <c r="Y29" s="148">
        <v>0.34</v>
      </c>
      <c r="Z29" s="168">
        <v>0.37</v>
      </c>
      <c r="AA29" s="168">
        <v>0.46</v>
      </c>
      <c r="AB29" s="169">
        <v>0.2642734481179993</v>
      </c>
      <c r="AC29" s="169">
        <v>0.33304888080267225</v>
      </c>
      <c r="AD29" s="169">
        <v>0.36159601769516109</v>
      </c>
      <c r="AE29" s="169">
        <v>0.44822483885342695</v>
      </c>
    </row>
    <row r="30" spans="1:31" ht="15" thickBot="1">
      <c r="A30" s="142" t="s">
        <v>3427</v>
      </c>
      <c r="B30" s="143" t="s">
        <v>3439</v>
      </c>
      <c r="C30" s="145"/>
      <c r="D30" s="152">
        <f t="shared" si="0"/>
        <v>0.49</v>
      </c>
      <c r="E30" s="152">
        <f t="shared" si="1"/>
        <v>0.38</v>
      </c>
      <c r="F30" s="154">
        <f t="shared" si="2"/>
        <v>0.37372498126617681</v>
      </c>
      <c r="G30" s="145"/>
      <c r="H30" s="152">
        <f t="shared" si="3"/>
        <v>170</v>
      </c>
      <c r="I30" s="152">
        <f t="shared" si="4"/>
        <v>128</v>
      </c>
      <c r="J30" s="152">
        <f t="shared" si="5"/>
        <v>124.76664759193905</v>
      </c>
      <c r="R30" s="159"/>
      <c r="S30" s="167" t="s">
        <v>3450</v>
      </c>
      <c r="T30" s="155">
        <v>0.38</v>
      </c>
      <c r="U30" s="155">
        <v>0.42</v>
      </c>
      <c r="V30" s="170">
        <v>0.55000000000000004</v>
      </c>
      <c r="W30" s="170">
        <v>0.66</v>
      </c>
      <c r="X30" s="155">
        <v>0.27</v>
      </c>
      <c r="Y30" s="155">
        <v>0.34</v>
      </c>
      <c r="Z30" s="170">
        <v>0.37</v>
      </c>
      <c r="AA30" s="170">
        <v>0.46</v>
      </c>
      <c r="AB30" s="171">
        <v>0.26543993255961057</v>
      </c>
      <c r="AC30" s="171">
        <v>0.33451893517445652</v>
      </c>
      <c r="AD30" s="171">
        <v>0.36319207712449003</v>
      </c>
      <c r="AE30" s="171">
        <v>0.45020327181591202</v>
      </c>
    </row>
    <row r="31" spans="1:31" ht="22.5" thickBot="1">
      <c r="A31" s="149" t="s">
        <v>3427</v>
      </c>
      <c r="B31" s="143" t="s">
        <v>3440</v>
      </c>
      <c r="C31" s="145"/>
      <c r="D31" s="150">
        <f t="shared" si="0"/>
        <v>0.5</v>
      </c>
      <c r="E31" s="150">
        <f t="shared" si="1"/>
        <v>0.4</v>
      </c>
      <c r="F31" s="157">
        <f t="shared" si="2"/>
        <v>0.3927913053453399</v>
      </c>
      <c r="G31" s="145"/>
      <c r="H31" s="152">
        <f t="shared" si="3"/>
        <v>197</v>
      </c>
      <c r="I31" s="152">
        <f t="shared" si="4"/>
        <v>154</v>
      </c>
      <c r="J31" s="152">
        <f t="shared" si="5"/>
        <v>149.86499034714507</v>
      </c>
      <c r="R31" s="151" t="s">
        <v>3441</v>
      </c>
      <c r="S31" s="167" t="s">
        <v>3445</v>
      </c>
      <c r="T31" s="148">
        <v>8</v>
      </c>
      <c r="U31" s="148">
        <v>9</v>
      </c>
      <c r="V31" s="168">
        <v>12</v>
      </c>
      <c r="W31" s="168">
        <v>14</v>
      </c>
      <c r="X31" s="148">
        <v>6</v>
      </c>
      <c r="Y31" s="148">
        <v>7</v>
      </c>
      <c r="Z31" s="168">
        <v>8</v>
      </c>
      <c r="AA31" s="168">
        <v>10</v>
      </c>
      <c r="AB31" s="169">
        <v>5.4984135454276748</v>
      </c>
      <c r="AC31" s="169">
        <v>6.9293396311130095</v>
      </c>
      <c r="AD31" s="169">
        <v>7.5232848998891342</v>
      </c>
      <c r="AE31" s="169">
        <v>9.3256645451888076</v>
      </c>
    </row>
    <row r="32" spans="1:31" ht="15" thickBot="1">
      <c r="A32" s="142" t="s">
        <v>3424</v>
      </c>
      <c r="B32" s="143" t="s">
        <v>3445</v>
      </c>
      <c r="C32" s="145"/>
      <c r="D32" s="152">
        <f>INDEX($T$25:$W$30,MATCH($B32,$S$25:$S$30,0),MATCH($A32,$T$2:$W$2,0))</f>
        <v>0.37</v>
      </c>
      <c r="E32" s="152">
        <f>INDEX($X$25:$AA$30,MATCH($B32,$S$25:$S$30,0),MATCH($A32,$X$2:$AA$2,0))</f>
        <v>0.27</v>
      </c>
      <c r="F32" s="154">
        <f>INDEX($AB$25:$AE$30,MATCH($B32,$S$25:$S$30,0),MATCH($A32,$X$2:$AA$2,0))</f>
        <v>0.25965854711485653</v>
      </c>
      <c r="G32" s="145"/>
      <c r="H32" s="152">
        <f>INDEX($T$31:$W$36,MATCH($B32,$S$31:$S$36,0),MATCH($A32,$T$2:$W$2,0))</f>
        <v>8</v>
      </c>
      <c r="I32" s="152">
        <f>INDEX($X$31:$AA$36,MATCH($B32,$S$31:$S$36,0),MATCH($A32,$X$2:$AA$2,0))</f>
        <v>6</v>
      </c>
      <c r="J32" s="152">
        <f>INDEX($AB$31:$AE$36,MATCH($B32,$S$31:$S$36,0),MATCH($A32,$X$2:$AA$2,0))</f>
        <v>5.4984135454276748</v>
      </c>
      <c r="R32" s="151" t="s">
        <v>3442</v>
      </c>
      <c r="S32" s="167" t="s">
        <v>3446</v>
      </c>
      <c r="T32" s="155">
        <v>12</v>
      </c>
      <c r="U32" s="155">
        <v>14</v>
      </c>
      <c r="V32" s="170">
        <v>18</v>
      </c>
      <c r="W32" s="170">
        <v>22</v>
      </c>
      <c r="X32" s="155">
        <v>8</v>
      </c>
      <c r="Y32" s="155">
        <v>11</v>
      </c>
      <c r="Z32" s="170">
        <v>12</v>
      </c>
      <c r="AA32" s="170">
        <v>14</v>
      </c>
      <c r="AB32" s="171">
        <v>8.2840247350435572</v>
      </c>
      <c r="AC32" s="171">
        <v>10.439887874456501</v>
      </c>
      <c r="AD32" s="171">
        <v>11.334738226681294</v>
      </c>
      <c r="AE32" s="171">
        <v>14.05024106040643</v>
      </c>
    </row>
    <row r="33" spans="1:31" ht="15" thickBot="1">
      <c r="A33" s="149" t="s">
        <v>3424</v>
      </c>
      <c r="B33" s="143" t="s">
        <v>3446</v>
      </c>
      <c r="C33" s="145"/>
      <c r="D33" s="150">
        <f t="shared" ref="D33:D55" si="6">INDEX($T$25:$W$30,MATCH($B33,$S$25:$S$30,0),MATCH($A33,$T$2:$W$2,0))</f>
        <v>0.38</v>
      </c>
      <c r="E33" s="150">
        <f t="shared" ref="E33:E55" si="7">INDEX($X$25:$AA$30,MATCH($B33,$S$25:$S$30,0),MATCH($A33,$X$2:$AA$2,0))</f>
        <v>0.27</v>
      </c>
      <c r="F33" s="157">
        <f t="shared" ref="F33:F55" si="8">INDEX($AB$25:$AE$30,MATCH($B33,$S$25:$S$30,0),MATCH($A33,$X$2:$AA$2,0))</f>
        <v>0.26080466170751743</v>
      </c>
      <c r="G33" s="145"/>
      <c r="H33" s="152">
        <f t="shared" ref="H33:H55" si="9">INDEX($T$31:$W$36,MATCH($B33,$S$31:$S$36,0),MATCH($A33,$T$2:$W$2,0))</f>
        <v>12</v>
      </c>
      <c r="I33" s="152">
        <f t="shared" ref="I33:I55" si="10">INDEX($X$31:$AA$36,MATCH($B33,$S$31:$S$36,0),MATCH($A33,$X$2:$AA$2,0))</f>
        <v>8</v>
      </c>
      <c r="J33" s="152">
        <f t="shared" ref="J33:J59" si="11">INDEX($AB$31:$AE$36,MATCH($B33,$S$31:$S$36,0),MATCH($A33,$X$2:$AA$2,0))</f>
        <v>8.2840247350435572</v>
      </c>
      <c r="R33" s="158"/>
      <c r="S33" s="167" t="s">
        <v>3447</v>
      </c>
      <c r="T33" s="148">
        <v>17</v>
      </c>
      <c r="U33" s="148">
        <v>18</v>
      </c>
      <c r="V33" s="168">
        <v>24</v>
      </c>
      <c r="W33" s="168">
        <v>29</v>
      </c>
      <c r="X33" s="148">
        <v>11</v>
      </c>
      <c r="Y33" s="148">
        <v>14</v>
      </c>
      <c r="Z33" s="168">
        <v>16</v>
      </c>
      <c r="AA33" s="168">
        <v>19</v>
      </c>
      <c r="AB33" s="169">
        <v>11.094119784647118</v>
      </c>
      <c r="AC33" s="169">
        <v>13.98129174186929</v>
      </c>
      <c r="AD33" s="169">
        <v>15.179691953655155</v>
      </c>
      <c r="AE33" s="169">
        <v>18.816343783707534</v>
      </c>
    </row>
    <row r="34" spans="1:31" ht="15" thickBot="1">
      <c r="A34" s="142" t="s">
        <v>3424</v>
      </c>
      <c r="B34" s="143" t="s">
        <v>3447</v>
      </c>
      <c r="C34" s="145"/>
      <c r="D34" s="152">
        <f t="shared" si="6"/>
        <v>0.38</v>
      </c>
      <c r="E34" s="152">
        <f t="shared" si="7"/>
        <v>0.27</v>
      </c>
      <c r="F34" s="154">
        <f t="shared" si="8"/>
        <v>0.26195583516950538</v>
      </c>
      <c r="G34" s="145"/>
      <c r="H34" s="152">
        <f t="shared" si="9"/>
        <v>17</v>
      </c>
      <c r="I34" s="152">
        <f t="shared" si="10"/>
        <v>11</v>
      </c>
      <c r="J34" s="152">
        <f t="shared" si="11"/>
        <v>11.094119784647118</v>
      </c>
      <c r="R34" s="158"/>
      <c r="S34" s="167" t="s">
        <v>3448</v>
      </c>
      <c r="T34" s="155">
        <v>21</v>
      </c>
      <c r="U34" s="155">
        <v>23</v>
      </c>
      <c r="V34" s="170">
        <v>30</v>
      </c>
      <c r="W34" s="170">
        <v>36</v>
      </c>
      <c r="X34" s="155">
        <v>14</v>
      </c>
      <c r="Y34" s="155">
        <v>18</v>
      </c>
      <c r="Z34" s="170">
        <v>20</v>
      </c>
      <c r="AA34" s="170">
        <v>24</v>
      </c>
      <c r="AB34" s="171">
        <v>13.928860562876601</v>
      </c>
      <c r="AC34" s="171">
        <v>17.553755227241748</v>
      </c>
      <c r="AD34" s="171">
        <v>19.058367559946788</v>
      </c>
      <c r="AE34" s="171">
        <v>23.62424725475854</v>
      </c>
    </row>
    <row r="35" spans="1:31" ht="15" thickBot="1">
      <c r="A35" s="149" t="s">
        <v>3424</v>
      </c>
      <c r="B35" s="143" t="s">
        <v>3448</v>
      </c>
      <c r="C35" s="145"/>
      <c r="D35" s="150">
        <f t="shared" si="6"/>
        <v>0.38</v>
      </c>
      <c r="E35" s="150">
        <f t="shared" si="7"/>
        <v>0.27</v>
      </c>
      <c r="F35" s="157">
        <f t="shared" si="8"/>
        <v>0.26311208983031448</v>
      </c>
      <c r="G35" s="145"/>
      <c r="H35" s="152">
        <f t="shared" si="9"/>
        <v>21</v>
      </c>
      <c r="I35" s="152">
        <f t="shared" si="10"/>
        <v>14</v>
      </c>
      <c r="J35" s="152">
        <f t="shared" si="11"/>
        <v>13.928860562876601</v>
      </c>
      <c r="R35" s="158"/>
      <c r="S35" s="167" t="s">
        <v>3449</v>
      </c>
      <c r="T35" s="148">
        <v>25</v>
      </c>
      <c r="U35" s="148">
        <v>28</v>
      </c>
      <c r="V35" s="168">
        <v>36</v>
      </c>
      <c r="W35" s="168">
        <v>44</v>
      </c>
      <c r="X35" s="148">
        <v>17</v>
      </c>
      <c r="Y35" s="148">
        <v>22</v>
      </c>
      <c r="Z35" s="168">
        <v>24</v>
      </c>
      <c r="AA35" s="168">
        <v>29</v>
      </c>
      <c r="AB35" s="169">
        <v>16.788409890310284</v>
      </c>
      <c r="AC35" s="169">
        <v>21.157483524140439</v>
      </c>
      <c r="AD35" s="169">
        <v>22.97098782719819</v>
      </c>
      <c r="AE35" s="169">
        <v>28.474227627777672</v>
      </c>
    </row>
    <row r="36" spans="1:31" ht="15" thickBot="1">
      <c r="A36" s="142" t="s">
        <v>3424</v>
      </c>
      <c r="B36" s="143" t="s">
        <v>3449</v>
      </c>
      <c r="C36" s="145"/>
      <c r="D36" s="152">
        <f t="shared" si="6"/>
        <v>0.38</v>
      </c>
      <c r="E36" s="152">
        <f t="shared" si="7"/>
        <v>0.27</v>
      </c>
      <c r="F36" s="154">
        <f t="shared" si="8"/>
        <v>0.2642734481179993</v>
      </c>
      <c r="G36" s="145"/>
      <c r="H36" s="152">
        <f t="shared" si="9"/>
        <v>25</v>
      </c>
      <c r="I36" s="152">
        <f t="shared" si="10"/>
        <v>17</v>
      </c>
      <c r="J36" s="152">
        <f t="shared" si="11"/>
        <v>16.788409890310284</v>
      </c>
      <c r="R36" s="159"/>
      <c r="S36" s="167" t="s">
        <v>3450</v>
      </c>
      <c r="T36" s="155">
        <v>30</v>
      </c>
      <c r="U36" s="155">
        <v>33</v>
      </c>
      <c r="V36" s="170">
        <v>42</v>
      </c>
      <c r="W36" s="170">
        <v>51</v>
      </c>
      <c r="X36" s="155">
        <v>20</v>
      </c>
      <c r="Y36" s="155">
        <v>25</v>
      </c>
      <c r="Z36" s="170">
        <v>28</v>
      </c>
      <c r="AA36" s="170">
        <v>34</v>
      </c>
      <c r="AB36" s="171">
        <v>19.672931544716437</v>
      </c>
      <c r="AC36" s="171">
        <v>24.792683032424343</v>
      </c>
      <c r="AD36" s="171">
        <v>26.917776846740573</v>
      </c>
      <c r="AE36" s="171">
        <v>33.366562680439209</v>
      </c>
    </row>
    <row r="37" spans="1:31" ht="15" thickBot="1">
      <c r="A37" s="149" t="s">
        <v>3424</v>
      </c>
      <c r="B37" s="143" t="s">
        <v>3450</v>
      </c>
      <c r="C37" s="145"/>
      <c r="D37" s="150">
        <f t="shared" si="6"/>
        <v>0.38</v>
      </c>
      <c r="E37" s="150">
        <f t="shared" si="7"/>
        <v>0.27</v>
      </c>
      <c r="F37" s="157">
        <f t="shared" si="8"/>
        <v>0.26543993255961057</v>
      </c>
      <c r="G37" s="145"/>
      <c r="H37" s="152">
        <f t="shared" si="9"/>
        <v>30</v>
      </c>
      <c r="I37" s="152">
        <f t="shared" si="10"/>
        <v>20</v>
      </c>
      <c r="J37" s="152">
        <f t="shared" si="11"/>
        <v>19.672931544716437</v>
      </c>
      <c r="R37" s="161" t="s">
        <v>3443</v>
      </c>
      <c r="S37" s="167" t="s">
        <v>3445</v>
      </c>
      <c r="T37" s="162">
        <v>165</v>
      </c>
      <c r="U37" s="162">
        <v>165</v>
      </c>
      <c r="V37" s="172">
        <v>165</v>
      </c>
      <c r="W37" s="172">
        <v>165</v>
      </c>
      <c r="X37" s="162">
        <v>97</v>
      </c>
      <c r="Y37" s="162">
        <v>97</v>
      </c>
      <c r="Z37" s="172">
        <v>97</v>
      </c>
      <c r="AA37" s="173">
        <v>97</v>
      </c>
      <c r="AB37" s="173">
        <v>83.61781376609099</v>
      </c>
      <c r="AC37" s="173">
        <v>83.61781376609099</v>
      </c>
      <c r="AD37" s="173">
        <v>83.61781376609099</v>
      </c>
      <c r="AE37" s="173">
        <v>83.61781376609099</v>
      </c>
    </row>
    <row r="38" spans="1:31" ht="15" thickBot="1">
      <c r="A38" s="142" t="s">
        <v>3425</v>
      </c>
      <c r="B38" s="143" t="s">
        <v>3445</v>
      </c>
      <c r="C38" s="145"/>
      <c r="D38" s="152">
        <f t="shared" si="6"/>
        <v>0.42</v>
      </c>
      <c r="E38" s="152">
        <f t="shared" si="7"/>
        <v>0.34</v>
      </c>
      <c r="F38" s="154">
        <f t="shared" si="8"/>
        <v>0.32723298206196499</v>
      </c>
      <c r="G38" s="145"/>
      <c r="H38" s="152">
        <f t="shared" si="9"/>
        <v>9</v>
      </c>
      <c r="I38" s="152">
        <f t="shared" si="10"/>
        <v>7</v>
      </c>
      <c r="J38" s="152">
        <f t="shared" si="11"/>
        <v>6.9293396311130095</v>
      </c>
      <c r="R38" s="163" t="s">
        <v>3444</v>
      </c>
      <c r="S38" s="167" t="s">
        <v>3446</v>
      </c>
      <c r="T38" s="164">
        <v>165</v>
      </c>
      <c r="U38" s="164">
        <v>165</v>
      </c>
      <c r="V38" s="174">
        <v>165</v>
      </c>
      <c r="W38" s="174">
        <v>165</v>
      </c>
      <c r="X38" s="164">
        <v>97</v>
      </c>
      <c r="Y38" s="164">
        <v>97</v>
      </c>
      <c r="Z38" s="174">
        <v>97</v>
      </c>
      <c r="AA38" s="175">
        <v>97</v>
      </c>
      <c r="AB38" s="175">
        <v>83.61781376609099</v>
      </c>
      <c r="AC38" s="175">
        <v>83.61781376609099</v>
      </c>
      <c r="AD38" s="175">
        <v>83.61781376609099</v>
      </c>
      <c r="AE38" s="175">
        <v>83.61781376609099</v>
      </c>
    </row>
    <row r="39" spans="1:31" ht="15" thickBot="1">
      <c r="A39" s="149" t="s">
        <v>3425</v>
      </c>
      <c r="B39" s="143" t="s">
        <v>3446</v>
      </c>
      <c r="C39" s="145"/>
      <c r="D39" s="150">
        <f t="shared" si="6"/>
        <v>0.42</v>
      </c>
      <c r="E39" s="150">
        <f t="shared" si="7"/>
        <v>0.34</v>
      </c>
      <c r="F39" s="157">
        <f t="shared" si="8"/>
        <v>0.32867736546512433</v>
      </c>
      <c r="G39" s="145"/>
      <c r="H39" s="152">
        <f t="shared" si="9"/>
        <v>14</v>
      </c>
      <c r="I39" s="152">
        <f t="shared" si="10"/>
        <v>11</v>
      </c>
      <c r="J39" s="152">
        <f t="shared" si="11"/>
        <v>10.439887874456501</v>
      </c>
      <c r="R39" s="165"/>
      <c r="S39" s="167" t="s">
        <v>3447</v>
      </c>
      <c r="T39" s="162">
        <v>165</v>
      </c>
      <c r="U39" s="162">
        <v>165</v>
      </c>
      <c r="V39" s="172">
        <v>165</v>
      </c>
      <c r="W39" s="172">
        <v>165</v>
      </c>
      <c r="X39" s="162">
        <v>97</v>
      </c>
      <c r="Y39" s="162">
        <v>97</v>
      </c>
      <c r="Z39" s="172">
        <v>97</v>
      </c>
      <c r="AA39" s="173">
        <v>97</v>
      </c>
      <c r="AB39" s="173">
        <v>83.61781376609099</v>
      </c>
      <c r="AC39" s="173">
        <v>83.61781376609099</v>
      </c>
      <c r="AD39" s="173">
        <v>83.61781376609099</v>
      </c>
      <c r="AE39" s="173">
        <v>83.61781376609099</v>
      </c>
    </row>
    <row r="40" spans="1:31" ht="15" thickBot="1">
      <c r="A40" s="142" t="s">
        <v>3425</v>
      </c>
      <c r="B40" s="143" t="s">
        <v>3447</v>
      </c>
      <c r="C40" s="145"/>
      <c r="D40" s="152">
        <f t="shared" si="6"/>
        <v>0.42</v>
      </c>
      <c r="E40" s="152">
        <f t="shared" si="7"/>
        <v>0.34</v>
      </c>
      <c r="F40" s="154">
        <f t="shared" si="8"/>
        <v>0.33012812427519461</v>
      </c>
      <c r="G40" s="145"/>
      <c r="H40" s="152">
        <f t="shared" si="9"/>
        <v>18</v>
      </c>
      <c r="I40" s="152">
        <f t="shared" si="10"/>
        <v>14</v>
      </c>
      <c r="J40" s="152">
        <f t="shared" si="11"/>
        <v>13.98129174186929</v>
      </c>
      <c r="R40" s="165"/>
      <c r="S40" s="167" t="s">
        <v>3448</v>
      </c>
      <c r="T40" s="164">
        <v>165</v>
      </c>
      <c r="U40" s="164">
        <v>165</v>
      </c>
      <c r="V40" s="174">
        <v>165</v>
      </c>
      <c r="W40" s="174">
        <v>165</v>
      </c>
      <c r="X40" s="164">
        <v>97</v>
      </c>
      <c r="Y40" s="164">
        <v>97</v>
      </c>
      <c r="Z40" s="174">
        <v>97</v>
      </c>
      <c r="AA40" s="175">
        <v>97</v>
      </c>
      <c r="AB40" s="175">
        <v>83.61781376609099</v>
      </c>
      <c r="AC40" s="175">
        <v>83.61781376609099</v>
      </c>
      <c r="AD40" s="175">
        <v>83.61781376609099</v>
      </c>
      <c r="AE40" s="175">
        <v>83.61781376609099</v>
      </c>
    </row>
    <row r="41" spans="1:31" ht="15" thickBot="1">
      <c r="A41" s="149" t="s">
        <v>3425</v>
      </c>
      <c r="B41" s="143" t="s">
        <v>3448</v>
      </c>
      <c r="C41" s="145"/>
      <c r="D41" s="150">
        <f t="shared" si="6"/>
        <v>0.42</v>
      </c>
      <c r="E41" s="150">
        <f t="shared" si="7"/>
        <v>0.34</v>
      </c>
      <c r="F41" s="157">
        <f t="shared" si="8"/>
        <v>0.33158528663277431</v>
      </c>
      <c r="G41" s="145"/>
      <c r="H41" s="152">
        <f t="shared" si="9"/>
        <v>23</v>
      </c>
      <c r="I41" s="152">
        <f t="shared" si="10"/>
        <v>18</v>
      </c>
      <c r="J41" s="152">
        <f t="shared" si="11"/>
        <v>17.553755227241748</v>
      </c>
      <c r="R41" s="165"/>
      <c r="S41" s="167" t="s">
        <v>3449</v>
      </c>
      <c r="T41" s="162">
        <v>165</v>
      </c>
      <c r="U41" s="162">
        <v>165</v>
      </c>
      <c r="V41" s="172">
        <v>165</v>
      </c>
      <c r="W41" s="172">
        <v>165</v>
      </c>
      <c r="X41" s="162">
        <v>97</v>
      </c>
      <c r="Y41" s="162">
        <v>97</v>
      </c>
      <c r="Z41" s="172">
        <v>97</v>
      </c>
      <c r="AA41" s="173">
        <v>97</v>
      </c>
      <c r="AB41" s="173">
        <v>83.61781376609099</v>
      </c>
      <c r="AC41" s="173">
        <v>83.61781376609099</v>
      </c>
      <c r="AD41" s="173">
        <v>83.61781376609099</v>
      </c>
      <c r="AE41" s="173">
        <v>83.61781376609099</v>
      </c>
    </row>
    <row r="42" spans="1:31" ht="15" thickBot="1">
      <c r="A42" s="142" t="s">
        <v>3425</v>
      </c>
      <c r="B42" s="143" t="s">
        <v>3449</v>
      </c>
      <c r="C42" s="145"/>
      <c r="D42" s="152">
        <f t="shared" si="6"/>
        <v>0.42</v>
      </c>
      <c r="E42" s="152">
        <f t="shared" si="7"/>
        <v>0.34</v>
      </c>
      <c r="F42" s="154">
        <f t="shared" si="8"/>
        <v>0.33304888080267225</v>
      </c>
      <c r="G42" s="145"/>
      <c r="H42" s="152">
        <f t="shared" si="9"/>
        <v>28</v>
      </c>
      <c r="I42" s="152">
        <f t="shared" si="10"/>
        <v>22</v>
      </c>
      <c r="J42" s="152">
        <f t="shared" si="11"/>
        <v>21.157483524140439</v>
      </c>
      <c r="R42" s="166"/>
      <c r="S42" s="167" t="s">
        <v>3450</v>
      </c>
      <c r="T42" s="164">
        <v>165</v>
      </c>
      <c r="U42" s="164">
        <v>165</v>
      </c>
      <c r="V42" s="174">
        <v>165</v>
      </c>
      <c r="W42" s="174">
        <v>165</v>
      </c>
      <c r="X42" s="164">
        <v>97</v>
      </c>
      <c r="Y42" s="164">
        <v>97</v>
      </c>
      <c r="Z42" s="174">
        <v>97</v>
      </c>
      <c r="AA42" s="175">
        <v>97</v>
      </c>
      <c r="AB42" s="175">
        <v>83.61781376609099</v>
      </c>
      <c r="AC42" s="175">
        <v>83.61781376609099</v>
      </c>
      <c r="AD42" s="175">
        <v>83.61781376609099</v>
      </c>
      <c r="AE42" s="175">
        <v>83.61781376609099</v>
      </c>
    </row>
    <row r="43" spans="1:31" ht="15" thickBot="1">
      <c r="A43" s="149" t="s">
        <v>3425</v>
      </c>
      <c r="B43" s="143" t="s">
        <v>3450</v>
      </c>
      <c r="C43" s="145"/>
      <c r="D43" s="150">
        <f t="shared" si="6"/>
        <v>0.42</v>
      </c>
      <c r="E43" s="150">
        <f t="shared" si="7"/>
        <v>0.34</v>
      </c>
      <c r="F43" s="157">
        <f t="shared" si="8"/>
        <v>0.33451893517445652</v>
      </c>
      <c r="G43" s="145"/>
      <c r="H43" s="152">
        <f t="shared" si="9"/>
        <v>33</v>
      </c>
      <c r="I43" s="152">
        <f t="shared" si="10"/>
        <v>25</v>
      </c>
      <c r="J43" s="152">
        <f t="shared" si="11"/>
        <v>24.792683032424343</v>
      </c>
    </row>
    <row r="44" spans="1:31" ht="15" thickBot="1">
      <c r="A44" s="142" t="s">
        <v>3426</v>
      </c>
      <c r="B44" s="143" t="s">
        <v>3445</v>
      </c>
      <c r="C44" s="145"/>
      <c r="D44" s="152">
        <f t="shared" si="6"/>
        <v>0.54</v>
      </c>
      <c r="E44" s="152">
        <f t="shared" si="7"/>
        <v>0.36</v>
      </c>
      <c r="F44" s="154">
        <f t="shared" si="8"/>
        <v>0.35528161177705786</v>
      </c>
      <c r="G44" s="145"/>
      <c r="H44" s="152">
        <f t="shared" si="9"/>
        <v>12</v>
      </c>
      <c r="I44" s="152">
        <f t="shared" si="10"/>
        <v>8</v>
      </c>
      <c r="J44" s="152">
        <f t="shared" si="11"/>
        <v>7.5232848998891342</v>
      </c>
    </row>
    <row r="45" spans="1:31" ht="15" thickBot="1">
      <c r="A45" s="149" t="s">
        <v>3426</v>
      </c>
      <c r="B45" s="143" t="s">
        <v>3446</v>
      </c>
      <c r="C45" s="145"/>
      <c r="D45" s="150">
        <f t="shared" si="6"/>
        <v>0.54</v>
      </c>
      <c r="E45" s="150">
        <f t="shared" si="7"/>
        <v>0.37</v>
      </c>
      <c r="F45" s="157">
        <f t="shared" si="8"/>
        <v>0.35684979986208809</v>
      </c>
      <c r="G45" s="145"/>
      <c r="H45" s="152">
        <f t="shared" si="9"/>
        <v>18</v>
      </c>
      <c r="I45" s="152">
        <f t="shared" si="10"/>
        <v>12</v>
      </c>
      <c r="J45" s="152">
        <f t="shared" si="11"/>
        <v>11.334738226681294</v>
      </c>
    </row>
    <row r="46" spans="1:31" ht="15" thickBot="1">
      <c r="A46" s="142" t="s">
        <v>3426</v>
      </c>
      <c r="B46" s="143" t="s">
        <v>3447</v>
      </c>
      <c r="C46" s="145"/>
      <c r="D46" s="152">
        <f t="shared" si="6"/>
        <v>0.54</v>
      </c>
      <c r="E46" s="152">
        <f t="shared" si="7"/>
        <v>0.37</v>
      </c>
      <c r="F46" s="154">
        <f t="shared" si="8"/>
        <v>0.358424909819201</v>
      </c>
      <c r="G46" s="145"/>
      <c r="H46" s="152">
        <f t="shared" si="9"/>
        <v>24</v>
      </c>
      <c r="I46" s="152">
        <f t="shared" si="10"/>
        <v>16</v>
      </c>
      <c r="J46" s="152">
        <f t="shared" si="11"/>
        <v>15.179691953655155</v>
      </c>
    </row>
    <row r="47" spans="1:31" ht="15" thickBot="1">
      <c r="A47" s="149" t="s">
        <v>3426</v>
      </c>
      <c r="B47" s="143" t="s">
        <v>3448</v>
      </c>
      <c r="C47" s="145"/>
      <c r="D47" s="150">
        <f t="shared" si="6"/>
        <v>0.55000000000000004</v>
      </c>
      <c r="E47" s="150">
        <f t="shared" si="7"/>
        <v>0.37</v>
      </c>
      <c r="F47" s="157">
        <f t="shared" si="8"/>
        <v>0.36000697220105377</v>
      </c>
      <c r="G47" s="145"/>
      <c r="H47" s="152">
        <f t="shared" si="9"/>
        <v>30</v>
      </c>
      <c r="I47" s="152">
        <f t="shared" si="10"/>
        <v>20</v>
      </c>
      <c r="J47" s="152">
        <f t="shared" si="11"/>
        <v>19.058367559946788</v>
      </c>
    </row>
    <row r="48" spans="1:31" ht="15" thickBot="1">
      <c r="A48" s="142" t="s">
        <v>3426</v>
      </c>
      <c r="B48" s="143" t="s">
        <v>3449</v>
      </c>
      <c r="C48" s="145"/>
      <c r="D48" s="152">
        <f t="shared" si="6"/>
        <v>0.55000000000000004</v>
      </c>
      <c r="E48" s="152">
        <f t="shared" si="7"/>
        <v>0.37</v>
      </c>
      <c r="F48" s="154">
        <f t="shared" si="8"/>
        <v>0.36159601769516109</v>
      </c>
      <c r="G48" s="145"/>
      <c r="H48" s="152">
        <f t="shared" si="9"/>
        <v>36</v>
      </c>
      <c r="I48" s="152">
        <f t="shared" si="10"/>
        <v>24</v>
      </c>
      <c r="J48" s="152">
        <f t="shared" si="11"/>
        <v>22.97098782719819</v>
      </c>
    </row>
    <row r="49" spans="1:16" ht="15" thickBot="1">
      <c r="A49" s="149" t="s">
        <v>3426</v>
      </c>
      <c r="B49" s="143" t="s">
        <v>3450</v>
      </c>
      <c r="C49" s="145"/>
      <c r="D49" s="150">
        <f t="shared" si="6"/>
        <v>0.55000000000000004</v>
      </c>
      <c r="E49" s="150">
        <f t="shared" si="7"/>
        <v>0.37</v>
      </c>
      <c r="F49" s="157">
        <f t="shared" si="8"/>
        <v>0.36319207712449003</v>
      </c>
      <c r="G49" s="145"/>
      <c r="H49" s="152">
        <f t="shared" si="9"/>
        <v>42</v>
      </c>
      <c r="I49" s="152">
        <f t="shared" si="10"/>
        <v>28</v>
      </c>
      <c r="J49" s="152">
        <f t="shared" si="11"/>
        <v>26.917776846740573</v>
      </c>
    </row>
    <row r="50" spans="1:16" ht="15" thickBot="1">
      <c r="A50" s="142" t="s">
        <v>3427</v>
      </c>
      <c r="B50" s="143" t="s">
        <v>3445</v>
      </c>
      <c r="C50" s="145"/>
      <c r="D50" s="152">
        <f t="shared" si="6"/>
        <v>0.65</v>
      </c>
      <c r="E50" s="152">
        <f t="shared" si="7"/>
        <v>0.45</v>
      </c>
      <c r="F50" s="154">
        <f t="shared" si="8"/>
        <v>0.44039766865078672</v>
      </c>
      <c r="G50" s="145"/>
      <c r="H50" s="152">
        <f t="shared" si="9"/>
        <v>14</v>
      </c>
      <c r="I50" s="152">
        <f t="shared" si="10"/>
        <v>10</v>
      </c>
      <c r="J50" s="152">
        <f t="shared" si="11"/>
        <v>9.3256645451888076</v>
      </c>
    </row>
    <row r="51" spans="1:16" ht="15" thickBot="1">
      <c r="A51" s="149" t="s">
        <v>3427</v>
      </c>
      <c r="B51" s="143" t="s">
        <v>3446</v>
      </c>
      <c r="C51" s="145"/>
      <c r="D51" s="150">
        <f t="shared" si="6"/>
        <v>0.66</v>
      </c>
      <c r="E51" s="150">
        <f t="shared" si="7"/>
        <v>0.45</v>
      </c>
      <c r="F51" s="157">
        <f t="shared" si="8"/>
        <v>0.4423415530336538</v>
      </c>
      <c r="G51" s="145"/>
      <c r="H51" s="152">
        <f t="shared" si="9"/>
        <v>22</v>
      </c>
      <c r="I51" s="152">
        <f t="shared" si="10"/>
        <v>14</v>
      </c>
      <c r="J51" s="152">
        <f t="shared" si="11"/>
        <v>14.05024106040643</v>
      </c>
    </row>
    <row r="52" spans="1:16" ht="15" thickBot="1">
      <c r="A52" s="142" t="s">
        <v>3427</v>
      </c>
      <c r="B52" s="143" t="s">
        <v>3447</v>
      </c>
      <c r="C52" s="145"/>
      <c r="D52" s="152">
        <f t="shared" si="6"/>
        <v>0.66</v>
      </c>
      <c r="E52" s="152">
        <f t="shared" si="7"/>
        <v>0.46</v>
      </c>
      <c r="F52" s="154">
        <f t="shared" si="8"/>
        <v>0.44429401758567916</v>
      </c>
      <c r="G52" s="145"/>
      <c r="H52" s="152">
        <f t="shared" si="9"/>
        <v>29</v>
      </c>
      <c r="I52" s="152">
        <f t="shared" si="10"/>
        <v>19</v>
      </c>
      <c r="J52" s="152">
        <f t="shared" si="11"/>
        <v>18.816343783707534</v>
      </c>
    </row>
    <row r="53" spans="1:16" ht="15" thickBot="1">
      <c r="A53" s="149" t="s">
        <v>3427</v>
      </c>
      <c r="B53" s="143" t="s">
        <v>3448</v>
      </c>
      <c r="C53" s="145"/>
      <c r="D53" s="150">
        <f t="shared" si="6"/>
        <v>0.66</v>
      </c>
      <c r="E53" s="150">
        <f t="shared" si="7"/>
        <v>0.46</v>
      </c>
      <c r="F53" s="157">
        <f t="shared" si="8"/>
        <v>0.44625510017912701</v>
      </c>
      <c r="G53" s="145"/>
      <c r="H53" s="152">
        <f t="shared" si="9"/>
        <v>36</v>
      </c>
      <c r="I53" s="152">
        <f t="shared" si="10"/>
        <v>24</v>
      </c>
      <c r="J53" s="152">
        <f t="shared" si="11"/>
        <v>23.62424725475854</v>
      </c>
    </row>
    <row r="54" spans="1:16" ht="15" thickBot="1">
      <c r="A54" s="142" t="s">
        <v>3427</v>
      </c>
      <c r="B54" s="143" t="s">
        <v>3449</v>
      </c>
      <c r="C54" s="145"/>
      <c r="D54" s="152">
        <f t="shared" si="6"/>
        <v>0.66</v>
      </c>
      <c r="E54" s="152">
        <f t="shared" si="7"/>
        <v>0.46</v>
      </c>
      <c r="F54" s="154">
        <f t="shared" si="8"/>
        <v>0.44822483885342695</v>
      </c>
      <c r="G54" s="145"/>
      <c r="H54" s="152">
        <f t="shared" si="9"/>
        <v>44</v>
      </c>
      <c r="I54" s="152">
        <f t="shared" si="10"/>
        <v>29</v>
      </c>
      <c r="J54" s="152">
        <f t="shared" si="11"/>
        <v>28.474227627777672</v>
      </c>
    </row>
    <row r="55" spans="1:16" ht="15" thickBot="1">
      <c r="A55" s="149" t="s">
        <v>3427</v>
      </c>
      <c r="B55" s="143" t="s">
        <v>3450</v>
      </c>
      <c r="C55" s="145"/>
      <c r="D55" s="150">
        <f t="shared" si="6"/>
        <v>0.66</v>
      </c>
      <c r="E55" s="150">
        <f t="shared" si="7"/>
        <v>0.46</v>
      </c>
      <c r="F55" s="157">
        <f t="shared" si="8"/>
        <v>0.45020327181591202</v>
      </c>
      <c r="G55" s="145"/>
      <c r="H55" s="152">
        <f t="shared" si="9"/>
        <v>51</v>
      </c>
      <c r="I55" s="152">
        <f t="shared" si="10"/>
        <v>34</v>
      </c>
      <c r="J55" s="152">
        <f t="shared" si="11"/>
        <v>33.366562680439209</v>
      </c>
    </row>
    <row r="56" spans="1:16" ht="15" thickBot="1">
      <c r="A56" s="176" t="s">
        <v>3424</v>
      </c>
      <c r="B56" s="177" t="s">
        <v>3451</v>
      </c>
      <c r="C56" s="145"/>
      <c r="D56" s="178">
        <v>37</v>
      </c>
      <c r="E56" s="178">
        <v>54</v>
      </c>
      <c r="F56" s="145"/>
      <c r="G56" s="131" t="s">
        <v>3452</v>
      </c>
      <c r="J56" s="152" t="e">
        <f t="shared" si="11"/>
        <v>#N/A</v>
      </c>
    </row>
    <row r="57" spans="1:16" ht="15" thickBot="1">
      <c r="A57" s="176" t="s">
        <v>3425</v>
      </c>
      <c r="B57" s="177" t="s">
        <v>3451</v>
      </c>
      <c r="C57" s="145"/>
      <c r="D57" s="178">
        <v>32</v>
      </c>
      <c r="E57" s="178">
        <v>45</v>
      </c>
      <c r="F57" s="145"/>
      <c r="G57" s="131" t="s">
        <v>3452</v>
      </c>
      <c r="J57" s="152" t="e">
        <f t="shared" si="11"/>
        <v>#N/A</v>
      </c>
    </row>
    <row r="58" spans="1:16" ht="15" thickBot="1">
      <c r="A58" s="176" t="s">
        <v>3426</v>
      </c>
      <c r="B58" s="177" t="s">
        <v>3451</v>
      </c>
      <c r="C58" s="145"/>
      <c r="D58" s="178">
        <v>26</v>
      </c>
      <c r="E58" s="178">
        <v>37</v>
      </c>
      <c r="F58" s="145"/>
      <c r="G58" s="131" t="s">
        <v>3452</v>
      </c>
      <c r="J58" s="152" t="e">
        <f t="shared" si="11"/>
        <v>#N/A</v>
      </c>
    </row>
    <row r="59" spans="1:16" ht="15" thickBot="1">
      <c r="A59" s="176" t="s">
        <v>3427</v>
      </c>
      <c r="B59" s="177" t="s">
        <v>3451</v>
      </c>
      <c r="C59" s="145"/>
      <c r="D59" s="178">
        <v>23</v>
      </c>
      <c r="E59" s="178">
        <v>25</v>
      </c>
      <c r="F59" s="145"/>
      <c r="G59" s="131" t="s">
        <v>3452</v>
      </c>
      <c r="J59" s="152" t="e">
        <f t="shared" si="11"/>
        <v>#N/A</v>
      </c>
    </row>
    <row r="62" spans="1:16">
      <c r="A62" s="179" t="s">
        <v>3453</v>
      </c>
      <c r="B62" s="180"/>
      <c r="C62" s="180"/>
      <c r="D62" s="180"/>
      <c r="E62" s="180"/>
      <c r="F62" s="180"/>
      <c r="G62" s="180"/>
      <c r="H62" s="180"/>
      <c r="I62" s="180"/>
      <c r="J62" s="180"/>
      <c r="K62" s="180"/>
      <c r="L62" s="180"/>
      <c r="M62" s="180"/>
      <c r="N62" s="180"/>
    </row>
    <row r="63" spans="1:16">
      <c r="B63" s="130">
        <v>2023</v>
      </c>
      <c r="C63" s="130">
        <v>2024</v>
      </c>
      <c r="D63" s="130">
        <v>2025</v>
      </c>
      <c r="E63" s="130">
        <v>2026</v>
      </c>
      <c r="F63" s="130">
        <v>2027</v>
      </c>
      <c r="G63" s="130">
        <v>2028</v>
      </c>
      <c r="H63" s="130">
        <v>2029</v>
      </c>
      <c r="I63" s="130">
        <v>2030</v>
      </c>
      <c r="J63" s="130">
        <v>2031</v>
      </c>
      <c r="K63" s="130">
        <v>2032</v>
      </c>
      <c r="L63" s="130">
        <v>2033</v>
      </c>
      <c r="M63" s="130">
        <v>2034</v>
      </c>
      <c r="N63" s="130">
        <v>2035</v>
      </c>
      <c r="O63" s="130"/>
      <c r="P63" s="130"/>
    </row>
    <row r="64" spans="1:16">
      <c r="A64" s="181" t="str">
        <f>'[1]New PV Purchase Prices'!A94</f>
        <v>car</v>
      </c>
      <c r="B64" s="181">
        <f>'[1]New PV Purchase Prices'!$B94</f>
        <v>0.26967960760811566</v>
      </c>
      <c r="C64" s="181">
        <f>'[1]New PV Purchase Prices'!$B94</f>
        <v>0.26967960760811566</v>
      </c>
      <c r="D64" s="181">
        <f>'[1]New PV Purchase Prices'!$B94</f>
        <v>0.26967960760811566</v>
      </c>
      <c r="E64" s="181">
        <f>'[1]New PV Purchase Prices'!$B94</f>
        <v>0.26967960760811566</v>
      </c>
      <c r="F64" s="181">
        <f>'[1]New PV Purchase Prices'!$B94</f>
        <v>0.26967960760811566</v>
      </c>
      <c r="G64" s="181">
        <f>'[1]New PV Purchase Prices'!$B94</f>
        <v>0.26967960760811566</v>
      </c>
      <c r="H64" s="181">
        <f>'[1]New PV Purchase Prices'!$B94</f>
        <v>0.26967960760811566</v>
      </c>
      <c r="I64" s="181">
        <f>'[1]New PV Purchase Prices'!$B94</f>
        <v>0.26967960760811566</v>
      </c>
      <c r="J64" s="181">
        <f>'[1]New PV Purchase Prices'!$B94</f>
        <v>0.26967960760811566</v>
      </c>
      <c r="K64" s="181">
        <f>'[1]New PV Purchase Prices'!$B94</f>
        <v>0.26967960760811566</v>
      </c>
      <c r="L64" s="181">
        <f>'[1]New PV Purchase Prices'!$B94</f>
        <v>0.26967960760811566</v>
      </c>
      <c r="M64" s="181">
        <f>'[1]New PV Purchase Prices'!$B94</f>
        <v>0.26967960760811566</v>
      </c>
      <c r="N64" s="181">
        <f>'[1]New PV Purchase Prices'!$B94</f>
        <v>0.26967960760811566</v>
      </c>
      <c r="O64" s="181"/>
      <c r="P64" s="181"/>
    </row>
    <row r="65" spans="1:16">
      <c r="A65" s="181" t="str">
        <f>'[1]New PV Purchase Prices'!A95</f>
        <v>crossover</v>
      </c>
      <c r="B65" s="181">
        <f>'[1]New PV Purchase Prices'!$B95</f>
        <v>0.35313092081261371</v>
      </c>
      <c r="C65" s="181">
        <f>'[1]New PV Purchase Prices'!$B95</f>
        <v>0.35313092081261371</v>
      </c>
      <c r="D65" s="181">
        <f>'[1]New PV Purchase Prices'!$B95</f>
        <v>0.35313092081261371</v>
      </c>
      <c r="E65" s="181">
        <f>'[1]New PV Purchase Prices'!$B95</f>
        <v>0.35313092081261371</v>
      </c>
      <c r="F65" s="181">
        <f>'[1]New PV Purchase Prices'!$B95</f>
        <v>0.35313092081261371</v>
      </c>
      <c r="G65" s="181">
        <f>'[1]New PV Purchase Prices'!$B95</f>
        <v>0.35313092081261371</v>
      </c>
      <c r="H65" s="181">
        <f>'[1]New PV Purchase Prices'!$B95</f>
        <v>0.35313092081261371</v>
      </c>
      <c r="I65" s="181">
        <f>'[1]New PV Purchase Prices'!$B95</f>
        <v>0.35313092081261371</v>
      </c>
      <c r="J65" s="181">
        <f>'[1]New PV Purchase Prices'!$B95</f>
        <v>0.35313092081261371</v>
      </c>
      <c r="K65" s="181">
        <f>'[1]New PV Purchase Prices'!$B95</f>
        <v>0.35313092081261371</v>
      </c>
      <c r="L65" s="181">
        <f>'[1]New PV Purchase Prices'!$B95</f>
        <v>0.35313092081261371</v>
      </c>
      <c r="M65" s="181">
        <f>'[1]New PV Purchase Prices'!$B95</f>
        <v>0.35313092081261371</v>
      </c>
      <c r="N65" s="181">
        <f>'[1]New PV Purchase Prices'!$B95</f>
        <v>0.35313092081261371</v>
      </c>
      <c r="O65" s="181"/>
      <c r="P65" s="181"/>
    </row>
    <row r="66" spans="1:16">
      <c r="A66" s="181" t="str">
        <f>'[1]New PV Purchase Prices'!A96</f>
        <v>SUV</v>
      </c>
      <c r="B66" s="181">
        <f>'[1]New PV Purchase Prices'!$B96</f>
        <v>0.23075099694560849</v>
      </c>
      <c r="C66" s="181">
        <f>'[1]New PV Purchase Prices'!$B96</f>
        <v>0.23075099694560849</v>
      </c>
      <c r="D66" s="181">
        <f>'[1]New PV Purchase Prices'!$B96</f>
        <v>0.23075099694560849</v>
      </c>
      <c r="E66" s="181">
        <f>'[1]New PV Purchase Prices'!$B96</f>
        <v>0.23075099694560849</v>
      </c>
      <c r="F66" s="181">
        <f>'[1]New PV Purchase Prices'!$B96</f>
        <v>0.23075099694560849</v>
      </c>
      <c r="G66" s="181">
        <f>'[1]New PV Purchase Prices'!$B96</f>
        <v>0.23075099694560849</v>
      </c>
      <c r="H66" s="181">
        <f>'[1]New PV Purchase Prices'!$B96</f>
        <v>0.23075099694560849</v>
      </c>
      <c r="I66" s="181">
        <f>'[1]New PV Purchase Prices'!$B96</f>
        <v>0.23075099694560849</v>
      </c>
      <c r="J66" s="181">
        <f>'[1]New PV Purchase Prices'!$B96</f>
        <v>0.23075099694560849</v>
      </c>
      <c r="K66" s="181">
        <f>'[1]New PV Purchase Prices'!$B96</f>
        <v>0.23075099694560849</v>
      </c>
      <c r="L66" s="181">
        <f>'[1]New PV Purchase Prices'!$B96</f>
        <v>0.23075099694560849</v>
      </c>
      <c r="M66" s="181">
        <f>'[1]New PV Purchase Prices'!$B96</f>
        <v>0.23075099694560849</v>
      </c>
      <c r="N66" s="181">
        <f>'[1]New PV Purchase Prices'!$B96</f>
        <v>0.23075099694560849</v>
      </c>
      <c r="O66" s="181"/>
      <c r="P66" s="181"/>
    </row>
    <row r="67" spans="1:16">
      <c r="A67" s="181" t="str">
        <f>'[1]New PV Purchase Prices'!A97</f>
        <v>pickup</v>
      </c>
      <c r="B67" s="181">
        <f>'[1]New PV Purchase Prices'!$B97</f>
        <v>0.14643847463366214</v>
      </c>
      <c r="C67" s="181">
        <f>'[1]New PV Purchase Prices'!$B97</f>
        <v>0.14643847463366214</v>
      </c>
      <c r="D67" s="181">
        <f>'[1]New PV Purchase Prices'!$B97</f>
        <v>0.14643847463366214</v>
      </c>
      <c r="E67" s="181">
        <f>'[1]New PV Purchase Prices'!$B97</f>
        <v>0.14643847463366214</v>
      </c>
      <c r="F67" s="181">
        <f>'[1]New PV Purchase Prices'!$B97</f>
        <v>0.14643847463366214</v>
      </c>
      <c r="G67" s="181">
        <f>'[1]New PV Purchase Prices'!$B97</f>
        <v>0.14643847463366214</v>
      </c>
      <c r="H67" s="181">
        <f>'[1]New PV Purchase Prices'!$B97</f>
        <v>0.14643847463366214</v>
      </c>
      <c r="I67" s="181">
        <f>'[1]New PV Purchase Prices'!$B97</f>
        <v>0.14643847463366214</v>
      </c>
      <c r="J67" s="181">
        <f>'[1]New PV Purchase Prices'!$B97</f>
        <v>0.14643847463366214</v>
      </c>
      <c r="K67" s="181">
        <f>'[1]New PV Purchase Prices'!$B97</f>
        <v>0.14643847463366214</v>
      </c>
      <c r="L67" s="181">
        <f>'[1]New PV Purchase Prices'!$B97</f>
        <v>0.14643847463366214</v>
      </c>
      <c r="M67" s="181">
        <f>'[1]New PV Purchase Prices'!$B97</f>
        <v>0.14643847463366214</v>
      </c>
      <c r="N67" s="181">
        <f>'[1]New PV Purchase Prices'!$B97</f>
        <v>0.14643847463366214</v>
      </c>
      <c r="O67" s="181"/>
      <c r="P67" s="181"/>
    </row>
    <row r="69" spans="1:16">
      <c r="A69" s="179" t="s">
        <v>3454</v>
      </c>
      <c r="B69" s="180"/>
      <c r="C69" s="180"/>
      <c r="D69" s="180"/>
      <c r="E69" s="180"/>
      <c r="F69" s="180"/>
      <c r="G69" s="180"/>
      <c r="H69" s="180"/>
      <c r="I69" s="180"/>
      <c r="J69" s="180"/>
      <c r="K69" s="180"/>
      <c r="L69" s="180"/>
      <c r="M69" s="180"/>
      <c r="N69" s="180"/>
    </row>
    <row r="70" spans="1:16">
      <c r="B70" s="130">
        <v>2023</v>
      </c>
      <c r="C70" s="130">
        <v>2024</v>
      </c>
      <c r="D70" s="130">
        <v>2025</v>
      </c>
      <c r="E70" s="130">
        <v>2026</v>
      </c>
      <c r="F70" s="130">
        <v>2027</v>
      </c>
      <c r="G70" s="130">
        <v>2028</v>
      </c>
      <c r="H70" s="130">
        <v>2029</v>
      </c>
      <c r="I70" s="130">
        <v>2030</v>
      </c>
      <c r="J70" s="130">
        <v>2031</v>
      </c>
      <c r="K70" s="130">
        <v>2032</v>
      </c>
      <c r="L70" s="130">
        <v>2033</v>
      </c>
      <c r="M70" s="130">
        <v>2034</v>
      </c>
      <c r="N70" s="130">
        <v>2035</v>
      </c>
    </row>
    <row r="71" spans="1:16">
      <c r="A71" s="131" t="s">
        <v>3455</v>
      </c>
      <c r="B71" s="182">
        <f>IFERROR(INDEX('[1]New PV Purchase Prices'!$B$156:$N$179,MATCH($A71,'[1]New PV Purchase Prices'!$A$156:$A$179,0),MATCH('PV Discounted Annual Costs'!B$70,'[1]New PV Purchase Prices'!$B$155:$N$155,0)),0)</f>
        <v>1.5743509572182787E-2</v>
      </c>
      <c r="C71" s="182">
        <f>IFERROR(INDEX('[1]New PV Purchase Prices'!$B$156:$N$179,MATCH($A71,'[1]New PV Purchase Prices'!$A$156:$A$179,0),MATCH('PV Discounted Annual Costs'!C$70,'[1]New PV Purchase Prices'!$B$155:$N$155,0)),0)</f>
        <v>1.3494436776156674E-2</v>
      </c>
      <c r="D71" s="182">
        <f>IFERROR(INDEX('[1]New PV Purchase Prices'!$B$156:$N$179,MATCH($A71,'[1]New PV Purchase Prices'!$A$156:$A$179,0),MATCH('PV Discounted Annual Costs'!D$70,'[1]New PV Purchase Prices'!$B$155:$N$155,0)),0)</f>
        <v>1.1245363980130561E-2</v>
      </c>
      <c r="E71" s="182">
        <f>IFERROR(INDEX('[1]New PV Purchase Prices'!$B$156:$N$179,MATCH($A71,'[1]New PV Purchase Prices'!$A$156:$A$179,0),MATCH('PV Discounted Annual Costs'!E$70,'[1]New PV Purchase Prices'!$B$155:$N$155,0)),0)</f>
        <v>8.9962911841044487E-3</v>
      </c>
      <c r="F71" s="182">
        <f>IFERROR(INDEX('[1]New PV Purchase Prices'!$B$156:$N$179,MATCH($A71,'[1]New PV Purchase Prices'!$A$156:$A$179,0),MATCH('PV Discounted Annual Costs'!F$70,'[1]New PV Purchase Prices'!$B$155:$N$155,0)),0)</f>
        <v>6.7472183880783361E-3</v>
      </c>
      <c r="G71" s="182">
        <f>IFERROR(INDEX('[1]New PV Purchase Prices'!$B$156:$N$179,MATCH($A71,'[1]New PV Purchase Prices'!$A$156:$A$179,0),MATCH('PV Discounted Annual Costs'!G$70,'[1]New PV Purchase Prices'!$B$155:$N$155,0)),0)</f>
        <v>4.4981455920522235E-3</v>
      </c>
      <c r="H71" s="182">
        <f>IFERROR(INDEX('[1]New PV Purchase Prices'!$B$156:$N$179,MATCH($A71,'[1]New PV Purchase Prices'!$A$156:$A$179,0),MATCH('PV Discounted Annual Costs'!H$70,'[1]New PV Purchase Prices'!$B$155:$N$155,0)),0)</f>
        <v>2.2490727960261113E-3</v>
      </c>
      <c r="I71" s="182">
        <f>IFERROR(INDEX('[1]New PV Purchase Prices'!$B$156:$N$179,MATCH($A71,'[1]New PV Purchase Prices'!$A$156:$A$179,0),MATCH('PV Discounted Annual Costs'!I$70,'[1]New PV Purchase Prices'!$B$155:$N$155,0)),0)</f>
        <v>0</v>
      </c>
      <c r="J71" s="182">
        <f>IFERROR(INDEX('[1]New PV Purchase Prices'!$B$156:$N$179,MATCH($A71,'[1]New PV Purchase Prices'!$A$156:$A$179,0),MATCH('PV Discounted Annual Costs'!J$70,'[1]New PV Purchase Prices'!$B$155:$N$155,0)),0)</f>
        <v>0</v>
      </c>
      <c r="K71" s="182">
        <f>IFERROR(INDEX('[1]New PV Purchase Prices'!$B$156:$N$179,MATCH($A71,'[1]New PV Purchase Prices'!$A$156:$A$179,0),MATCH('PV Discounted Annual Costs'!K$70,'[1]New PV Purchase Prices'!$B$155:$N$155,0)),0)</f>
        <v>0</v>
      </c>
      <c r="L71" s="182">
        <f>IFERROR(INDEX('[1]New PV Purchase Prices'!$B$156:$N$179,MATCH($A71,'[1]New PV Purchase Prices'!$A$156:$A$179,0),MATCH('PV Discounted Annual Costs'!L$70,'[1]New PV Purchase Prices'!$B$155:$N$155,0)),0)</f>
        <v>0</v>
      </c>
      <c r="M71" s="182">
        <f>IFERROR(INDEX('[1]New PV Purchase Prices'!$B$156:$N$179,MATCH($A71,'[1]New PV Purchase Prices'!$A$156:$A$179,0),MATCH('PV Discounted Annual Costs'!M$70,'[1]New PV Purchase Prices'!$B$155:$N$155,0)),0)</f>
        <v>0</v>
      </c>
      <c r="N71" s="182">
        <f>IFERROR(INDEX('[1]New PV Purchase Prices'!$B$156:$N$179,MATCH($A71,'[1]New PV Purchase Prices'!$A$156:$A$179,0),MATCH('PV Discounted Annual Costs'!N$70,'[1]New PV Purchase Prices'!$B$155:$N$155,0)),0)</f>
        <v>0</v>
      </c>
    </row>
    <row r="72" spans="1:16">
      <c r="A72" s="131" t="s">
        <v>3456</v>
      </c>
      <c r="B72" s="182">
        <f>IFERROR(INDEX('[1]New PV Purchase Prices'!$B$156:$N$179,MATCH($A72,'[1]New PV Purchase Prices'!$A$156:$A$179,0),MATCH('PV Discounted Annual Costs'!B$70,'[1]New PV Purchase Prices'!$B$155:$N$155,0)),0)</f>
        <v>4.139374333614574E-2</v>
      </c>
      <c r="C72" s="182">
        <f>IFERROR(INDEX('[1]New PV Purchase Prices'!$B$156:$N$179,MATCH($A72,'[1]New PV Purchase Prices'!$A$156:$A$179,0),MATCH('PV Discounted Annual Costs'!C$70,'[1]New PV Purchase Prices'!$B$155:$N$155,0)),0)</f>
        <v>3.5480351430982063E-2</v>
      </c>
      <c r="D72" s="182">
        <f>IFERROR(INDEX('[1]New PV Purchase Prices'!$B$156:$N$179,MATCH($A72,'[1]New PV Purchase Prices'!$A$156:$A$179,0),MATCH('PV Discounted Annual Costs'!D$70,'[1]New PV Purchase Prices'!$B$155:$N$155,0)),0)</f>
        <v>2.9566959525818386E-2</v>
      </c>
      <c r="E72" s="182">
        <f>IFERROR(INDEX('[1]New PV Purchase Prices'!$B$156:$N$179,MATCH($A72,'[1]New PV Purchase Prices'!$A$156:$A$179,0),MATCH('PV Discounted Annual Costs'!E$70,'[1]New PV Purchase Prices'!$B$155:$N$155,0)),0)</f>
        <v>2.3653567620654709E-2</v>
      </c>
      <c r="F72" s="182">
        <f>IFERROR(INDEX('[1]New PV Purchase Prices'!$B$156:$N$179,MATCH($A72,'[1]New PV Purchase Prices'!$A$156:$A$179,0),MATCH('PV Discounted Annual Costs'!F$70,'[1]New PV Purchase Prices'!$B$155:$N$155,0)),0)</f>
        <v>1.7740175715491031E-2</v>
      </c>
      <c r="G72" s="182">
        <f>IFERROR(INDEX('[1]New PV Purchase Prices'!$B$156:$N$179,MATCH($A72,'[1]New PV Purchase Prices'!$A$156:$A$179,0),MATCH('PV Discounted Annual Costs'!G$70,'[1]New PV Purchase Prices'!$B$155:$N$155,0)),0)</f>
        <v>1.1826783810327354E-2</v>
      </c>
      <c r="H72" s="182">
        <f>IFERROR(INDEX('[1]New PV Purchase Prices'!$B$156:$N$179,MATCH($A72,'[1]New PV Purchase Prices'!$A$156:$A$179,0),MATCH('PV Discounted Annual Costs'!H$70,'[1]New PV Purchase Prices'!$B$155:$N$155,0)),0)</f>
        <v>5.9133919051636771E-3</v>
      </c>
      <c r="I72" s="182">
        <f>IFERROR(INDEX('[1]New PV Purchase Prices'!$B$156:$N$179,MATCH($A72,'[1]New PV Purchase Prices'!$A$156:$A$179,0),MATCH('PV Discounted Annual Costs'!I$70,'[1]New PV Purchase Prices'!$B$155:$N$155,0)),0)</f>
        <v>0</v>
      </c>
      <c r="J72" s="182">
        <f>IFERROR(INDEX('[1]New PV Purchase Prices'!$B$156:$N$179,MATCH($A72,'[1]New PV Purchase Prices'!$A$156:$A$179,0),MATCH('PV Discounted Annual Costs'!J$70,'[1]New PV Purchase Prices'!$B$155:$N$155,0)),0)</f>
        <v>0</v>
      </c>
      <c r="K72" s="182">
        <f>IFERROR(INDEX('[1]New PV Purchase Prices'!$B$156:$N$179,MATCH($A72,'[1]New PV Purchase Prices'!$A$156:$A$179,0),MATCH('PV Discounted Annual Costs'!K$70,'[1]New PV Purchase Prices'!$B$155:$N$155,0)),0)</f>
        <v>0</v>
      </c>
      <c r="L72" s="182">
        <f>IFERROR(INDEX('[1]New PV Purchase Prices'!$B$156:$N$179,MATCH($A72,'[1]New PV Purchase Prices'!$A$156:$A$179,0),MATCH('PV Discounted Annual Costs'!L$70,'[1]New PV Purchase Prices'!$B$155:$N$155,0)),0)</f>
        <v>0</v>
      </c>
      <c r="M72" s="182">
        <f>IFERROR(INDEX('[1]New PV Purchase Prices'!$B$156:$N$179,MATCH($A72,'[1]New PV Purchase Prices'!$A$156:$A$179,0),MATCH('PV Discounted Annual Costs'!M$70,'[1]New PV Purchase Prices'!$B$155:$N$155,0)),0)</f>
        <v>0</v>
      </c>
      <c r="N72" s="182">
        <f>IFERROR(INDEX('[1]New PV Purchase Prices'!$B$156:$N$179,MATCH($A72,'[1]New PV Purchase Prices'!$A$156:$A$179,0),MATCH('PV Discounted Annual Costs'!N$70,'[1]New PV Purchase Prices'!$B$155:$N$155,0)),0)</f>
        <v>0</v>
      </c>
    </row>
    <row r="73" spans="1:16">
      <c r="A73" s="131" t="s">
        <v>3457</v>
      </c>
      <c r="B73" s="182">
        <f>IFERROR(INDEX('[1]New PV Purchase Prices'!$B$156:$N$179,MATCH($A73,'[1]New PV Purchase Prices'!$A$156:$A$179,0),MATCH('PV Discounted Annual Costs'!B$70,'[1]New PV Purchase Prices'!$B$155:$N$155,0)),0)</f>
        <v>3.0007644482691258E-2</v>
      </c>
      <c r="C73" s="182">
        <f>IFERROR(INDEX('[1]New PV Purchase Prices'!$B$156:$N$179,MATCH($A73,'[1]New PV Purchase Prices'!$A$156:$A$179,0),MATCH('PV Discounted Annual Costs'!C$70,'[1]New PV Purchase Prices'!$B$155:$N$155,0)),0)</f>
        <v>2.5720838128021079E-2</v>
      </c>
      <c r="D73" s="182">
        <f>IFERROR(INDEX('[1]New PV Purchase Prices'!$B$156:$N$179,MATCH($A73,'[1]New PV Purchase Prices'!$A$156:$A$179,0),MATCH('PV Discounted Annual Costs'!D$70,'[1]New PV Purchase Prices'!$B$155:$N$155,0)),0)</f>
        <v>2.14340317733509E-2</v>
      </c>
      <c r="E73" s="182">
        <f>IFERROR(INDEX('[1]New PV Purchase Prices'!$B$156:$N$179,MATCH($A73,'[1]New PV Purchase Prices'!$A$156:$A$179,0),MATCH('PV Discounted Annual Costs'!E$70,'[1]New PV Purchase Prices'!$B$155:$N$155,0)),0)</f>
        <v>1.7147225418680721E-2</v>
      </c>
      <c r="F73" s="182">
        <f>IFERROR(INDEX('[1]New PV Purchase Prices'!$B$156:$N$179,MATCH($A73,'[1]New PV Purchase Prices'!$A$156:$A$179,0),MATCH('PV Discounted Annual Costs'!F$70,'[1]New PV Purchase Prices'!$B$155:$N$155,0)),0)</f>
        <v>1.2860419064010541E-2</v>
      </c>
      <c r="G73" s="182">
        <f>IFERROR(INDEX('[1]New PV Purchase Prices'!$B$156:$N$179,MATCH($A73,'[1]New PV Purchase Prices'!$A$156:$A$179,0),MATCH('PV Discounted Annual Costs'!G$70,'[1]New PV Purchase Prices'!$B$155:$N$155,0)),0)</f>
        <v>8.573612709340362E-3</v>
      </c>
      <c r="H73" s="182">
        <f>IFERROR(INDEX('[1]New PV Purchase Prices'!$B$156:$N$179,MATCH($A73,'[1]New PV Purchase Prices'!$A$156:$A$179,0),MATCH('PV Discounted Annual Costs'!H$70,'[1]New PV Purchase Prices'!$B$155:$N$155,0)),0)</f>
        <v>4.2868063546701819E-3</v>
      </c>
      <c r="I73" s="182">
        <f>IFERROR(INDEX('[1]New PV Purchase Prices'!$B$156:$N$179,MATCH($A73,'[1]New PV Purchase Prices'!$A$156:$A$179,0),MATCH('PV Discounted Annual Costs'!I$70,'[1]New PV Purchase Prices'!$B$155:$N$155,0)),0)</f>
        <v>0</v>
      </c>
      <c r="J73" s="182">
        <f>IFERROR(INDEX('[1]New PV Purchase Prices'!$B$156:$N$179,MATCH($A73,'[1]New PV Purchase Prices'!$A$156:$A$179,0),MATCH('PV Discounted Annual Costs'!J$70,'[1]New PV Purchase Prices'!$B$155:$N$155,0)),0)</f>
        <v>0</v>
      </c>
      <c r="K73" s="182">
        <f>IFERROR(INDEX('[1]New PV Purchase Prices'!$B$156:$N$179,MATCH($A73,'[1]New PV Purchase Prices'!$A$156:$A$179,0),MATCH('PV Discounted Annual Costs'!K$70,'[1]New PV Purchase Prices'!$B$155:$N$155,0)),0)</f>
        <v>0</v>
      </c>
      <c r="L73" s="182">
        <f>IFERROR(INDEX('[1]New PV Purchase Prices'!$B$156:$N$179,MATCH($A73,'[1]New PV Purchase Prices'!$A$156:$A$179,0),MATCH('PV Discounted Annual Costs'!L$70,'[1]New PV Purchase Prices'!$B$155:$N$155,0)),0)</f>
        <v>0</v>
      </c>
      <c r="M73" s="182">
        <f>IFERROR(INDEX('[1]New PV Purchase Prices'!$B$156:$N$179,MATCH($A73,'[1]New PV Purchase Prices'!$A$156:$A$179,0),MATCH('PV Discounted Annual Costs'!M$70,'[1]New PV Purchase Prices'!$B$155:$N$155,0)),0)</f>
        <v>0</v>
      </c>
      <c r="N73" s="182">
        <f>IFERROR(INDEX('[1]New PV Purchase Prices'!$B$156:$N$179,MATCH($A73,'[1]New PV Purchase Prices'!$A$156:$A$179,0),MATCH('PV Discounted Annual Costs'!N$70,'[1]New PV Purchase Prices'!$B$155:$N$155,0)),0)</f>
        <v>0</v>
      </c>
    </row>
    <row r="74" spans="1:16">
      <c r="A74" s="131" t="s">
        <v>3458</v>
      </c>
      <c r="B74" s="182">
        <f>IFERROR(INDEX('[1]New PV Purchase Prices'!$B$156:$N$179,MATCH($A74,'[1]New PV Purchase Prices'!$A$156:$A$179,0),MATCH('PV Discounted Annual Costs'!B$70,'[1]New PV Purchase Prices'!$B$155:$N$155,0)),0)</f>
        <v>0.18239650256933107</v>
      </c>
      <c r="C74" s="182">
        <f>IFERROR(INDEX('[1]New PV Purchase Prices'!$B$156:$N$179,MATCH($A74,'[1]New PV Purchase Prices'!$A$156:$A$179,0),MATCH('PV Discounted Annual Costs'!C$70,'[1]New PV Purchase Prices'!$B$155:$N$155,0)),0)</f>
        <v>0.19486551757487172</v>
      </c>
      <c r="D74" s="182">
        <f>IFERROR(INDEX('[1]New PV Purchase Prices'!$B$156:$N$179,MATCH($A74,'[1]New PV Purchase Prices'!$A$156:$A$179,0),MATCH('PV Discounted Annual Costs'!D$70,'[1]New PV Purchase Prices'!$B$155:$N$155,0)),0)</f>
        <v>0.20733453258041237</v>
      </c>
      <c r="E74" s="182">
        <f>IFERROR(INDEX('[1]New PV Purchase Prices'!$B$156:$N$179,MATCH($A74,'[1]New PV Purchase Prices'!$A$156:$A$179,0),MATCH('PV Discounted Annual Costs'!E$70,'[1]New PV Purchase Prices'!$B$155:$N$155,0)),0)</f>
        <v>0.21980354758595302</v>
      </c>
      <c r="F74" s="182">
        <f>IFERROR(INDEX('[1]New PV Purchase Prices'!$B$156:$N$179,MATCH($A74,'[1]New PV Purchase Prices'!$A$156:$A$179,0),MATCH('PV Discounted Annual Costs'!F$70,'[1]New PV Purchase Prices'!$B$155:$N$155,0)),0)</f>
        <v>0.23227256259149368</v>
      </c>
      <c r="G74" s="182">
        <f>IFERROR(INDEX('[1]New PV Purchase Prices'!$B$156:$N$179,MATCH($A74,'[1]New PV Purchase Prices'!$A$156:$A$179,0),MATCH('PV Discounted Annual Costs'!G$70,'[1]New PV Purchase Prices'!$B$155:$N$155,0)),0)</f>
        <v>0.24474157759703433</v>
      </c>
      <c r="H74" s="182">
        <f>IFERROR(INDEX('[1]New PV Purchase Prices'!$B$156:$N$179,MATCH($A74,'[1]New PV Purchase Prices'!$A$156:$A$179,0),MATCH('PV Discounted Annual Costs'!H$70,'[1]New PV Purchase Prices'!$B$155:$N$155,0)),0)</f>
        <v>0.25721059260257501</v>
      </c>
      <c r="I74" s="182">
        <f>IFERROR(INDEX('[1]New PV Purchase Prices'!$B$156:$N$179,MATCH($A74,'[1]New PV Purchase Prices'!$A$156:$A$179,0),MATCH('PV Discounted Annual Costs'!I$70,'[1]New PV Purchase Prices'!$B$155:$N$155,0)),0)</f>
        <v>0.26967960760811566</v>
      </c>
      <c r="J74" s="182">
        <f>IFERROR(INDEX('[1]New PV Purchase Prices'!$B$156:$N$179,MATCH($A74,'[1]New PV Purchase Prices'!$A$156:$A$179,0),MATCH('PV Discounted Annual Costs'!J$70,'[1]New PV Purchase Prices'!$B$155:$N$155,0)),0)</f>
        <v>0.26967960760811566</v>
      </c>
      <c r="K74" s="182">
        <f>IFERROR(INDEX('[1]New PV Purchase Prices'!$B$156:$N$179,MATCH($A74,'[1]New PV Purchase Prices'!$A$156:$A$179,0),MATCH('PV Discounted Annual Costs'!K$70,'[1]New PV Purchase Prices'!$B$155:$N$155,0)),0)</f>
        <v>0.26967960760811566</v>
      </c>
      <c r="L74" s="182">
        <f>IFERROR(INDEX('[1]New PV Purchase Prices'!$B$156:$N$179,MATCH($A74,'[1]New PV Purchase Prices'!$A$156:$A$179,0),MATCH('PV Discounted Annual Costs'!L$70,'[1]New PV Purchase Prices'!$B$155:$N$155,0)),0)</f>
        <v>0.26967960760811566</v>
      </c>
      <c r="M74" s="182">
        <f>IFERROR(INDEX('[1]New PV Purchase Prices'!$B$156:$N$179,MATCH($A74,'[1]New PV Purchase Prices'!$A$156:$A$179,0),MATCH('PV Discounted Annual Costs'!M$70,'[1]New PV Purchase Prices'!$B$155:$N$155,0)),0)</f>
        <v>0.26967960760811566</v>
      </c>
      <c r="N74" s="182">
        <f>IFERROR(INDEX('[1]New PV Purchase Prices'!$B$156:$N$179,MATCH($A74,'[1]New PV Purchase Prices'!$A$156:$A$179,0),MATCH('PV Discounted Annual Costs'!N$70,'[1]New PV Purchase Prices'!$B$155:$N$155,0)),0)</f>
        <v>0.26967960760811566</v>
      </c>
    </row>
    <row r="75" spans="1:16">
      <c r="A75" s="131" t="s">
        <v>3459</v>
      </c>
      <c r="B75" s="182">
        <f>IFERROR(INDEX('[1]New PV Purchase Prices'!$B$156:$N$179,MATCH($A75,'[1]New PV Purchase Prices'!$A$156:$A$179,0),MATCH('PV Discounted Annual Costs'!B$70,'[1]New PV Purchase Prices'!$B$155:$N$155,0)),0)</f>
        <v>0</v>
      </c>
      <c r="C75" s="182">
        <f>IFERROR(INDEX('[1]New PV Purchase Prices'!$B$156:$N$179,MATCH($A75,'[1]New PV Purchase Prices'!$A$156:$A$179,0),MATCH('PV Discounted Annual Costs'!C$70,'[1]New PV Purchase Prices'!$B$155:$N$155,0)),0)</f>
        <v>0</v>
      </c>
      <c r="D75" s="182">
        <f>IFERROR(INDEX('[1]New PV Purchase Prices'!$B$156:$N$179,MATCH($A75,'[1]New PV Purchase Prices'!$A$156:$A$179,0),MATCH('PV Discounted Annual Costs'!D$70,'[1]New PV Purchase Prices'!$B$155:$N$155,0)),0)</f>
        <v>0</v>
      </c>
      <c r="E75" s="182">
        <f>IFERROR(INDEX('[1]New PV Purchase Prices'!$B$156:$N$179,MATCH($A75,'[1]New PV Purchase Prices'!$A$156:$A$179,0),MATCH('PV Discounted Annual Costs'!E$70,'[1]New PV Purchase Prices'!$B$155:$N$155,0)),0)</f>
        <v>0</v>
      </c>
      <c r="F75" s="182">
        <f>IFERROR(INDEX('[1]New PV Purchase Prices'!$B$156:$N$179,MATCH($A75,'[1]New PV Purchase Prices'!$A$156:$A$179,0),MATCH('PV Discounted Annual Costs'!F$70,'[1]New PV Purchase Prices'!$B$155:$N$155,0)),0)</f>
        <v>0</v>
      </c>
      <c r="G75" s="182">
        <f>IFERROR(INDEX('[1]New PV Purchase Prices'!$B$156:$N$179,MATCH($A75,'[1]New PV Purchase Prices'!$A$156:$A$179,0),MATCH('PV Discounted Annual Costs'!G$70,'[1]New PV Purchase Prices'!$B$155:$N$155,0)),0)</f>
        <v>0</v>
      </c>
      <c r="H75" s="182">
        <f>IFERROR(INDEX('[1]New PV Purchase Prices'!$B$156:$N$179,MATCH($A75,'[1]New PV Purchase Prices'!$A$156:$A$179,0),MATCH('PV Discounted Annual Costs'!H$70,'[1]New PV Purchase Prices'!$B$155:$N$155,0)),0)</f>
        <v>0</v>
      </c>
      <c r="I75" s="182">
        <f>IFERROR(INDEX('[1]New PV Purchase Prices'!$B$156:$N$179,MATCH($A75,'[1]New PV Purchase Prices'!$A$156:$A$179,0),MATCH('PV Discounted Annual Costs'!I$70,'[1]New PV Purchase Prices'!$B$155:$N$155,0)),0)</f>
        <v>0</v>
      </c>
      <c r="J75" s="182">
        <f>IFERROR(INDEX('[1]New PV Purchase Prices'!$B$156:$N$179,MATCH($A75,'[1]New PV Purchase Prices'!$A$156:$A$179,0),MATCH('PV Discounted Annual Costs'!J$70,'[1]New PV Purchase Prices'!$B$155:$N$155,0)),0)</f>
        <v>0</v>
      </c>
      <c r="K75" s="182">
        <f>IFERROR(INDEX('[1]New PV Purchase Prices'!$B$156:$N$179,MATCH($A75,'[1]New PV Purchase Prices'!$A$156:$A$179,0),MATCH('PV Discounted Annual Costs'!K$70,'[1]New PV Purchase Prices'!$B$155:$N$155,0)),0)</f>
        <v>0</v>
      </c>
      <c r="L75" s="182">
        <f>IFERROR(INDEX('[1]New PV Purchase Prices'!$B$156:$N$179,MATCH($A75,'[1]New PV Purchase Prices'!$A$156:$A$179,0),MATCH('PV Discounted Annual Costs'!L$70,'[1]New PV Purchase Prices'!$B$155:$N$155,0)),0)</f>
        <v>0</v>
      </c>
      <c r="M75" s="182">
        <f>IFERROR(INDEX('[1]New PV Purchase Prices'!$B$156:$N$179,MATCH($A75,'[1]New PV Purchase Prices'!$A$156:$A$179,0),MATCH('PV Discounted Annual Costs'!M$70,'[1]New PV Purchase Prices'!$B$155:$N$155,0)),0)</f>
        <v>0</v>
      </c>
      <c r="N75" s="182">
        <f>IFERROR(INDEX('[1]New PV Purchase Prices'!$B$156:$N$179,MATCH($A75,'[1]New PV Purchase Prices'!$A$156:$A$179,0),MATCH('PV Discounted Annual Costs'!N$70,'[1]New PV Purchase Prices'!$B$155:$N$155,0)),0)</f>
        <v>0</v>
      </c>
    </row>
    <row r="76" spans="1:16">
      <c r="A76" s="131" t="s">
        <v>3460</v>
      </c>
      <c r="B76" s="182">
        <f>IFERROR(INDEX('[1]New PV Purchase Prices'!$B$156:$N$179,MATCH($A76,'[1]New PV Purchase Prices'!$A$156:$A$179,0),MATCH('PV Discounted Annual Costs'!B$70,'[1]New PV Purchase Prices'!$B$155:$N$155,0)),0)</f>
        <v>1.3820764776479024E-4</v>
      </c>
      <c r="C76" s="182">
        <f>IFERROR(INDEX('[1]New PV Purchase Prices'!$B$156:$N$179,MATCH($A76,'[1]New PV Purchase Prices'!$A$156:$A$179,0),MATCH('PV Discounted Annual Costs'!C$70,'[1]New PV Purchase Prices'!$B$155:$N$155,0)),0)</f>
        <v>1.1846369808410592E-4</v>
      </c>
      <c r="D76" s="182">
        <f>IFERROR(INDEX('[1]New PV Purchase Prices'!$B$156:$N$179,MATCH($A76,'[1]New PV Purchase Prices'!$A$156:$A$179,0),MATCH('PV Discounted Annual Costs'!D$70,'[1]New PV Purchase Prices'!$B$155:$N$155,0)),0)</f>
        <v>9.8719748403421607E-5</v>
      </c>
      <c r="E76" s="182">
        <f>IFERROR(INDEX('[1]New PV Purchase Prices'!$B$156:$N$179,MATCH($A76,'[1]New PV Purchase Prices'!$A$156:$A$179,0),MATCH('PV Discounted Annual Costs'!E$70,'[1]New PV Purchase Prices'!$B$155:$N$155,0)),0)</f>
        <v>7.8975798722737291E-5</v>
      </c>
      <c r="F76" s="182">
        <f>IFERROR(INDEX('[1]New PV Purchase Prices'!$B$156:$N$179,MATCH($A76,'[1]New PV Purchase Prices'!$A$156:$A$179,0),MATCH('PV Discounted Annual Costs'!F$70,'[1]New PV Purchase Prices'!$B$155:$N$155,0)),0)</f>
        <v>5.9231849042052975E-5</v>
      </c>
      <c r="G76" s="182">
        <f>IFERROR(INDEX('[1]New PV Purchase Prices'!$B$156:$N$179,MATCH($A76,'[1]New PV Purchase Prices'!$A$156:$A$179,0),MATCH('PV Discounted Annual Costs'!G$70,'[1]New PV Purchase Prices'!$B$155:$N$155,0)),0)</f>
        <v>3.9487899361368659E-5</v>
      </c>
      <c r="H76" s="182">
        <f>IFERROR(INDEX('[1]New PV Purchase Prices'!$B$156:$N$179,MATCH($A76,'[1]New PV Purchase Prices'!$A$156:$A$179,0),MATCH('PV Discounted Annual Costs'!H$70,'[1]New PV Purchase Prices'!$B$155:$N$155,0)),0)</f>
        <v>1.974394968068434E-5</v>
      </c>
      <c r="I76" s="182">
        <f>IFERROR(INDEX('[1]New PV Purchase Prices'!$B$156:$N$179,MATCH($A76,'[1]New PV Purchase Prices'!$A$156:$A$179,0),MATCH('PV Discounted Annual Costs'!I$70,'[1]New PV Purchase Prices'!$B$155:$N$155,0)),0)</f>
        <v>0</v>
      </c>
      <c r="J76" s="182">
        <f>IFERROR(INDEX('[1]New PV Purchase Prices'!$B$156:$N$179,MATCH($A76,'[1]New PV Purchase Prices'!$A$156:$A$179,0),MATCH('PV Discounted Annual Costs'!J$70,'[1]New PV Purchase Prices'!$B$155:$N$155,0)),0)</f>
        <v>0</v>
      </c>
      <c r="K76" s="182">
        <f>IFERROR(INDEX('[1]New PV Purchase Prices'!$B$156:$N$179,MATCH($A76,'[1]New PV Purchase Prices'!$A$156:$A$179,0),MATCH('PV Discounted Annual Costs'!K$70,'[1]New PV Purchase Prices'!$B$155:$N$155,0)),0)</f>
        <v>0</v>
      </c>
      <c r="L76" s="182">
        <f>IFERROR(INDEX('[1]New PV Purchase Prices'!$B$156:$N$179,MATCH($A76,'[1]New PV Purchase Prices'!$A$156:$A$179,0),MATCH('PV Discounted Annual Costs'!L$70,'[1]New PV Purchase Prices'!$B$155:$N$155,0)),0)</f>
        <v>0</v>
      </c>
      <c r="M76" s="182">
        <f>IFERROR(INDEX('[1]New PV Purchase Prices'!$B$156:$N$179,MATCH($A76,'[1]New PV Purchase Prices'!$A$156:$A$179,0),MATCH('PV Discounted Annual Costs'!M$70,'[1]New PV Purchase Prices'!$B$155:$N$155,0)),0)</f>
        <v>0</v>
      </c>
      <c r="N76" s="182">
        <f>IFERROR(INDEX('[1]New PV Purchase Prices'!$B$156:$N$179,MATCH($A76,'[1]New PV Purchase Prices'!$A$156:$A$179,0),MATCH('PV Discounted Annual Costs'!N$70,'[1]New PV Purchase Prices'!$B$155:$N$155,0)),0)</f>
        <v>0</v>
      </c>
    </row>
    <row r="77" spans="1:16">
      <c r="A77" s="131" t="s">
        <v>3461</v>
      </c>
      <c r="B77" s="182">
        <f>IFERROR(INDEX('[1]New PV Purchase Prices'!$B$156:$N$179,MATCH($A77,'[1]New PV Purchase Prices'!$A$156:$A$179,0),MATCH('PV Discounted Annual Costs'!B$70,'[1]New PV Purchase Prices'!$B$155:$N$155,0)),0)</f>
        <v>1.4489596068269685E-2</v>
      </c>
      <c r="C77" s="182">
        <f>IFERROR(INDEX('[1]New PV Purchase Prices'!$B$156:$N$179,MATCH($A77,'[1]New PV Purchase Prices'!$A$156:$A$179,0),MATCH('PV Discounted Annual Costs'!C$70,'[1]New PV Purchase Prices'!$B$155:$N$155,0)),0)</f>
        <v>1.2419653772802589E-2</v>
      </c>
      <c r="D77" s="182">
        <f>IFERROR(INDEX('[1]New PV Purchase Prices'!$B$156:$N$179,MATCH($A77,'[1]New PV Purchase Prices'!$A$156:$A$179,0),MATCH('PV Discounted Annual Costs'!D$70,'[1]New PV Purchase Prices'!$B$155:$N$155,0)),0)</f>
        <v>1.0349711477335492E-2</v>
      </c>
      <c r="E77" s="182">
        <f>IFERROR(INDEX('[1]New PV Purchase Prices'!$B$156:$N$179,MATCH($A77,'[1]New PV Purchase Prices'!$A$156:$A$179,0),MATCH('PV Discounted Annual Costs'!E$70,'[1]New PV Purchase Prices'!$B$155:$N$155,0)),0)</f>
        <v>8.2797691818683947E-3</v>
      </c>
      <c r="F77" s="182">
        <f>IFERROR(INDEX('[1]New PV Purchase Prices'!$B$156:$N$179,MATCH($A77,'[1]New PV Purchase Prices'!$A$156:$A$179,0),MATCH('PV Discounted Annual Costs'!F$70,'[1]New PV Purchase Prices'!$B$155:$N$155,0)),0)</f>
        <v>6.2098268864012969E-3</v>
      </c>
      <c r="G77" s="182">
        <f>IFERROR(INDEX('[1]New PV Purchase Prices'!$B$156:$N$179,MATCH($A77,'[1]New PV Purchase Prices'!$A$156:$A$179,0),MATCH('PV Discounted Annual Costs'!G$70,'[1]New PV Purchase Prices'!$B$155:$N$155,0)),0)</f>
        <v>4.1398845909341991E-3</v>
      </c>
      <c r="H77" s="182">
        <f>IFERROR(INDEX('[1]New PV Purchase Prices'!$B$156:$N$179,MATCH($A77,'[1]New PV Purchase Prices'!$A$156:$A$179,0),MATCH('PV Discounted Annual Costs'!H$70,'[1]New PV Purchase Prices'!$B$155:$N$155,0)),0)</f>
        <v>2.0699422954671013E-3</v>
      </c>
      <c r="I77" s="182">
        <f>IFERROR(INDEX('[1]New PV Purchase Prices'!$B$156:$N$179,MATCH($A77,'[1]New PV Purchase Prices'!$A$156:$A$179,0),MATCH('PV Discounted Annual Costs'!I$70,'[1]New PV Purchase Prices'!$B$155:$N$155,0)),0)</f>
        <v>0</v>
      </c>
      <c r="J77" s="182">
        <f>IFERROR(INDEX('[1]New PV Purchase Prices'!$B$156:$N$179,MATCH($A77,'[1]New PV Purchase Prices'!$A$156:$A$179,0),MATCH('PV Discounted Annual Costs'!J$70,'[1]New PV Purchase Prices'!$B$155:$N$155,0)),0)</f>
        <v>0</v>
      </c>
      <c r="K77" s="182">
        <f>IFERROR(INDEX('[1]New PV Purchase Prices'!$B$156:$N$179,MATCH($A77,'[1]New PV Purchase Prices'!$A$156:$A$179,0),MATCH('PV Discounted Annual Costs'!K$70,'[1]New PV Purchase Prices'!$B$155:$N$155,0)),0)</f>
        <v>0</v>
      </c>
      <c r="L77" s="182">
        <f>IFERROR(INDEX('[1]New PV Purchase Prices'!$B$156:$N$179,MATCH($A77,'[1]New PV Purchase Prices'!$A$156:$A$179,0),MATCH('PV Discounted Annual Costs'!L$70,'[1]New PV Purchase Prices'!$B$155:$N$155,0)),0)</f>
        <v>0</v>
      </c>
      <c r="M77" s="182">
        <f>IFERROR(INDEX('[1]New PV Purchase Prices'!$B$156:$N$179,MATCH($A77,'[1]New PV Purchase Prices'!$A$156:$A$179,0),MATCH('PV Discounted Annual Costs'!M$70,'[1]New PV Purchase Prices'!$B$155:$N$155,0)),0)</f>
        <v>0</v>
      </c>
      <c r="N77" s="182">
        <f>IFERROR(INDEX('[1]New PV Purchase Prices'!$B$156:$N$179,MATCH($A77,'[1]New PV Purchase Prices'!$A$156:$A$179,0),MATCH('PV Discounted Annual Costs'!N$70,'[1]New PV Purchase Prices'!$B$155:$N$155,0)),0)</f>
        <v>0</v>
      </c>
    </row>
    <row r="78" spans="1:16">
      <c r="A78" s="131" t="s">
        <v>3462</v>
      </c>
      <c r="B78" s="182">
        <f>IFERROR(INDEX('[1]New PV Purchase Prices'!$B$156:$N$179,MATCH($A78,'[1]New PV Purchase Prices'!$A$156:$A$179,0),MATCH('PV Discounted Annual Costs'!B$70,'[1]New PV Purchase Prices'!$B$155:$N$155,0)),0)</f>
        <v>2.5478550938905331E-2</v>
      </c>
      <c r="C78" s="182">
        <f>IFERROR(INDEX('[1]New PV Purchase Prices'!$B$156:$N$179,MATCH($A78,'[1]New PV Purchase Prices'!$A$156:$A$179,0),MATCH('PV Discounted Annual Costs'!C$70,'[1]New PV Purchase Prices'!$B$155:$N$155,0)),0)</f>
        <v>2.1838757947633142E-2</v>
      </c>
      <c r="D78" s="182">
        <f>IFERROR(INDEX('[1]New PV Purchase Prices'!$B$156:$N$179,MATCH($A78,'[1]New PV Purchase Prices'!$A$156:$A$179,0),MATCH('PV Discounted Annual Costs'!D$70,'[1]New PV Purchase Prices'!$B$155:$N$155,0)),0)</f>
        <v>1.8198964956360954E-2</v>
      </c>
      <c r="E78" s="182">
        <f>IFERROR(INDEX('[1]New PV Purchase Prices'!$B$156:$N$179,MATCH($A78,'[1]New PV Purchase Prices'!$A$156:$A$179,0),MATCH('PV Discounted Annual Costs'!E$70,'[1]New PV Purchase Prices'!$B$155:$N$155,0)),0)</f>
        <v>1.4559171965088763E-2</v>
      </c>
      <c r="F78" s="182">
        <f>IFERROR(INDEX('[1]New PV Purchase Prices'!$B$156:$N$179,MATCH($A78,'[1]New PV Purchase Prices'!$A$156:$A$179,0),MATCH('PV Discounted Annual Costs'!F$70,'[1]New PV Purchase Prices'!$B$155:$N$155,0)),0)</f>
        <v>1.0919378973816573E-2</v>
      </c>
      <c r="G78" s="182">
        <f>IFERROR(INDEX('[1]New PV Purchase Prices'!$B$156:$N$179,MATCH($A78,'[1]New PV Purchase Prices'!$A$156:$A$179,0),MATCH('PV Discounted Annual Costs'!G$70,'[1]New PV Purchase Prices'!$B$155:$N$155,0)),0)</f>
        <v>7.2795859825443825E-3</v>
      </c>
      <c r="H78" s="182">
        <f>IFERROR(INDEX('[1]New PV Purchase Prices'!$B$156:$N$179,MATCH($A78,'[1]New PV Purchase Prices'!$A$156:$A$179,0),MATCH('PV Discounted Annual Costs'!H$70,'[1]New PV Purchase Prices'!$B$155:$N$155,0)),0)</f>
        <v>3.6397929912721926E-3</v>
      </c>
      <c r="I78" s="182">
        <f>IFERROR(INDEX('[1]New PV Purchase Prices'!$B$156:$N$179,MATCH($A78,'[1]New PV Purchase Prices'!$A$156:$A$179,0),MATCH('PV Discounted Annual Costs'!I$70,'[1]New PV Purchase Prices'!$B$155:$N$155,0)),0)</f>
        <v>0</v>
      </c>
      <c r="J78" s="182">
        <f>IFERROR(INDEX('[1]New PV Purchase Prices'!$B$156:$N$179,MATCH($A78,'[1]New PV Purchase Prices'!$A$156:$A$179,0),MATCH('PV Discounted Annual Costs'!J$70,'[1]New PV Purchase Prices'!$B$155:$N$155,0)),0)</f>
        <v>0</v>
      </c>
      <c r="K78" s="182">
        <f>IFERROR(INDEX('[1]New PV Purchase Prices'!$B$156:$N$179,MATCH($A78,'[1]New PV Purchase Prices'!$A$156:$A$179,0),MATCH('PV Discounted Annual Costs'!K$70,'[1]New PV Purchase Prices'!$B$155:$N$155,0)),0)</f>
        <v>0</v>
      </c>
      <c r="L78" s="182">
        <f>IFERROR(INDEX('[1]New PV Purchase Prices'!$B$156:$N$179,MATCH($A78,'[1]New PV Purchase Prices'!$A$156:$A$179,0),MATCH('PV Discounted Annual Costs'!L$70,'[1]New PV Purchase Prices'!$B$155:$N$155,0)),0)</f>
        <v>0</v>
      </c>
      <c r="M78" s="182">
        <f>IFERROR(INDEX('[1]New PV Purchase Prices'!$B$156:$N$179,MATCH($A78,'[1]New PV Purchase Prices'!$A$156:$A$179,0),MATCH('PV Discounted Annual Costs'!M$70,'[1]New PV Purchase Prices'!$B$155:$N$155,0)),0)</f>
        <v>0</v>
      </c>
      <c r="N78" s="182">
        <f>IFERROR(INDEX('[1]New PV Purchase Prices'!$B$156:$N$179,MATCH($A78,'[1]New PV Purchase Prices'!$A$156:$A$179,0),MATCH('PV Discounted Annual Costs'!N$70,'[1]New PV Purchase Prices'!$B$155:$N$155,0)),0)</f>
        <v>0</v>
      </c>
    </row>
    <row r="79" spans="1:16">
      <c r="A79" s="131" t="s">
        <v>3463</v>
      </c>
      <c r="B79" s="182">
        <f>IFERROR(INDEX('[1]New PV Purchase Prices'!$B$156:$N$179,MATCH($A79,'[1]New PV Purchase Prices'!$A$156:$A$179,0),MATCH('PV Discounted Annual Costs'!B$70,'[1]New PV Purchase Prices'!$B$155:$N$155,0)),0)</f>
        <v>0.31316277380543872</v>
      </c>
      <c r="C79" s="182">
        <f>IFERROR(INDEX('[1]New PV Purchase Prices'!$B$156:$N$179,MATCH($A79,'[1]New PV Purchase Prices'!$A$156:$A$179,0),MATCH('PV Discounted Annual Costs'!C$70,'[1]New PV Purchase Prices'!$B$155:$N$155,0)),0)</f>
        <v>0.26842523469037605</v>
      </c>
      <c r="D79" s="182">
        <f>IFERROR(INDEX('[1]New PV Purchase Prices'!$B$156:$N$179,MATCH($A79,'[1]New PV Purchase Prices'!$A$156:$A$179,0),MATCH('PV Discounted Annual Costs'!D$70,'[1]New PV Purchase Prices'!$B$155:$N$155,0)),0)</f>
        <v>0.22368769557531337</v>
      </c>
      <c r="E79" s="182">
        <f>IFERROR(INDEX('[1]New PV Purchase Prices'!$B$156:$N$179,MATCH($A79,'[1]New PV Purchase Prices'!$A$156:$A$179,0),MATCH('PV Discounted Annual Costs'!E$70,'[1]New PV Purchase Prices'!$B$155:$N$155,0)),0)</f>
        <v>0.1789501564602507</v>
      </c>
      <c r="F79" s="182">
        <f>IFERROR(INDEX('[1]New PV Purchase Prices'!$B$156:$N$179,MATCH($A79,'[1]New PV Purchase Prices'!$A$156:$A$179,0),MATCH('PV Discounted Annual Costs'!F$70,'[1]New PV Purchase Prices'!$B$155:$N$155,0)),0)</f>
        <v>0.13421261734518802</v>
      </c>
      <c r="G79" s="182">
        <f>IFERROR(INDEX('[1]New PV Purchase Prices'!$B$156:$N$179,MATCH($A79,'[1]New PV Purchase Prices'!$A$156:$A$179,0),MATCH('PV Discounted Annual Costs'!G$70,'[1]New PV Purchase Prices'!$B$155:$N$155,0)),0)</f>
        <v>8.9475078230125349E-2</v>
      </c>
      <c r="H79" s="182">
        <f>IFERROR(INDEX('[1]New PV Purchase Prices'!$B$156:$N$179,MATCH($A79,'[1]New PV Purchase Prices'!$A$156:$A$179,0),MATCH('PV Discounted Annual Costs'!H$70,'[1]New PV Purchase Prices'!$B$155:$N$155,0)),0)</f>
        <v>4.4737539115062674E-2</v>
      </c>
      <c r="I79" s="182">
        <f>IFERROR(INDEX('[1]New PV Purchase Prices'!$B$156:$N$179,MATCH($A79,'[1]New PV Purchase Prices'!$A$156:$A$179,0),MATCH('PV Discounted Annual Costs'!I$70,'[1]New PV Purchase Prices'!$B$155:$N$155,0)),0)</f>
        <v>0</v>
      </c>
      <c r="J79" s="182">
        <f>IFERROR(INDEX('[1]New PV Purchase Prices'!$B$156:$N$179,MATCH($A79,'[1]New PV Purchase Prices'!$A$156:$A$179,0),MATCH('PV Discounted Annual Costs'!J$70,'[1]New PV Purchase Prices'!$B$155:$N$155,0)),0)</f>
        <v>0</v>
      </c>
      <c r="K79" s="182">
        <f>IFERROR(INDEX('[1]New PV Purchase Prices'!$B$156:$N$179,MATCH($A79,'[1]New PV Purchase Prices'!$A$156:$A$179,0),MATCH('PV Discounted Annual Costs'!K$70,'[1]New PV Purchase Prices'!$B$155:$N$155,0)),0)</f>
        <v>0</v>
      </c>
      <c r="L79" s="182">
        <f>IFERROR(INDEX('[1]New PV Purchase Prices'!$B$156:$N$179,MATCH($A79,'[1]New PV Purchase Prices'!$A$156:$A$179,0),MATCH('PV Discounted Annual Costs'!L$70,'[1]New PV Purchase Prices'!$B$155:$N$155,0)),0)</f>
        <v>0</v>
      </c>
      <c r="M79" s="182">
        <f>IFERROR(INDEX('[1]New PV Purchase Prices'!$B$156:$N$179,MATCH($A79,'[1]New PV Purchase Prices'!$A$156:$A$179,0),MATCH('PV Discounted Annual Costs'!M$70,'[1]New PV Purchase Prices'!$B$155:$N$155,0)),0)</f>
        <v>0</v>
      </c>
      <c r="N79" s="182">
        <f>IFERROR(INDEX('[1]New PV Purchase Prices'!$B$156:$N$179,MATCH($A79,'[1]New PV Purchase Prices'!$A$156:$A$179,0),MATCH('PV Discounted Annual Costs'!N$70,'[1]New PV Purchase Prices'!$B$155:$N$155,0)),0)</f>
        <v>0</v>
      </c>
    </row>
    <row r="80" spans="1:16">
      <c r="A80" s="131" t="s">
        <v>3464</v>
      </c>
      <c r="B80" s="182">
        <f>IFERROR(INDEX('[1]New PV Purchase Prices'!$B$156:$N$179,MATCH($A80,'[1]New PV Purchase Prices'!$A$156:$A$179,0),MATCH('PV Discounted Annual Costs'!B$70,'[1]New PV Purchase Prices'!$B$155:$N$155,0)),0)</f>
        <v>0</v>
      </c>
      <c r="C80" s="182">
        <f>IFERROR(INDEX('[1]New PV Purchase Prices'!$B$156:$N$179,MATCH($A80,'[1]New PV Purchase Prices'!$A$156:$A$179,0),MATCH('PV Discounted Annual Costs'!C$70,'[1]New PV Purchase Prices'!$B$155:$N$155,0)),0)</f>
        <v>5.044727440180196E-2</v>
      </c>
      <c r="D80" s="182">
        <f>IFERROR(INDEX('[1]New PV Purchase Prices'!$B$156:$N$179,MATCH($A80,'[1]New PV Purchase Prices'!$A$156:$A$179,0),MATCH('PV Discounted Annual Costs'!D$70,'[1]New PV Purchase Prices'!$B$155:$N$155,0)),0)</f>
        <v>0.10089454880360392</v>
      </c>
      <c r="E80" s="182">
        <f>IFERROR(INDEX('[1]New PV Purchase Prices'!$B$156:$N$179,MATCH($A80,'[1]New PV Purchase Prices'!$A$156:$A$179,0),MATCH('PV Discounted Annual Costs'!E$70,'[1]New PV Purchase Prices'!$B$155:$N$155,0)),0)</f>
        <v>0.15134182320540587</v>
      </c>
      <c r="F80" s="182">
        <f>IFERROR(INDEX('[1]New PV Purchase Prices'!$B$156:$N$179,MATCH($A80,'[1]New PV Purchase Prices'!$A$156:$A$179,0),MATCH('PV Discounted Annual Costs'!F$70,'[1]New PV Purchase Prices'!$B$155:$N$155,0)),0)</f>
        <v>0.20178909760720784</v>
      </c>
      <c r="G80" s="182">
        <f>IFERROR(INDEX('[1]New PV Purchase Prices'!$B$156:$N$179,MATCH($A80,'[1]New PV Purchase Prices'!$A$156:$A$179,0),MATCH('PV Discounted Annual Costs'!G$70,'[1]New PV Purchase Prices'!$B$155:$N$155,0)),0)</f>
        <v>0.25223637200900978</v>
      </c>
      <c r="H80" s="182">
        <f>IFERROR(INDEX('[1]New PV Purchase Prices'!$B$156:$N$179,MATCH($A80,'[1]New PV Purchase Prices'!$A$156:$A$179,0),MATCH('PV Discounted Annual Costs'!H$70,'[1]New PV Purchase Prices'!$B$155:$N$155,0)),0)</f>
        <v>0.30268364641081175</v>
      </c>
      <c r="I80" s="182">
        <f>IFERROR(INDEX('[1]New PV Purchase Prices'!$B$156:$N$179,MATCH($A80,'[1]New PV Purchase Prices'!$A$156:$A$179,0),MATCH('PV Discounted Annual Costs'!I$70,'[1]New PV Purchase Prices'!$B$155:$N$155,0)),0)</f>
        <v>0.35313092081261371</v>
      </c>
      <c r="J80" s="182">
        <f>IFERROR(INDEX('[1]New PV Purchase Prices'!$B$156:$N$179,MATCH($A80,'[1]New PV Purchase Prices'!$A$156:$A$179,0),MATCH('PV Discounted Annual Costs'!J$70,'[1]New PV Purchase Prices'!$B$155:$N$155,0)),0)</f>
        <v>0.35313092081261371</v>
      </c>
      <c r="K80" s="182">
        <f>IFERROR(INDEX('[1]New PV Purchase Prices'!$B$156:$N$179,MATCH($A80,'[1]New PV Purchase Prices'!$A$156:$A$179,0),MATCH('PV Discounted Annual Costs'!K$70,'[1]New PV Purchase Prices'!$B$155:$N$155,0)),0)</f>
        <v>0.35313092081261371</v>
      </c>
      <c r="L80" s="182">
        <f>IFERROR(INDEX('[1]New PV Purchase Prices'!$B$156:$N$179,MATCH($A80,'[1]New PV Purchase Prices'!$A$156:$A$179,0),MATCH('PV Discounted Annual Costs'!L$70,'[1]New PV Purchase Prices'!$B$155:$N$155,0)),0)</f>
        <v>0.35313092081261371</v>
      </c>
      <c r="M80" s="182">
        <f>IFERROR(INDEX('[1]New PV Purchase Prices'!$B$156:$N$179,MATCH($A80,'[1]New PV Purchase Prices'!$A$156:$A$179,0),MATCH('PV Discounted Annual Costs'!M$70,'[1]New PV Purchase Prices'!$B$155:$N$155,0)),0)</f>
        <v>0.35313092081261371</v>
      </c>
      <c r="N80" s="182">
        <f>IFERROR(INDEX('[1]New PV Purchase Prices'!$B$156:$N$179,MATCH($A80,'[1]New PV Purchase Prices'!$A$156:$A$179,0),MATCH('PV Discounted Annual Costs'!N$70,'[1]New PV Purchase Prices'!$B$155:$N$155,0)),0)</f>
        <v>0.35313092081261371</v>
      </c>
    </row>
    <row r="81" spans="1:14">
      <c r="A81" s="131" t="s">
        <v>3465</v>
      </c>
      <c r="B81" s="182">
        <f>IFERROR(INDEX('[1]New PV Purchase Prices'!$B$156:$N$179,MATCH($A81,'[1]New PV Purchase Prices'!$A$156:$A$179,0),MATCH('PV Discounted Annual Costs'!B$70,'[1]New PV Purchase Prices'!$B$155:$N$155,0)),0)</f>
        <v>0</v>
      </c>
      <c r="C81" s="182">
        <f>IFERROR(INDEX('[1]New PV Purchase Prices'!$B$156:$N$179,MATCH($A81,'[1]New PV Purchase Prices'!$A$156:$A$179,0),MATCH('PV Discounted Annual Costs'!C$70,'[1]New PV Purchase Prices'!$B$155:$N$155,0)),0)</f>
        <v>0</v>
      </c>
      <c r="D81" s="182">
        <f>IFERROR(INDEX('[1]New PV Purchase Prices'!$B$156:$N$179,MATCH($A81,'[1]New PV Purchase Prices'!$A$156:$A$179,0),MATCH('PV Discounted Annual Costs'!D$70,'[1]New PV Purchase Prices'!$B$155:$N$155,0)),0)</f>
        <v>0</v>
      </c>
      <c r="E81" s="182">
        <f>IFERROR(INDEX('[1]New PV Purchase Prices'!$B$156:$N$179,MATCH($A81,'[1]New PV Purchase Prices'!$A$156:$A$179,0),MATCH('PV Discounted Annual Costs'!E$70,'[1]New PV Purchase Prices'!$B$155:$N$155,0)),0)</f>
        <v>0</v>
      </c>
      <c r="F81" s="182">
        <f>IFERROR(INDEX('[1]New PV Purchase Prices'!$B$156:$N$179,MATCH($A81,'[1]New PV Purchase Prices'!$A$156:$A$179,0),MATCH('PV Discounted Annual Costs'!F$70,'[1]New PV Purchase Prices'!$B$155:$N$155,0)),0)</f>
        <v>0</v>
      </c>
      <c r="G81" s="182">
        <f>IFERROR(INDEX('[1]New PV Purchase Prices'!$B$156:$N$179,MATCH($A81,'[1]New PV Purchase Prices'!$A$156:$A$179,0),MATCH('PV Discounted Annual Costs'!G$70,'[1]New PV Purchase Prices'!$B$155:$N$155,0)),0)</f>
        <v>0</v>
      </c>
      <c r="H81" s="182">
        <f>IFERROR(INDEX('[1]New PV Purchase Prices'!$B$156:$N$179,MATCH($A81,'[1]New PV Purchase Prices'!$A$156:$A$179,0),MATCH('PV Discounted Annual Costs'!H$70,'[1]New PV Purchase Prices'!$B$155:$N$155,0)),0)</f>
        <v>0</v>
      </c>
      <c r="I81" s="182">
        <f>IFERROR(INDEX('[1]New PV Purchase Prices'!$B$156:$N$179,MATCH($A81,'[1]New PV Purchase Prices'!$A$156:$A$179,0),MATCH('PV Discounted Annual Costs'!I$70,'[1]New PV Purchase Prices'!$B$155:$N$155,0)),0)</f>
        <v>0</v>
      </c>
      <c r="J81" s="182">
        <f>IFERROR(INDEX('[1]New PV Purchase Prices'!$B$156:$N$179,MATCH($A81,'[1]New PV Purchase Prices'!$A$156:$A$179,0),MATCH('PV Discounted Annual Costs'!J$70,'[1]New PV Purchase Prices'!$B$155:$N$155,0)),0)</f>
        <v>0</v>
      </c>
      <c r="K81" s="182">
        <f>IFERROR(INDEX('[1]New PV Purchase Prices'!$B$156:$N$179,MATCH($A81,'[1]New PV Purchase Prices'!$A$156:$A$179,0),MATCH('PV Discounted Annual Costs'!K$70,'[1]New PV Purchase Prices'!$B$155:$N$155,0)),0)</f>
        <v>0</v>
      </c>
      <c r="L81" s="182">
        <f>IFERROR(INDEX('[1]New PV Purchase Prices'!$B$156:$N$179,MATCH($A81,'[1]New PV Purchase Prices'!$A$156:$A$179,0),MATCH('PV Discounted Annual Costs'!L$70,'[1]New PV Purchase Prices'!$B$155:$N$155,0)),0)</f>
        <v>0</v>
      </c>
      <c r="M81" s="182">
        <f>IFERROR(INDEX('[1]New PV Purchase Prices'!$B$156:$N$179,MATCH($A81,'[1]New PV Purchase Prices'!$A$156:$A$179,0),MATCH('PV Discounted Annual Costs'!M$70,'[1]New PV Purchase Prices'!$B$155:$N$155,0)),0)</f>
        <v>0</v>
      </c>
      <c r="N81" s="182">
        <f>IFERROR(INDEX('[1]New PV Purchase Prices'!$B$156:$N$179,MATCH($A81,'[1]New PV Purchase Prices'!$A$156:$A$179,0),MATCH('PV Discounted Annual Costs'!N$70,'[1]New PV Purchase Prices'!$B$155:$N$155,0)),0)</f>
        <v>0</v>
      </c>
    </row>
    <row r="82" spans="1:14">
      <c r="A82" s="131" t="s">
        <v>3466</v>
      </c>
      <c r="B82" s="182">
        <f>IFERROR(INDEX('[1]New PV Purchase Prices'!$B$156:$N$179,MATCH($A82,'[1]New PV Purchase Prices'!$A$156:$A$179,0),MATCH('PV Discounted Annual Costs'!B$70,'[1]New PV Purchase Prices'!$B$155:$N$155,0)),0)</f>
        <v>0</v>
      </c>
      <c r="C82" s="182">
        <f>IFERROR(INDEX('[1]New PV Purchase Prices'!$B$156:$N$179,MATCH($A82,'[1]New PV Purchase Prices'!$A$156:$A$179,0),MATCH('PV Discounted Annual Costs'!C$70,'[1]New PV Purchase Prices'!$B$155:$N$155,0)),0)</f>
        <v>0</v>
      </c>
      <c r="D82" s="182">
        <f>IFERROR(INDEX('[1]New PV Purchase Prices'!$B$156:$N$179,MATCH($A82,'[1]New PV Purchase Prices'!$A$156:$A$179,0),MATCH('PV Discounted Annual Costs'!D$70,'[1]New PV Purchase Prices'!$B$155:$N$155,0)),0)</f>
        <v>0</v>
      </c>
      <c r="E82" s="182">
        <f>IFERROR(INDEX('[1]New PV Purchase Prices'!$B$156:$N$179,MATCH($A82,'[1]New PV Purchase Prices'!$A$156:$A$179,0),MATCH('PV Discounted Annual Costs'!E$70,'[1]New PV Purchase Prices'!$B$155:$N$155,0)),0)</f>
        <v>0</v>
      </c>
      <c r="F82" s="182">
        <f>IFERROR(INDEX('[1]New PV Purchase Prices'!$B$156:$N$179,MATCH($A82,'[1]New PV Purchase Prices'!$A$156:$A$179,0),MATCH('PV Discounted Annual Costs'!F$70,'[1]New PV Purchase Prices'!$B$155:$N$155,0)),0)</f>
        <v>0</v>
      </c>
      <c r="G82" s="182">
        <f>IFERROR(INDEX('[1]New PV Purchase Prices'!$B$156:$N$179,MATCH($A82,'[1]New PV Purchase Prices'!$A$156:$A$179,0),MATCH('PV Discounted Annual Costs'!G$70,'[1]New PV Purchase Prices'!$B$155:$N$155,0)),0)</f>
        <v>0</v>
      </c>
      <c r="H82" s="182">
        <f>IFERROR(INDEX('[1]New PV Purchase Prices'!$B$156:$N$179,MATCH($A82,'[1]New PV Purchase Prices'!$A$156:$A$179,0),MATCH('PV Discounted Annual Costs'!H$70,'[1]New PV Purchase Prices'!$B$155:$N$155,0)),0)</f>
        <v>0</v>
      </c>
      <c r="I82" s="182">
        <f>IFERROR(INDEX('[1]New PV Purchase Prices'!$B$156:$N$179,MATCH($A82,'[1]New PV Purchase Prices'!$A$156:$A$179,0),MATCH('PV Discounted Annual Costs'!I$70,'[1]New PV Purchase Prices'!$B$155:$N$155,0)),0)</f>
        <v>0</v>
      </c>
      <c r="J82" s="182">
        <f>IFERROR(INDEX('[1]New PV Purchase Prices'!$B$156:$N$179,MATCH($A82,'[1]New PV Purchase Prices'!$A$156:$A$179,0),MATCH('PV Discounted Annual Costs'!J$70,'[1]New PV Purchase Prices'!$B$155:$N$155,0)),0)</f>
        <v>0</v>
      </c>
      <c r="K82" s="182">
        <f>IFERROR(INDEX('[1]New PV Purchase Prices'!$B$156:$N$179,MATCH($A82,'[1]New PV Purchase Prices'!$A$156:$A$179,0),MATCH('PV Discounted Annual Costs'!K$70,'[1]New PV Purchase Prices'!$B$155:$N$155,0)),0)</f>
        <v>0</v>
      </c>
      <c r="L82" s="182">
        <f>IFERROR(INDEX('[1]New PV Purchase Prices'!$B$156:$N$179,MATCH($A82,'[1]New PV Purchase Prices'!$A$156:$A$179,0),MATCH('PV Discounted Annual Costs'!L$70,'[1]New PV Purchase Prices'!$B$155:$N$155,0)),0)</f>
        <v>0</v>
      </c>
      <c r="M82" s="182">
        <f>IFERROR(INDEX('[1]New PV Purchase Prices'!$B$156:$N$179,MATCH($A82,'[1]New PV Purchase Prices'!$A$156:$A$179,0),MATCH('PV Discounted Annual Costs'!M$70,'[1]New PV Purchase Prices'!$B$155:$N$155,0)),0)</f>
        <v>0</v>
      </c>
      <c r="N82" s="182">
        <f>IFERROR(INDEX('[1]New PV Purchase Prices'!$B$156:$N$179,MATCH($A82,'[1]New PV Purchase Prices'!$A$156:$A$179,0),MATCH('PV Discounted Annual Costs'!N$70,'[1]New PV Purchase Prices'!$B$155:$N$155,0)),0)</f>
        <v>0</v>
      </c>
    </row>
    <row r="83" spans="1:14">
      <c r="A83" s="131" t="s">
        <v>3467</v>
      </c>
      <c r="B83" s="182">
        <f>IFERROR(INDEX('[1]New PV Purchase Prices'!$B$156:$N$179,MATCH($A83,'[1]New PV Purchase Prices'!$A$156:$A$179,0),MATCH('PV Discounted Annual Costs'!B$70,'[1]New PV Purchase Prices'!$B$155:$N$155,0)),0)</f>
        <v>0</v>
      </c>
      <c r="C83" s="182">
        <f>IFERROR(INDEX('[1]New PV Purchase Prices'!$B$156:$N$179,MATCH($A83,'[1]New PV Purchase Prices'!$A$156:$A$179,0),MATCH('PV Discounted Annual Costs'!C$70,'[1]New PV Purchase Prices'!$B$155:$N$155,0)),0)</f>
        <v>0</v>
      </c>
      <c r="D83" s="182">
        <f>IFERROR(INDEX('[1]New PV Purchase Prices'!$B$156:$N$179,MATCH($A83,'[1]New PV Purchase Prices'!$A$156:$A$179,0),MATCH('PV Discounted Annual Costs'!D$70,'[1]New PV Purchase Prices'!$B$155:$N$155,0)),0)</f>
        <v>0</v>
      </c>
      <c r="E83" s="182">
        <f>IFERROR(INDEX('[1]New PV Purchase Prices'!$B$156:$N$179,MATCH($A83,'[1]New PV Purchase Prices'!$A$156:$A$179,0),MATCH('PV Discounted Annual Costs'!E$70,'[1]New PV Purchase Prices'!$B$155:$N$155,0)),0)</f>
        <v>0</v>
      </c>
      <c r="F83" s="182">
        <f>IFERROR(INDEX('[1]New PV Purchase Prices'!$B$156:$N$179,MATCH($A83,'[1]New PV Purchase Prices'!$A$156:$A$179,0),MATCH('PV Discounted Annual Costs'!F$70,'[1]New PV Purchase Prices'!$B$155:$N$155,0)),0)</f>
        <v>0</v>
      </c>
      <c r="G83" s="182">
        <f>IFERROR(INDEX('[1]New PV Purchase Prices'!$B$156:$N$179,MATCH($A83,'[1]New PV Purchase Prices'!$A$156:$A$179,0),MATCH('PV Discounted Annual Costs'!G$70,'[1]New PV Purchase Prices'!$B$155:$N$155,0)),0)</f>
        <v>0</v>
      </c>
      <c r="H83" s="182">
        <f>IFERROR(INDEX('[1]New PV Purchase Prices'!$B$156:$N$179,MATCH($A83,'[1]New PV Purchase Prices'!$A$156:$A$179,0),MATCH('PV Discounted Annual Costs'!H$70,'[1]New PV Purchase Prices'!$B$155:$N$155,0)),0)</f>
        <v>0</v>
      </c>
      <c r="I83" s="182">
        <f>IFERROR(INDEX('[1]New PV Purchase Prices'!$B$156:$N$179,MATCH($A83,'[1]New PV Purchase Prices'!$A$156:$A$179,0),MATCH('PV Discounted Annual Costs'!I$70,'[1]New PV Purchase Prices'!$B$155:$N$155,0)),0)</f>
        <v>0</v>
      </c>
      <c r="J83" s="182">
        <f>IFERROR(INDEX('[1]New PV Purchase Prices'!$B$156:$N$179,MATCH($A83,'[1]New PV Purchase Prices'!$A$156:$A$179,0),MATCH('PV Discounted Annual Costs'!J$70,'[1]New PV Purchase Prices'!$B$155:$N$155,0)),0)</f>
        <v>0</v>
      </c>
      <c r="K83" s="182">
        <f>IFERROR(INDEX('[1]New PV Purchase Prices'!$B$156:$N$179,MATCH($A83,'[1]New PV Purchase Prices'!$A$156:$A$179,0),MATCH('PV Discounted Annual Costs'!K$70,'[1]New PV Purchase Prices'!$B$155:$N$155,0)),0)</f>
        <v>0</v>
      </c>
      <c r="L83" s="182">
        <f>IFERROR(INDEX('[1]New PV Purchase Prices'!$B$156:$N$179,MATCH($A83,'[1]New PV Purchase Prices'!$A$156:$A$179,0),MATCH('PV Discounted Annual Costs'!L$70,'[1]New PV Purchase Prices'!$B$155:$N$155,0)),0)</f>
        <v>0</v>
      </c>
      <c r="M83" s="182">
        <f>IFERROR(INDEX('[1]New PV Purchase Prices'!$B$156:$N$179,MATCH($A83,'[1]New PV Purchase Prices'!$A$156:$A$179,0),MATCH('PV Discounted Annual Costs'!M$70,'[1]New PV Purchase Prices'!$B$155:$N$155,0)),0)</f>
        <v>0</v>
      </c>
      <c r="N83" s="182">
        <f>IFERROR(INDEX('[1]New PV Purchase Prices'!$B$156:$N$179,MATCH($A83,'[1]New PV Purchase Prices'!$A$156:$A$179,0),MATCH('PV Discounted Annual Costs'!N$70,'[1]New PV Purchase Prices'!$B$155:$N$155,0)),0)</f>
        <v>0</v>
      </c>
    </row>
    <row r="84" spans="1:14">
      <c r="A84" s="131" t="s">
        <v>3468</v>
      </c>
      <c r="B84" s="182">
        <f>IFERROR(INDEX('[1]New PV Purchase Prices'!$B$156:$N$179,MATCH($A84,'[1]New PV Purchase Prices'!$A$156:$A$179,0),MATCH('PV Discounted Annual Costs'!B$70,'[1]New PV Purchase Prices'!$B$155:$N$155,0)),0)</f>
        <v>0.22250495737585202</v>
      </c>
      <c r="C84" s="182">
        <f>IFERROR(INDEX('[1]New PV Purchase Prices'!$B$156:$N$179,MATCH($A84,'[1]New PV Purchase Prices'!$A$156:$A$179,0),MATCH('PV Discounted Annual Costs'!C$70,'[1]New PV Purchase Prices'!$B$155:$N$155,0)),0)</f>
        <v>0.19071853489358745</v>
      </c>
      <c r="D84" s="182">
        <f>IFERROR(INDEX('[1]New PV Purchase Prices'!$B$156:$N$179,MATCH($A84,'[1]New PV Purchase Prices'!$A$156:$A$179,0),MATCH('PV Discounted Annual Costs'!D$70,'[1]New PV Purchase Prices'!$B$155:$N$155,0)),0)</f>
        <v>0.15893211241132288</v>
      </c>
      <c r="E84" s="182">
        <f>IFERROR(INDEX('[1]New PV Purchase Prices'!$B$156:$N$179,MATCH($A84,'[1]New PV Purchase Prices'!$A$156:$A$179,0),MATCH('PV Discounted Annual Costs'!E$70,'[1]New PV Purchase Prices'!$B$155:$N$155,0)),0)</f>
        <v>0.12714568992905831</v>
      </c>
      <c r="F84" s="182">
        <f>IFERROR(INDEX('[1]New PV Purchase Prices'!$B$156:$N$179,MATCH($A84,'[1]New PV Purchase Prices'!$A$156:$A$179,0),MATCH('PV Discounted Annual Costs'!F$70,'[1]New PV Purchase Prices'!$B$155:$N$155,0)),0)</f>
        <v>9.5359267446793738E-2</v>
      </c>
      <c r="G84" s="182">
        <f>IFERROR(INDEX('[1]New PV Purchase Prices'!$B$156:$N$179,MATCH($A84,'[1]New PV Purchase Prices'!$A$156:$A$179,0),MATCH('PV Discounted Annual Costs'!G$70,'[1]New PV Purchase Prices'!$B$155:$N$155,0)),0)</f>
        <v>6.3572844964529168E-2</v>
      </c>
      <c r="H84" s="182">
        <f>IFERROR(INDEX('[1]New PV Purchase Prices'!$B$156:$N$179,MATCH($A84,'[1]New PV Purchase Prices'!$A$156:$A$179,0),MATCH('PV Discounted Annual Costs'!H$70,'[1]New PV Purchase Prices'!$B$155:$N$155,0)),0)</f>
        <v>3.1786422482264591E-2</v>
      </c>
      <c r="I84" s="182">
        <f>IFERROR(INDEX('[1]New PV Purchase Prices'!$B$156:$N$179,MATCH($A84,'[1]New PV Purchase Prices'!$A$156:$A$179,0),MATCH('PV Discounted Annual Costs'!I$70,'[1]New PV Purchase Prices'!$B$155:$N$155,0)),0)</f>
        <v>0</v>
      </c>
      <c r="J84" s="182">
        <f>IFERROR(INDEX('[1]New PV Purchase Prices'!$B$156:$N$179,MATCH($A84,'[1]New PV Purchase Prices'!$A$156:$A$179,0),MATCH('PV Discounted Annual Costs'!J$70,'[1]New PV Purchase Prices'!$B$155:$N$155,0)),0)</f>
        <v>0</v>
      </c>
      <c r="K84" s="182">
        <f>IFERROR(INDEX('[1]New PV Purchase Prices'!$B$156:$N$179,MATCH($A84,'[1]New PV Purchase Prices'!$A$156:$A$179,0),MATCH('PV Discounted Annual Costs'!K$70,'[1]New PV Purchase Prices'!$B$155:$N$155,0)),0)</f>
        <v>0</v>
      </c>
      <c r="L84" s="182">
        <f>IFERROR(INDEX('[1]New PV Purchase Prices'!$B$156:$N$179,MATCH($A84,'[1]New PV Purchase Prices'!$A$156:$A$179,0),MATCH('PV Discounted Annual Costs'!L$70,'[1]New PV Purchase Prices'!$B$155:$N$155,0)),0)</f>
        <v>0</v>
      </c>
      <c r="M84" s="182">
        <f>IFERROR(INDEX('[1]New PV Purchase Prices'!$B$156:$N$179,MATCH($A84,'[1]New PV Purchase Prices'!$A$156:$A$179,0),MATCH('PV Discounted Annual Costs'!M$70,'[1]New PV Purchase Prices'!$B$155:$N$155,0)),0)</f>
        <v>0</v>
      </c>
      <c r="N84" s="182">
        <f>IFERROR(INDEX('[1]New PV Purchase Prices'!$B$156:$N$179,MATCH($A84,'[1]New PV Purchase Prices'!$A$156:$A$179,0),MATCH('PV Discounted Annual Costs'!N$70,'[1]New PV Purchase Prices'!$B$155:$N$155,0)),0)</f>
        <v>0</v>
      </c>
    </row>
    <row r="85" spans="1:14">
      <c r="A85" s="131" t="s">
        <v>3469</v>
      </c>
      <c r="B85" s="182">
        <f>IFERROR(INDEX('[1]New PV Purchase Prices'!$B$156:$N$179,MATCH($A85,'[1]New PV Purchase Prices'!$A$156:$A$179,0),MATCH('PV Discounted Annual Costs'!B$70,'[1]New PV Purchase Prices'!$B$155:$N$155,0)),0)</f>
        <v>0</v>
      </c>
      <c r="C85" s="182">
        <f>IFERROR(INDEX('[1]New PV Purchase Prices'!$B$156:$N$179,MATCH($A85,'[1]New PV Purchase Prices'!$A$156:$A$179,0),MATCH('PV Discounted Annual Costs'!C$70,'[1]New PV Purchase Prices'!$B$155:$N$155,0)),0)</f>
        <v>0</v>
      </c>
      <c r="D85" s="182">
        <f>IFERROR(INDEX('[1]New PV Purchase Prices'!$B$156:$N$179,MATCH($A85,'[1]New PV Purchase Prices'!$A$156:$A$179,0),MATCH('PV Discounted Annual Costs'!D$70,'[1]New PV Purchase Prices'!$B$155:$N$155,0)),0)</f>
        <v>0</v>
      </c>
      <c r="E85" s="182">
        <f>IFERROR(INDEX('[1]New PV Purchase Prices'!$B$156:$N$179,MATCH($A85,'[1]New PV Purchase Prices'!$A$156:$A$179,0),MATCH('PV Discounted Annual Costs'!E$70,'[1]New PV Purchase Prices'!$B$155:$N$155,0)),0)</f>
        <v>0</v>
      </c>
      <c r="F85" s="182">
        <f>IFERROR(INDEX('[1]New PV Purchase Prices'!$B$156:$N$179,MATCH($A85,'[1]New PV Purchase Prices'!$A$156:$A$179,0),MATCH('PV Discounted Annual Costs'!F$70,'[1]New PV Purchase Prices'!$B$155:$N$155,0)),0)</f>
        <v>0</v>
      </c>
      <c r="G85" s="182">
        <f>IFERROR(INDEX('[1]New PV Purchase Prices'!$B$156:$N$179,MATCH($A85,'[1]New PV Purchase Prices'!$A$156:$A$179,0),MATCH('PV Discounted Annual Costs'!G$70,'[1]New PV Purchase Prices'!$B$155:$N$155,0)),0)</f>
        <v>0</v>
      </c>
      <c r="H85" s="182">
        <f>IFERROR(INDEX('[1]New PV Purchase Prices'!$B$156:$N$179,MATCH($A85,'[1]New PV Purchase Prices'!$A$156:$A$179,0),MATCH('PV Discounted Annual Costs'!H$70,'[1]New PV Purchase Prices'!$B$155:$N$155,0)),0)</f>
        <v>0</v>
      </c>
      <c r="I85" s="182">
        <f>IFERROR(INDEX('[1]New PV Purchase Prices'!$B$156:$N$179,MATCH($A85,'[1]New PV Purchase Prices'!$A$156:$A$179,0),MATCH('PV Discounted Annual Costs'!I$70,'[1]New PV Purchase Prices'!$B$155:$N$155,0)),0)</f>
        <v>0</v>
      </c>
      <c r="J85" s="182">
        <f>IFERROR(INDEX('[1]New PV Purchase Prices'!$B$156:$N$179,MATCH($A85,'[1]New PV Purchase Prices'!$A$156:$A$179,0),MATCH('PV Discounted Annual Costs'!J$70,'[1]New PV Purchase Prices'!$B$155:$N$155,0)),0)</f>
        <v>0</v>
      </c>
      <c r="K85" s="182">
        <f>IFERROR(INDEX('[1]New PV Purchase Prices'!$B$156:$N$179,MATCH($A85,'[1]New PV Purchase Prices'!$A$156:$A$179,0),MATCH('PV Discounted Annual Costs'!K$70,'[1]New PV Purchase Prices'!$B$155:$N$155,0)),0)</f>
        <v>0</v>
      </c>
      <c r="L85" s="182">
        <f>IFERROR(INDEX('[1]New PV Purchase Prices'!$B$156:$N$179,MATCH($A85,'[1]New PV Purchase Prices'!$A$156:$A$179,0),MATCH('PV Discounted Annual Costs'!L$70,'[1]New PV Purchase Prices'!$B$155:$N$155,0)),0)</f>
        <v>0</v>
      </c>
      <c r="M85" s="182">
        <f>IFERROR(INDEX('[1]New PV Purchase Prices'!$B$156:$N$179,MATCH($A85,'[1]New PV Purchase Prices'!$A$156:$A$179,0),MATCH('PV Discounted Annual Costs'!M$70,'[1]New PV Purchase Prices'!$B$155:$N$155,0)),0)</f>
        <v>0</v>
      </c>
      <c r="N85" s="182">
        <f>IFERROR(INDEX('[1]New PV Purchase Prices'!$B$156:$N$179,MATCH($A85,'[1]New PV Purchase Prices'!$A$156:$A$179,0),MATCH('PV Discounted Annual Costs'!N$70,'[1]New PV Purchase Prices'!$B$155:$N$155,0)),0)</f>
        <v>0</v>
      </c>
    </row>
    <row r="86" spans="1:14">
      <c r="A86" s="131" t="s">
        <v>3470</v>
      </c>
      <c r="B86" s="182">
        <f>IFERROR(INDEX('[1]New PV Purchase Prices'!$B$156:$N$179,MATCH($A86,'[1]New PV Purchase Prices'!$A$156:$A$179,0),MATCH('PV Discounted Annual Costs'!B$70,'[1]New PV Purchase Prices'!$B$155:$N$155,0)),0)</f>
        <v>8.2460395697564557E-3</v>
      </c>
      <c r="C86" s="182">
        <f>IFERROR(INDEX('[1]New PV Purchase Prices'!$B$156:$N$179,MATCH($A86,'[1]New PV Purchase Prices'!$A$156:$A$179,0),MATCH('PV Discounted Annual Costs'!C$70,'[1]New PV Purchase Prices'!$B$155:$N$155,0)),0)</f>
        <v>4.0032462052021031E-2</v>
      </c>
      <c r="D86" s="182">
        <f>IFERROR(INDEX('[1]New PV Purchase Prices'!$B$156:$N$179,MATCH($A86,'[1]New PV Purchase Prices'!$A$156:$A$179,0),MATCH('PV Discounted Annual Costs'!D$70,'[1]New PV Purchase Prices'!$B$155:$N$155,0)),0)</f>
        <v>7.1818884534285615E-2</v>
      </c>
      <c r="E86" s="182">
        <f>IFERROR(INDEX('[1]New PV Purchase Prices'!$B$156:$N$179,MATCH($A86,'[1]New PV Purchase Prices'!$A$156:$A$179,0),MATCH('PV Discounted Annual Costs'!E$70,'[1]New PV Purchase Prices'!$B$155:$N$155,0)),0)</f>
        <v>0.10360530701655019</v>
      </c>
      <c r="F86" s="182">
        <f>IFERROR(INDEX('[1]New PV Purchase Prices'!$B$156:$N$179,MATCH($A86,'[1]New PV Purchase Prices'!$A$156:$A$179,0),MATCH('PV Discounted Annual Costs'!F$70,'[1]New PV Purchase Prices'!$B$155:$N$155,0)),0)</f>
        <v>0.13539172949881476</v>
      </c>
      <c r="G86" s="182">
        <f>IFERROR(INDEX('[1]New PV Purchase Prices'!$B$156:$N$179,MATCH($A86,'[1]New PV Purchase Prices'!$A$156:$A$179,0),MATCH('PV Discounted Annual Costs'!G$70,'[1]New PV Purchase Prices'!$B$155:$N$155,0)),0)</f>
        <v>0.16717815198107933</v>
      </c>
      <c r="H86" s="182">
        <f>IFERROR(INDEX('[1]New PV Purchase Prices'!$B$156:$N$179,MATCH($A86,'[1]New PV Purchase Prices'!$A$156:$A$179,0),MATCH('PV Discounted Annual Costs'!H$70,'[1]New PV Purchase Prices'!$B$155:$N$155,0)),0)</f>
        <v>0.1989645744633439</v>
      </c>
      <c r="I86" s="182">
        <f>IFERROR(INDEX('[1]New PV Purchase Prices'!$B$156:$N$179,MATCH($A86,'[1]New PV Purchase Prices'!$A$156:$A$179,0),MATCH('PV Discounted Annual Costs'!I$70,'[1]New PV Purchase Prices'!$B$155:$N$155,0)),0)</f>
        <v>0.23075099694560847</v>
      </c>
      <c r="J86" s="182">
        <f>IFERROR(INDEX('[1]New PV Purchase Prices'!$B$156:$N$179,MATCH($A86,'[1]New PV Purchase Prices'!$A$156:$A$179,0),MATCH('PV Discounted Annual Costs'!J$70,'[1]New PV Purchase Prices'!$B$155:$N$155,0)),0)</f>
        <v>0.23075099694560847</v>
      </c>
      <c r="K86" s="182">
        <f>IFERROR(INDEX('[1]New PV Purchase Prices'!$B$156:$N$179,MATCH($A86,'[1]New PV Purchase Prices'!$A$156:$A$179,0),MATCH('PV Discounted Annual Costs'!K$70,'[1]New PV Purchase Prices'!$B$155:$N$155,0)),0)</f>
        <v>0.23075099694560847</v>
      </c>
      <c r="L86" s="182">
        <f>IFERROR(INDEX('[1]New PV Purchase Prices'!$B$156:$N$179,MATCH($A86,'[1]New PV Purchase Prices'!$A$156:$A$179,0),MATCH('PV Discounted Annual Costs'!L$70,'[1]New PV Purchase Prices'!$B$155:$N$155,0)),0)</f>
        <v>0.23075099694560847</v>
      </c>
      <c r="M86" s="182">
        <f>IFERROR(INDEX('[1]New PV Purchase Prices'!$B$156:$N$179,MATCH($A86,'[1]New PV Purchase Prices'!$A$156:$A$179,0),MATCH('PV Discounted Annual Costs'!M$70,'[1]New PV Purchase Prices'!$B$155:$N$155,0)),0)</f>
        <v>0.23075099694560847</v>
      </c>
      <c r="N86" s="182">
        <f>IFERROR(INDEX('[1]New PV Purchase Prices'!$B$156:$N$179,MATCH($A86,'[1]New PV Purchase Prices'!$A$156:$A$179,0),MATCH('PV Discounted Annual Costs'!N$70,'[1]New PV Purchase Prices'!$B$155:$N$155,0)),0)</f>
        <v>0.23075099694560847</v>
      </c>
    </row>
    <row r="87" spans="1:14">
      <c r="A87" s="131" t="s">
        <v>3471</v>
      </c>
      <c r="B87" s="182">
        <f>IFERROR(INDEX('[1]New PV Purchase Prices'!$B$156:$N$179,MATCH($A87,'[1]New PV Purchase Prices'!$A$156:$A$179,0),MATCH('PV Discounted Annual Costs'!B$70,'[1]New PV Purchase Prices'!$B$155:$N$155,0)),0)</f>
        <v>0</v>
      </c>
      <c r="C87" s="182">
        <f>IFERROR(INDEX('[1]New PV Purchase Prices'!$B$156:$N$179,MATCH($A87,'[1]New PV Purchase Prices'!$A$156:$A$179,0),MATCH('PV Discounted Annual Costs'!C$70,'[1]New PV Purchase Prices'!$B$155:$N$155,0)),0)</f>
        <v>0</v>
      </c>
      <c r="D87" s="182">
        <f>IFERROR(INDEX('[1]New PV Purchase Prices'!$B$156:$N$179,MATCH($A87,'[1]New PV Purchase Prices'!$A$156:$A$179,0),MATCH('PV Discounted Annual Costs'!D$70,'[1]New PV Purchase Prices'!$B$155:$N$155,0)),0)</f>
        <v>0</v>
      </c>
      <c r="E87" s="182">
        <f>IFERROR(INDEX('[1]New PV Purchase Prices'!$B$156:$N$179,MATCH($A87,'[1]New PV Purchase Prices'!$A$156:$A$179,0),MATCH('PV Discounted Annual Costs'!E$70,'[1]New PV Purchase Prices'!$B$155:$N$155,0)),0)</f>
        <v>0</v>
      </c>
      <c r="F87" s="182">
        <f>IFERROR(INDEX('[1]New PV Purchase Prices'!$B$156:$N$179,MATCH($A87,'[1]New PV Purchase Prices'!$A$156:$A$179,0),MATCH('PV Discounted Annual Costs'!F$70,'[1]New PV Purchase Prices'!$B$155:$N$155,0)),0)</f>
        <v>0</v>
      </c>
      <c r="G87" s="182">
        <f>IFERROR(INDEX('[1]New PV Purchase Prices'!$B$156:$N$179,MATCH($A87,'[1]New PV Purchase Prices'!$A$156:$A$179,0),MATCH('PV Discounted Annual Costs'!G$70,'[1]New PV Purchase Prices'!$B$155:$N$155,0)),0)</f>
        <v>0</v>
      </c>
      <c r="H87" s="182">
        <f>IFERROR(INDEX('[1]New PV Purchase Prices'!$B$156:$N$179,MATCH($A87,'[1]New PV Purchase Prices'!$A$156:$A$179,0),MATCH('PV Discounted Annual Costs'!H$70,'[1]New PV Purchase Prices'!$B$155:$N$155,0)),0)</f>
        <v>0</v>
      </c>
      <c r="I87" s="182">
        <f>IFERROR(INDEX('[1]New PV Purchase Prices'!$B$156:$N$179,MATCH($A87,'[1]New PV Purchase Prices'!$A$156:$A$179,0),MATCH('PV Discounted Annual Costs'!I$70,'[1]New PV Purchase Prices'!$B$155:$N$155,0)),0)</f>
        <v>0</v>
      </c>
      <c r="J87" s="182">
        <f>IFERROR(INDEX('[1]New PV Purchase Prices'!$B$156:$N$179,MATCH($A87,'[1]New PV Purchase Prices'!$A$156:$A$179,0),MATCH('PV Discounted Annual Costs'!J$70,'[1]New PV Purchase Prices'!$B$155:$N$155,0)),0)</f>
        <v>0</v>
      </c>
      <c r="K87" s="182">
        <f>IFERROR(INDEX('[1]New PV Purchase Prices'!$B$156:$N$179,MATCH($A87,'[1]New PV Purchase Prices'!$A$156:$A$179,0),MATCH('PV Discounted Annual Costs'!K$70,'[1]New PV Purchase Prices'!$B$155:$N$155,0)),0)</f>
        <v>0</v>
      </c>
      <c r="L87" s="182">
        <f>IFERROR(INDEX('[1]New PV Purchase Prices'!$B$156:$N$179,MATCH($A87,'[1]New PV Purchase Prices'!$A$156:$A$179,0),MATCH('PV Discounted Annual Costs'!L$70,'[1]New PV Purchase Prices'!$B$155:$N$155,0)),0)</f>
        <v>0</v>
      </c>
      <c r="M87" s="182">
        <f>IFERROR(INDEX('[1]New PV Purchase Prices'!$B$156:$N$179,MATCH($A87,'[1]New PV Purchase Prices'!$A$156:$A$179,0),MATCH('PV Discounted Annual Costs'!M$70,'[1]New PV Purchase Prices'!$B$155:$N$155,0)),0)</f>
        <v>0</v>
      </c>
      <c r="N87" s="182">
        <f>IFERROR(INDEX('[1]New PV Purchase Prices'!$B$156:$N$179,MATCH($A87,'[1]New PV Purchase Prices'!$A$156:$A$179,0),MATCH('PV Discounted Annual Costs'!N$70,'[1]New PV Purchase Prices'!$B$155:$N$155,0)),0)</f>
        <v>0</v>
      </c>
    </row>
    <row r="88" spans="1:14">
      <c r="A88" s="131" t="s">
        <v>3472</v>
      </c>
      <c r="B88" s="182">
        <f>IFERROR(INDEX('[1]New PV Purchase Prices'!$B$156:$N$179,MATCH($A88,'[1]New PV Purchase Prices'!$A$156:$A$179,0),MATCH('PV Discounted Annual Costs'!B$70,'[1]New PV Purchase Prices'!$B$155:$N$155,0)),0)</f>
        <v>0</v>
      </c>
      <c r="C88" s="182">
        <f>IFERROR(INDEX('[1]New PV Purchase Prices'!$B$156:$N$179,MATCH($A88,'[1]New PV Purchase Prices'!$A$156:$A$179,0),MATCH('PV Discounted Annual Costs'!C$70,'[1]New PV Purchase Prices'!$B$155:$N$155,0)),0)</f>
        <v>0</v>
      </c>
      <c r="D88" s="182">
        <f>IFERROR(INDEX('[1]New PV Purchase Prices'!$B$156:$N$179,MATCH($A88,'[1]New PV Purchase Prices'!$A$156:$A$179,0),MATCH('PV Discounted Annual Costs'!D$70,'[1]New PV Purchase Prices'!$B$155:$N$155,0)),0)</f>
        <v>0</v>
      </c>
      <c r="E88" s="182">
        <f>IFERROR(INDEX('[1]New PV Purchase Prices'!$B$156:$N$179,MATCH($A88,'[1]New PV Purchase Prices'!$A$156:$A$179,0),MATCH('PV Discounted Annual Costs'!E$70,'[1]New PV Purchase Prices'!$B$155:$N$155,0)),0)</f>
        <v>0</v>
      </c>
      <c r="F88" s="182">
        <f>IFERROR(INDEX('[1]New PV Purchase Prices'!$B$156:$N$179,MATCH($A88,'[1]New PV Purchase Prices'!$A$156:$A$179,0),MATCH('PV Discounted Annual Costs'!F$70,'[1]New PV Purchase Prices'!$B$155:$N$155,0)),0)</f>
        <v>0</v>
      </c>
      <c r="G88" s="182">
        <f>IFERROR(INDEX('[1]New PV Purchase Prices'!$B$156:$N$179,MATCH($A88,'[1]New PV Purchase Prices'!$A$156:$A$179,0),MATCH('PV Discounted Annual Costs'!G$70,'[1]New PV Purchase Prices'!$B$155:$N$155,0)),0)</f>
        <v>0</v>
      </c>
      <c r="H88" s="182">
        <f>IFERROR(INDEX('[1]New PV Purchase Prices'!$B$156:$N$179,MATCH($A88,'[1]New PV Purchase Prices'!$A$156:$A$179,0),MATCH('PV Discounted Annual Costs'!H$70,'[1]New PV Purchase Prices'!$B$155:$N$155,0)),0)</f>
        <v>0</v>
      </c>
      <c r="I88" s="182">
        <f>IFERROR(INDEX('[1]New PV Purchase Prices'!$B$156:$N$179,MATCH($A88,'[1]New PV Purchase Prices'!$A$156:$A$179,0),MATCH('PV Discounted Annual Costs'!I$70,'[1]New PV Purchase Prices'!$B$155:$N$155,0)),0)</f>
        <v>0</v>
      </c>
      <c r="J88" s="182">
        <f>IFERROR(INDEX('[1]New PV Purchase Prices'!$B$156:$N$179,MATCH($A88,'[1]New PV Purchase Prices'!$A$156:$A$179,0),MATCH('PV Discounted Annual Costs'!J$70,'[1]New PV Purchase Prices'!$B$155:$N$155,0)),0)</f>
        <v>0</v>
      </c>
      <c r="K88" s="182">
        <f>IFERROR(INDEX('[1]New PV Purchase Prices'!$B$156:$N$179,MATCH($A88,'[1]New PV Purchase Prices'!$A$156:$A$179,0),MATCH('PV Discounted Annual Costs'!K$70,'[1]New PV Purchase Prices'!$B$155:$N$155,0)),0)</f>
        <v>0</v>
      </c>
      <c r="L88" s="182">
        <f>IFERROR(INDEX('[1]New PV Purchase Prices'!$B$156:$N$179,MATCH($A88,'[1]New PV Purchase Prices'!$A$156:$A$179,0),MATCH('PV Discounted Annual Costs'!L$70,'[1]New PV Purchase Prices'!$B$155:$N$155,0)),0)</f>
        <v>0</v>
      </c>
      <c r="M88" s="182">
        <f>IFERROR(INDEX('[1]New PV Purchase Prices'!$B$156:$N$179,MATCH($A88,'[1]New PV Purchase Prices'!$A$156:$A$179,0),MATCH('PV Discounted Annual Costs'!M$70,'[1]New PV Purchase Prices'!$B$155:$N$155,0)),0)</f>
        <v>0</v>
      </c>
      <c r="N88" s="182">
        <f>IFERROR(INDEX('[1]New PV Purchase Prices'!$B$156:$N$179,MATCH($A88,'[1]New PV Purchase Prices'!$A$156:$A$179,0),MATCH('PV Discounted Annual Costs'!N$70,'[1]New PV Purchase Prices'!$B$155:$N$155,0)),0)</f>
        <v>0</v>
      </c>
    </row>
    <row r="89" spans="1:14">
      <c r="A89" s="131" t="s">
        <v>3473</v>
      </c>
      <c r="B89" s="182">
        <f>IFERROR(INDEX('[1]New PV Purchase Prices'!$B$156:$N$179,MATCH($A89,'[1]New PV Purchase Prices'!$A$156:$A$179,0),MATCH('PV Discounted Annual Costs'!B$70,'[1]New PV Purchase Prices'!$B$155:$N$155,0)),0)</f>
        <v>0</v>
      </c>
      <c r="C89" s="182">
        <f>IFERROR(INDEX('[1]New PV Purchase Prices'!$B$156:$N$179,MATCH($A89,'[1]New PV Purchase Prices'!$A$156:$A$179,0),MATCH('PV Discounted Annual Costs'!C$70,'[1]New PV Purchase Prices'!$B$155:$N$155,0)),0)</f>
        <v>0</v>
      </c>
      <c r="D89" s="182">
        <f>IFERROR(INDEX('[1]New PV Purchase Prices'!$B$156:$N$179,MATCH($A89,'[1]New PV Purchase Prices'!$A$156:$A$179,0),MATCH('PV Discounted Annual Costs'!D$70,'[1]New PV Purchase Prices'!$B$155:$N$155,0)),0)</f>
        <v>0</v>
      </c>
      <c r="E89" s="182">
        <f>IFERROR(INDEX('[1]New PV Purchase Prices'!$B$156:$N$179,MATCH($A89,'[1]New PV Purchase Prices'!$A$156:$A$179,0),MATCH('PV Discounted Annual Costs'!E$70,'[1]New PV Purchase Prices'!$B$155:$N$155,0)),0)</f>
        <v>0</v>
      </c>
      <c r="F89" s="182">
        <f>IFERROR(INDEX('[1]New PV Purchase Prices'!$B$156:$N$179,MATCH($A89,'[1]New PV Purchase Prices'!$A$156:$A$179,0),MATCH('PV Discounted Annual Costs'!F$70,'[1]New PV Purchase Prices'!$B$155:$N$155,0)),0)</f>
        <v>0</v>
      </c>
      <c r="G89" s="182">
        <f>IFERROR(INDEX('[1]New PV Purchase Prices'!$B$156:$N$179,MATCH($A89,'[1]New PV Purchase Prices'!$A$156:$A$179,0),MATCH('PV Discounted Annual Costs'!G$70,'[1]New PV Purchase Prices'!$B$155:$N$155,0)),0)</f>
        <v>0</v>
      </c>
      <c r="H89" s="182">
        <f>IFERROR(INDEX('[1]New PV Purchase Prices'!$B$156:$N$179,MATCH($A89,'[1]New PV Purchase Prices'!$A$156:$A$179,0),MATCH('PV Discounted Annual Costs'!H$70,'[1]New PV Purchase Prices'!$B$155:$N$155,0)),0)</f>
        <v>0</v>
      </c>
      <c r="I89" s="182">
        <f>IFERROR(INDEX('[1]New PV Purchase Prices'!$B$156:$N$179,MATCH($A89,'[1]New PV Purchase Prices'!$A$156:$A$179,0),MATCH('PV Discounted Annual Costs'!I$70,'[1]New PV Purchase Prices'!$B$155:$N$155,0)),0)</f>
        <v>0</v>
      </c>
      <c r="J89" s="182">
        <f>IFERROR(INDEX('[1]New PV Purchase Prices'!$B$156:$N$179,MATCH($A89,'[1]New PV Purchase Prices'!$A$156:$A$179,0),MATCH('PV Discounted Annual Costs'!J$70,'[1]New PV Purchase Prices'!$B$155:$N$155,0)),0)</f>
        <v>0</v>
      </c>
      <c r="K89" s="182">
        <f>IFERROR(INDEX('[1]New PV Purchase Prices'!$B$156:$N$179,MATCH($A89,'[1]New PV Purchase Prices'!$A$156:$A$179,0),MATCH('PV Discounted Annual Costs'!K$70,'[1]New PV Purchase Prices'!$B$155:$N$155,0)),0)</f>
        <v>0</v>
      </c>
      <c r="L89" s="182">
        <f>IFERROR(INDEX('[1]New PV Purchase Prices'!$B$156:$N$179,MATCH($A89,'[1]New PV Purchase Prices'!$A$156:$A$179,0),MATCH('PV Discounted Annual Costs'!L$70,'[1]New PV Purchase Prices'!$B$155:$N$155,0)),0)</f>
        <v>0</v>
      </c>
      <c r="M89" s="182">
        <f>IFERROR(INDEX('[1]New PV Purchase Prices'!$B$156:$N$179,MATCH($A89,'[1]New PV Purchase Prices'!$A$156:$A$179,0),MATCH('PV Discounted Annual Costs'!M$70,'[1]New PV Purchase Prices'!$B$155:$N$155,0)),0)</f>
        <v>0</v>
      </c>
      <c r="N89" s="182">
        <f>IFERROR(INDEX('[1]New PV Purchase Prices'!$B$156:$N$179,MATCH($A89,'[1]New PV Purchase Prices'!$A$156:$A$179,0),MATCH('PV Discounted Annual Costs'!N$70,'[1]New PV Purchase Prices'!$B$155:$N$155,0)),0)</f>
        <v>0</v>
      </c>
    </row>
    <row r="90" spans="1:14">
      <c r="A90" s="131" t="s">
        <v>3474</v>
      </c>
      <c r="B90" s="182">
        <f>IFERROR(INDEX('[1]New PV Purchase Prices'!$B$156:$N$179,MATCH($A90,'[1]New PV Purchase Prices'!$A$156:$A$179,0),MATCH('PV Discounted Annual Costs'!B$70,'[1]New PV Purchase Prices'!$B$155:$N$155,0)),0)</f>
        <v>1.1253108263051894E-2</v>
      </c>
      <c r="C90" s="182">
        <f>IFERROR(INDEX('[1]New PV Purchase Prices'!$B$156:$N$179,MATCH($A90,'[1]New PV Purchase Prices'!$A$156:$A$179,0),MATCH('PV Discounted Annual Costs'!C$70,'[1]New PV Purchase Prices'!$B$155:$N$155,0)),0)</f>
        <v>9.6455213683301951E-3</v>
      </c>
      <c r="D90" s="182">
        <f>IFERROR(INDEX('[1]New PV Purchase Prices'!$B$156:$N$179,MATCH($A90,'[1]New PV Purchase Prices'!$A$156:$A$179,0),MATCH('PV Discounted Annual Costs'!D$70,'[1]New PV Purchase Prices'!$B$155:$N$155,0)),0)</f>
        <v>8.0379344736084962E-3</v>
      </c>
      <c r="E90" s="182">
        <f>IFERROR(INDEX('[1]New PV Purchase Prices'!$B$156:$N$179,MATCH($A90,'[1]New PV Purchase Prices'!$A$156:$A$179,0),MATCH('PV Discounted Annual Costs'!E$70,'[1]New PV Purchase Prices'!$B$155:$N$155,0)),0)</f>
        <v>6.4303475788867973E-3</v>
      </c>
      <c r="F90" s="182">
        <f>IFERROR(INDEX('[1]New PV Purchase Prices'!$B$156:$N$179,MATCH($A90,'[1]New PV Purchase Prices'!$A$156:$A$179,0),MATCH('PV Discounted Annual Costs'!F$70,'[1]New PV Purchase Prices'!$B$155:$N$155,0)),0)</f>
        <v>4.8227606841650984E-3</v>
      </c>
      <c r="G90" s="182">
        <f>IFERROR(INDEX('[1]New PV Purchase Prices'!$B$156:$N$179,MATCH($A90,'[1]New PV Purchase Prices'!$A$156:$A$179,0),MATCH('PV Discounted Annual Costs'!G$70,'[1]New PV Purchase Prices'!$B$155:$N$155,0)),0)</f>
        <v>3.2151737894433995E-3</v>
      </c>
      <c r="H90" s="182">
        <f>IFERROR(INDEX('[1]New PV Purchase Prices'!$B$156:$N$179,MATCH($A90,'[1]New PV Purchase Prices'!$A$156:$A$179,0),MATCH('PV Discounted Annual Costs'!H$70,'[1]New PV Purchase Prices'!$B$155:$N$155,0)),0)</f>
        <v>1.6075868947217004E-3</v>
      </c>
      <c r="I90" s="182">
        <f>IFERROR(INDEX('[1]New PV Purchase Prices'!$B$156:$N$179,MATCH($A90,'[1]New PV Purchase Prices'!$A$156:$A$179,0),MATCH('PV Discounted Annual Costs'!I$70,'[1]New PV Purchase Prices'!$B$155:$N$155,0)),0)</f>
        <v>0</v>
      </c>
      <c r="J90" s="182">
        <f>IFERROR(INDEX('[1]New PV Purchase Prices'!$B$156:$N$179,MATCH($A90,'[1]New PV Purchase Prices'!$A$156:$A$179,0),MATCH('PV Discounted Annual Costs'!J$70,'[1]New PV Purchase Prices'!$B$155:$N$155,0)),0)</f>
        <v>0</v>
      </c>
      <c r="K90" s="182">
        <f>IFERROR(INDEX('[1]New PV Purchase Prices'!$B$156:$N$179,MATCH($A90,'[1]New PV Purchase Prices'!$A$156:$A$179,0),MATCH('PV Discounted Annual Costs'!K$70,'[1]New PV Purchase Prices'!$B$155:$N$155,0)),0)</f>
        <v>0</v>
      </c>
      <c r="L90" s="182">
        <f>IFERROR(INDEX('[1]New PV Purchase Prices'!$B$156:$N$179,MATCH($A90,'[1]New PV Purchase Prices'!$A$156:$A$179,0),MATCH('PV Discounted Annual Costs'!L$70,'[1]New PV Purchase Prices'!$B$155:$N$155,0)),0)</f>
        <v>0</v>
      </c>
      <c r="M90" s="182">
        <f>IFERROR(INDEX('[1]New PV Purchase Prices'!$B$156:$N$179,MATCH($A90,'[1]New PV Purchase Prices'!$A$156:$A$179,0),MATCH('PV Discounted Annual Costs'!M$70,'[1]New PV Purchase Prices'!$B$155:$N$155,0)),0)</f>
        <v>0</v>
      </c>
      <c r="N90" s="182">
        <f>IFERROR(INDEX('[1]New PV Purchase Prices'!$B$156:$N$179,MATCH($A90,'[1]New PV Purchase Prices'!$A$156:$A$179,0),MATCH('PV Discounted Annual Costs'!N$70,'[1]New PV Purchase Prices'!$B$155:$N$155,0)),0)</f>
        <v>0</v>
      </c>
    </row>
    <row r="91" spans="1:14">
      <c r="A91" s="131" t="s">
        <v>3475</v>
      </c>
      <c r="B91" s="182">
        <f>IFERROR(INDEX('[1]New PV Purchase Prices'!$B$156:$N$179,MATCH($A91,'[1]New PV Purchase Prices'!$A$156:$A$179,0),MATCH('PV Discounted Annual Costs'!B$70,'[1]New PV Purchase Prices'!$B$155:$N$155,0)),0)</f>
        <v>0</v>
      </c>
      <c r="C91" s="182">
        <f>IFERROR(INDEX('[1]New PV Purchase Prices'!$B$156:$N$179,MATCH($A91,'[1]New PV Purchase Prices'!$A$156:$A$179,0),MATCH('PV Discounted Annual Costs'!C$70,'[1]New PV Purchase Prices'!$B$155:$N$155,0)),0)</f>
        <v>0</v>
      </c>
      <c r="D91" s="182">
        <f>IFERROR(INDEX('[1]New PV Purchase Prices'!$B$156:$N$179,MATCH($A91,'[1]New PV Purchase Prices'!$A$156:$A$179,0),MATCH('PV Discounted Annual Costs'!D$70,'[1]New PV Purchase Prices'!$B$155:$N$155,0)),0)</f>
        <v>0</v>
      </c>
      <c r="E91" s="182">
        <f>IFERROR(INDEX('[1]New PV Purchase Prices'!$B$156:$N$179,MATCH($A91,'[1]New PV Purchase Prices'!$A$156:$A$179,0),MATCH('PV Discounted Annual Costs'!E$70,'[1]New PV Purchase Prices'!$B$155:$N$155,0)),0)</f>
        <v>0</v>
      </c>
      <c r="F91" s="182">
        <f>IFERROR(INDEX('[1]New PV Purchase Prices'!$B$156:$N$179,MATCH($A91,'[1]New PV Purchase Prices'!$A$156:$A$179,0),MATCH('PV Discounted Annual Costs'!F$70,'[1]New PV Purchase Prices'!$B$155:$N$155,0)),0)</f>
        <v>0</v>
      </c>
      <c r="G91" s="182">
        <f>IFERROR(INDEX('[1]New PV Purchase Prices'!$B$156:$N$179,MATCH($A91,'[1]New PV Purchase Prices'!$A$156:$A$179,0),MATCH('PV Discounted Annual Costs'!G$70,'[1]New PV Purchase Prices'!$B$155:$N$155,0)),0)</f>
        <v>0</v>
      </c>
      <c r="H91" s="182">
        <f>IFERROR(INDEX('[1]New PV Purchase Prices'!$B$156:$N$179,MATCH($A91,'[1]New PV Purchase Prices'!$A$156:$A$179,0),MATCH('PV Discounted Annual Costs'!H$70,'[1]New PV Purchase Prices'!$B$155:$N$155,0)),0)</f>
        <v>0</v>
      </c>
      <c r="I91" s="182">
        <f>IFERROR(INDEX('[1]New PV Purchase Prices'!$B$156:$N$179,MATCH($A91,'[1]New PV Purchase Prices'!$A$156:$A$179,0),MATCH('PV Discounted Annual Costs'!I$70,'[1]New PV Purchase Prices'!$B$155:$N$155,0)),0)</f>
        <v>0</v>
      </c>
      <c r="J91" s="182">
        <f>IFERROR(INDEX('[1]New PV Purchase Prices'!$B$156:$N$179,MATCH($A91,'[1]New PV Purchase Prices'!$A$156:$A$179,0),MATCH('PV Discounted Annual Costs'!J$70,'[1]New PV Purchase Prices'!$B$155:$N$155,0)),0)</f>
        <v>0</v>
      </c>
      <c r="K91" s="182">
        <f>IFERROR(INDEX('[1]New PV Purchase Prices'!$B$156:$N$179,MATCH($A91,'[1]New PV Purchase Prices'!$A$156:$A$179,0),MATCH('PV Discounted Annual Costs'!K$70,'[1]New PV Purchase Prices'!$B$155:$N$155,0)),0)</f>
        <v>0</v>
      </c>
      <c r="L91" s="182">
        <f>IFERROR(INDEX('[1]New PV Purchase Prices'!$B$156:$N$179,MATCH($A91,'[1]New PV Purchase Prices'!$A$156:$A$179,0),MATCH('PV Discounted Annual Costs'!L$70,'[1]New PV Purchase Prices'!$B$155:$N$155,0)),0)</f>
        <v>0</v>
      </c>
      <c r="M91" s="182">
        <f>IFERROR(INDEX('[1]New PV Purchase Prices'!$B$156:$N$179,MATCH($A91,'[1]New PV Purchase Prices'!$A$156:$A$179,0),MATCH('PV Discounted Annual Costs'!M$70,'[1]New PV Purchase Prices'!$B$155:$N$155,0)),0)</f>
        <v>0</v>
      </c>
      <c r="N91" s="182">
        <f>IFERROR(INDEX('[1]New PV Purchase Prices'!$B$156:$N$179,MATCH($A91,'[1]New PV Purchase Prices'!$A$156:$A$179,0),MATCH('PV Discounted Annual Costs'!N$70,'[1]New PV Purchase Prices'!$B$155:$N$155,0)),0)</f>
        <v>0</v>
      </c>
    </row>
    <row r="92" spans="1:14">
      <c r="A92" s="131" t="s">
        <v>3476</v>
      </c>
      <c r="B92" s="182">
        <f>IFERROR(INDEX('[1]New PV Purchase Prices'!$B$156:$N$179,MATCH($A92,'[1]New PV Purchase Prices'!$A$156:$A$179,0),MATCH('PV Discounted Annual Costs'!B$70,'[1]New PV Purchase Prices'!$B$155:$N$155,0)),0)</f>
        <v>0.13518536637061024</v>
      </c>
      <c r="C92" s="182">
        <f>IFERROR(INDEX('[1]New PV Purchase Prices'!$B$156:$N$179,MATCH($A92,'[1]New PV Purchase Prices'!$A$156:$A$179,0),MATCH('PV Discounted Annual Costs'!C$70,'[1]New PV Purchase Prices'!$B$155:$N$155,0)),0)</f>
        <v>0.13679295326533195</v>
      </c>
      <c r="D92" s="182">
        <f>IFERROR(INDEX('[1]New PV Purchase Prices'!$B$156:$N$179,MATCH($A92,'[1]New PV Purchase Prices'!$A$156:$A$179,0),MATCH('PV Discounted Annual Costs'!D$70,'[1]New PV Purchase Prices'!$B$155:$N$155,0)),0)</f>
        <v>0.13840054016005365</v>
      </c>
      <c r="E92" s="182">
        <f>IFERROR(INDEX('[1]New PV Purchase Prices'!$B$156:$N$179,MATCH($A92,'[1]New PV Purchase Prices'!$A$156:$A$179,0),MATCH('PV Discounted Annual Costs'!E$70,'[1]New PV Purchase Prices'!$B$155:$N$155,0)),0)</f>
        <v>0.14000812705477536</v>
      </c>
      <c r="F92" s="182">
        <f>IFERROR(INDEX('[1]New PV Purchase Prices'!$B$156:$N$179,MATCH($A92,'[1]New PV Purchase Prices'!$A$156:$A$179,0),MATCH('PV Discounted Annual Costs'!F$70,'[1]New PV Purchase Prices'!$B$155:$N$155,0)),0)</f>
        <v>0.14161571394949707</v>
      </c>
      <c r="G92" s="182">
        <f>IFERROR(INDEX('[1]New PV Purchase Prices'!$B$156:$N$179,MATCH($A92,'[1]New PV Purchase Prices'!$A$156:$A$179,0),MATCH('PV Discounted Annual Costs'!G$70,'[1]New PV Purchase Prices'!$B$155:$N$155,0)),0)</f>
        <v>0.14322330084421878</v>
      </c>
      <c r="H92" s="182">
        <f>IFERROR(INDEX('[1]New PV Purchase Prices'!$B$156:$N$179,MATCH($A92,'[1]New PV Purchase Prices'!$A$156:$A$179,0),MATCH('PV Discounted Annual Costs'!H$70,'[1]New PV Purchase Prices'!$B$155:$N$155,0)),0)</f>
        <v>0.14483088773894048</v>
      </c>
      <c r="I92" s="182">
        <f>IFERROR(INDEX('[1]New PV Purchase Prices'!$B$156:$N$179,MATCH($A92,'[1]New PV Purchase Prices'!$A$156:$A$179,0),MATCH('PV Discounted Annual Costs'!I$70,'[1]New PV Purchase Prices'!$B$155:$N$155,0)),0)</f>
        <v>0.14643847463366214</v>
      </c>
      <c r="J92" s="182">
        <f>IFERROR(INDEX('[1]New PV Purchase Prices'!$B$156:$N$179,MATCH($A92,'[1]New PV Purchase Prices'!$A$156:$A$179,0),MATCH('PV Discounted Annual Costs'!J$70,'[1]New PV Purchase Prices'!$B$155:$N$155,0)),0)</f>
        <v>0.14643847463366214</v>
      </c>
      <c r="K92" s="182">
        <f>IFERROR(INDEX('[1]New PV Purchase Prices'!$B$156:$N$179,MATCH($A92,'[1]New PV Purchase Prices'!$A$156:$A$179,0),MATCH('PV Discounted Annual Costs'!K$70,'[1]New PV Purchase Prices'!$B$155:$N$155,0)),0)</f>
        <v>0.14643847463366214</v>
      </c>
      <c r="L92" s="182">
        <f>IFERROR(INDEX('[1]New PV Purchase Prices'!$B$156:$N$179,MATCH($A92,'[1]New PV Purchase Prices'!$A$156:$A$179,0),MATCH('PV Discounted Annual Costs'!L$70,'[1]New PV Purchase Prices'!$B$155:$N$155,0)),0)</f>
        <v>0.14643847463366214</v>
      </c>
      <c r="M92" s="182">
        <f>IFERROR(INDEX('[1]New PV Purchase Prices'!$B$156:$N$179,MATCH($A92,'[1]New PV Purchase Prices'!$A$156:$A$179,0),MATCH('PV Discounted Annual Costs'!M$70,'[1]New PV Purchase Prices'!$B$155:$N$155,0)),0)</f>
        <v>0.14643847463366214</v>
      </c>
      <c r="N92" s="182">
        <f>IFERROR(INDEX('[1]New PV Purchase Prices'!$B$156:$N$179,MATCH($A92,'[1]New PV Purchase Prices'!$A$156:$A$179,0),MATCH('PV Discounted Annual Costs'!N$70,'[1]New PV Purchase Prices'!$B$155:$N$155,0)),0)</f>
        <v>0.14643847463366214</v>
      </c>
    </row>
    <row r="93" spans="1:14">
      <c r="A93" s="131" t="s">
        <v>3477</v>
      </c>
      <c r="B93" s="182">
        <f>IFERROR(INDEX('[1]New PV Purchase Prices'!$B$156:$N$179,MATCH($A93,'[1]New PV Purchase Prices'!$A$156:$A$179,0),MATCH('PV Discounted Annual Costs'!B$70,'[1]New PV Purchase Prices'!$B$155:$N$155,0)),0)</f>
        <v>0</v>
      </c>
      <c r="C93" s="182">
        <f>IFERROR(INDEX('[1]New PV Purchase Prices'!$B$156:$N$179,MATCH($A93,'[1]New PV Purchase Prices'!$A$156:$A$179,0),MATCH('PV Discounted Annual Costs'!C$70,'[1]New PV Purchase Prices'!$B$155:$N$155,0)),0)</f>
        <v>0</v>
      </c>
      <c r="D93" s="182">
        <f>IFERROR(INDEX('[1]New PV Purchase Prices'!$B$156:$N$179,MATCH($A93,'[1]New PV Purchase Prices'!$A$156:$A$179,0),MATCH('PV Discounted Annual Costs'!D$70,'[1]New PV Purchase Prices'!$B$155:$N$155,0)),0)</f>
        <v>0</v>
      </c>
      <c r="E93" s="182">
        <f>IFERROR(INDEX('[1]New PV Purchase Prices'!$B$156:$N$179,MATCH($A93,'[1]New PV Purchase Prices'!$A$156:$A$179,0),MATCH('PV Discounted Annual Costs'!E$70,'[1]New PV Purchase Prices'!$B$155:$N$155,0)),0)</f>
        <v>0</v>
      </c>
      <c r="F93" s="182">
        <f>IFERROR(INDEX('[1]New PV Purchase Prices'!$B$156:$N$179,MATCH($A93,'[1]New PV Purchase Prices'!$A$156:$A$179,0),MATCH('PV Discounted Annual Costs'!F$70,'[1]New PV Purchase Prices'!$B$155:$N$155,0)),0)</f>
        <v>0</v>
      </c>
      <c r="G93" s="182">
        <f>IFERROR(INDEX('[1]New PV Purchase Prices'!$B$156:$N$179,MATCH($A93,'[1]New PV Purchase Prices'!$A$156:$A$179,0),MATCH('PV Discounted Annual Costs'!G$70,'[1]New PV Purchase Prices'!$B$155:$N$155,0)),0)</f>
        <v>0</v>
      </c>
      <c r="H93" s="182">
        <f>IFERROR(INDEX('[1]New PV Purchase Prices'!$B$156:$N$179,MATCH($A93,'[1]New PV Purchase Prices'!$A$156:$A$179,0),MATCH('PV Discounted Annual Costs'!H$70,'[1]New PV Purchase Prices'!$B$155:$N$155,0)),0)</f>
        <v>0</v>
      </c>
      <c r="I93" s="182">
        <f>IFERROR(INDEX('[1]New PV Purchase Prices'!$B$156:$N$179,MATCH($A93,'[1]New PV Purchase Prices'!$A$156:$A$179,0),MATCH('PV Discounted Annual Costs'!I$70,'[1]New PV Purchase Prices'!$B$155:$N$155,0)),0)</f>
        <v>0</v>
      </c>
      <c r="J93" s="182">
        <f>IFERROR(INDEX('[1]New PV Purchase Prices'!$B$156:$N$179,MATCH($A93,'[1]New PV Purchase Prices'!$A$156:$A$179,0),MATCH('PV Discounted Annual Costs'!J$70,'[1]New PV Purchase Prices'!$B$155:$N$155,0)),0)</f>
        <v>0</v>
      </c>
      <c r="K93" s="182">
        <f>IFERROR(INDEX('[1]New PV Purchase Prices'!$B$156:$N$179,MATCH($A93,'[1]New PV Purchase Prices'!$A$156:$A$179,0),MATCH('PV Discounted Annual Costs'!K$70,'[1]New PV Purchase Prices'!$B$155:$N$155,0)),0)</f>
        <v>0</v>
      </c>
      <c r="L93" s="182">
        <f>IFERROR(INDEX('[1]New PV Purchase Prices'!$B$156:$N$179,MATCH($A93,'[1]New PV Purchase Prices'!$A$156:$A$179,0),MATCH('PV Discounted Annual Costs'!L$70,'[1]New PV Purchase Prices'!$B$155:$N$155,0)),0)</f>
        <v>0</v>
      </c>
      <c r="M93" s="182">
        <f>IFERROR(INDEX('[1]New PV Purchase Prices'!$B$156:$N$179,MATCH($A93,'[1]New PV Purchase Prices'!$A$156:$A$179,0),MATCH('PV Discounted Annual Costs'!M$70,'[1]New PV Purchase Prices'!$B$155:$N$155,0)),0)</f>
        <v>0</v>
      </c>
      <c r="N93" s="182">
        <f>IFERROR(INDEX('[1]New PV Purchase Prices'!$B$156:$N$179,MATCH($A93,'[1]New PV Purchase Prices'!$A$156:$A$179,0),MATCH('PV Discounted Annual Costs'!N$70,'[1]New PV Purchase Prices'!$B$155:$N$155,0)),0)</f>
        <v>0</v>
      </c>
    </row>
    <row r="94" spans="1:14">
      <c r="A94" s="131" t="s">
        <v>3478</v>
      </c>
      <c r="B94" s="182">
        <f>IFERROR(INDEX('[1]New PV Purchase Prices'!$B$156:$N$179,MATCH($A94,'[1]New PV Purchase Prices'!$A$156:$A$179,0),MATCH('PV Discounted Annual Costs'!B$70,'[1]New PV Purchase Prices'!$B$155:$N$155,0)),0)</f>
        <v>0</v>
      </c>
      <c r="C94" s="182">
        <f>IFERROR(INDEX('[1]New PV Purchase Prices'!$B$156:$N$179,MATCH($A94,'[1]New PV Purchase Prices'!$A$156:$A$179,0),MATCH('PV Discounted Annual Costs'!C$70,'[1]New PV Purchase Prices'!$B$155:$N$155,0)),0)</f>
        <v>0</v>
      </c>
      <c r="D94" s="182">
        <f>IFERROR(INDEX('[1]New PV Purchase Prices'!$B$156:$N$179,MATCH($A94,'[1]New PV Purchase Prices'!$A$156:$A$179,0),MATCH('PV Discounted Annual Costs'!D$70,'[1]New PV Purchase Prices'!$B$155:$N$155,0)),0)</f>
        <v>0</v>
      </c>
      <c r="E94" s="182">
        <f>IFERROR(INDEX('[1]New PV Purchase Prices'!$B$156:$N$179,MATCH($A94,'[1]New PV Purchase Prices'!$A$156:$A$179,0),MATCH('PV Discounted Annual Costs'!E$70,'[1]New PV Purchase Prices'!$B$155:$N$155,0)),0)</f>
        <v>0</v>
      </c>
      <c r="F94" s="182">
        <f>IFERROR(INDEX('[1]New PV Purchase Prices'!$B$156:$N$179,MATCH($A94,'[1]New PV Purchase Prices'!$A$156:$A$179,0),MATCH('PV Discounted Annual Costs'!F$70,'[1]New PV Purchase Prices'!$B$155:$N$155,0)),0)</f>
        <v>0</v>
      </c>
      <c r="G94" s="182">
        <f>IFERROR(INDEX('[1]New PV Purchase Prices'!$B$156:$N$179,MATCH($A94,'[1]New PV Purchase Prices'!$A$156:$A$179,0),MATCH('PV Discounted Annual Costs'!G$70,'[1]New PV Purchase Prices'!$B$155:$N$155,0)),0)</f>
        <v>0</v>
      </c>
      <c r="H94" s="182">
        <f>IFERROR(INDEX('[1]New PV Purchase Prices'!$B$156:$N$179,MATCH($A94,'[1]New PV Purchase Prices'!$A$156:$A$179,0),MATCH('PV Discounted Annual Costs'!H$70,'[1]New PV Purchase Prices'!$B$155:$N$155,0)),0)</f>
        <v>0</v>
      </c>
      <c r="I94" s="182">
        <f>IFERROR(INDEX('[1]New PV Purchase Prices'!$B$156:$N$179,MATCH($A94,'[1]New PV Purchase Prices'!$A$156:$A$179,0),MATCH('PV Discounted Annual Costs'!I$70,'[1]New PV Purchase Prices'!$B$155:$N$155,0)),0)</f>
        <v>0</v>
      </c>
      <c r="J94" s="182">
        <f>IFERROR(INDEX('[1]New PV Purchase Prices'!$B$156:$N$179,MATCH($A94,'[1]New PV Purchase Prices'!$A$156:$A$179,0),MATCH('PV Discounted Annual Costs'!J$70,'[1]New PV Purchase Prices'!$B$155:$N$155,0)),0)</f>
        <v>0</v>
      </c>
      <c r="K94" s="182">
        <f>IFERROR(INDEX('[1]New PV Purchase Prices'!$B$156:$N$179,MATCH($A94,'[1]New PV Purchase Prices'!$A$156:$A$179,0),MATCH('PV Discounted Annual Costs'!K$70,'[1]New PV Purchase Prices'!$B$155:$N$155,0)),0)</f>
        <v>0</v>
      </c>
      <c r="L94" s="182">
        <f>IFERROR(INDEX('[1]New PV Purchase Prices'!$B$156:$N$179,MATCH($A94,'[1]New PV Purchase Prices'!$A$156:$A$179,0),MATCH('PV Discounted Annual Costs'!L$70,'[1]New PV Purchase Prices'!$B$155:$N$155,0)),0)</f>
        <v>0</v>
      </c>
      <c r="M94" s="182">
        <f>IFERROR(INDEX('[1]New PV Purchase Prices'!$B$156:$N$179,MATCH($A94,'[1]New PV Purchase Prices'!$A$156:$A$179,0),MATCH('PV Discounted Annual Costs'!M$70,'[1]New PV Purchase Prices'!$B$155:$N$155,0)),0)</f>
        <v>0</v>
      </c>
      <c r="N94" s="182">
        <f>IFERROR(INDEX('[1]New PV Purchase Prices'!$B$156:$N$179,MATCH($A94,'[1]New PV Purchase Prices'!$A$156:$A$179,0),MATCH('PV Discounted Annual Costs'!N$70,'[1]New PV Purchase Prices'!$B$155:$N$155,0)),0)</f>
        <v>0</v>
      </c>
    </row>
    <row r="96" spans="1:14">
      <c r="A96" s="179" t="s">
        <v>3479</v>
      </c>
      <c r="B96" s="180"/>
      <c r="C96" s="180"/>
      <c r="D96" s="180"/>
      <c r="E96" s="180"/>
      <c r="F96" s="180"/>
      <c r="G96" s="180"/>
      <c r="H96" s="180"/>
      <c r="I96" s="180"/>
      <c r="J96" s="180"/>
      <c r="K96" s="180"/>
      <c r="L96" s="180"/>
      <c r="M96" s="180"/>
      <c r="N96" s="180"/>
    </row>
    <row r="97" spans="1:14">
      <c r="B97" s="130">
        <v>2023</v>
      </c>
      <c r="C97" s="130">
        <v>2024</v>
      </c>
      <c r="D97" s="130">
        <v>2025</v>
      </c>
      <c r="E97" s="130">
        <v>2026</v>
      </c>
      <c r="F97" s="130">
        <v>2027</v>
      </c>
      <c r="G97" s="130">
        <v>2028</v>
      </c>
      <c r="H97" s="130">
        <v>2029</v>
      </c>
      <c r="I97" s="130">
        <v>2030</v>
      </c>
      <c r="J97" s="130">
        <v>2031</v>
      </c>
      <c r="K97" s="130">
        <v>2032</v>
      </c>
      <c r="L97" s="130">
        <v>2033</v>
      </c>
      <c r="M97" s="130">
        <v>2034</v>
      </c>
      <c r="N97" s="130">
        <v>2035</v>
      </c>
    </row>
    <row r="98" spans="1:14">
      <c r="A98" s="131" t="s">
        <v>3480</v>
      </c>
      <c r="B98" s="182">
        <f>IFERROR(INDEX('[1]New PV Purchase Prices'!$B$184:$N$207,MATCH($A98,'[1]New PV Purchase Prices'!$A$184:$A$207,0),MATCH(B$97,'[1]New PV Purchase Prices'!$B$183:$N$183,0)),0)</f>
        <v>0.15702187976112436</v>
      </c>
      <c r="C98" s="182">
        <f>IFERROR(INDEX('[1]New PV Purchase Prices'!$B$184:$N$207,MATCH($A98,'[1]New PV Purchase Prices'!$A$184:$A$207,0),MATCH(C$97,'[1]New PV Purchase Prices'!$B$183:$N$183,0)),0)</f>
        <v>0.13459018265239231</v>
      </c>
      <c r="D98" s="182">
        <f>IFERROR(INDEX('[1]New PV Purchase Prices'!$B$184:$N$207,MATCH($A98,'[1]New PV Purchase Prices'!$A$184:$A$207,0),MATCH(D$97,'[1]New PV Purchase Prices'!$B$183:$N$183,0)),0)</f>
        <v>0.11215848554366026</v>
      </c>
      <c r="E98" s="182">
        <f>IFERROR(INDEX('[1]New PV Purchase Prices'!$B$184:$N$207,MATCH($A98,'[1]New PV Purchase Prices'!$A$184:$A$207,0),MATCH(E$97,'[1]New PV Purchase Prices'!$B$183:$N$183,0)),0)</f>
        <v>8.9726788434928206E-2</v>
      </c>
      <c r="F98" s="182">
        <f>IFERROR(INDEX('[1]New PV Purchase Prices'!$B$184:$N$207,MATCH($A98,'[1]New PV Purchase Prices'!$A$184:$A$207,0),MATCH(F$97,'[1]New PV Purchase Prices'!$B$183:$N$183,0)),0)</f>
        <v>6.7295091326196155E-2</v>
      </c>
      <c r="G98" s="182">
        <f>IFERROR(INDEX('[1]New PV Purchase Prices'!$B$184:$N$207,MATCH($A98,'[1]New PV Purchase Prices'!$A$184:$A$207,0),MATCH(G$97,'[1]New PV Purchase Prices'!$B$183:$N$183,0)),0)</f>
        <v>4.4863394217464103E-2</v>
      </c>
      <c r="H98" s="182">
        <f>IFERROR(INDEX('[1]New PV Purchase Prices'!$B$184:$N$207,MATCH($A98,'[1]New PV Purchase Prices'!$A$184:$A$207,0),MATCH(H$97,'[1]New PV Purchase Prices'!$B$183:$N$183,0)),0)</f>
        <v>2.2431697108732052E-2</v>
      </c>
      <c r="I98" s="182">
        <f>IFERROR(INDEX('[1]New PV Purchase Prices'!$B$184:$N$207,MATCH($A98,'[1]New PV Purchase Prices'!$A$184:$A$207,0),MATCH(I$97,'[1]New PV Purchase Prices'!$B$183:$N$183,0)),0)</f>
        <v>0</v>
      </c>
      <c r="J98" s="182">
        <f>IFERROR(INDEX('[1]New PV Purchase Prices'!$B$184:$N$207,MATCH($A98,'[1]New PV Purchase Prices'!$A$184:$A$207,0),MATCH(J$97,'[1]New PV Purchase Prices'!$B$183:$N$183,0)),0)</f>
        <v>0</v>
      </c>
      <c r="K98" s="182">
        <f>IFERROR(INDEX('[1]New PV Purchase Prices'!$B$184:$N$207,MATCH($A98,'[1]New PV Purchase Prices'!$A$184:$A$207,0),MATCH(K$97,'[1]New PV Purchase Prices'!$B$183:$N$183,0)),0)</f>
        <v>0</v>
      </c>
      <c r="L98" s="182">
        <f>IFERROR(INDEX('[1]New PV Purchase Prices'!$B$184:$N$207,MATCH($A98,'[1]New PV Purchase Prices'!$A$184:$A$207,0),MATCH(L$97,'[1]New PV Purchase Prices'!$B$183:$N$183,0)),0)</f>
        <v>0</v>
      </c>
      <c r="M98" s="182">
        <f>IFERROR(INDEX('[1]New PV Purchase Prices'!$B$184:$N$207,MATCH($A98,'[1]New PV Purchase Prices'!$A$184:$A$207,0),MATCH(M$97,'[1]New PV Purchase Prices'!$B$183:$N$183,0)),0)</f>
        <v>0</v>
      </c>
      <c r="N98" s="182">
        <f>IFERROR(INDEX('[1]New PV Purchase Prices'!$B$184:$N$207,MATCH($A98,'[1]New PV Purchase Prices'!$A$184:$A$207,0),MATCH(N$97,'[1]New PV Purchase Prices'!$B$183:$N$183,0)),0)</f>
        <v>0</v>
      </c>
    </row>
    <row r="99" spans="1:14">
      <c r="A99" s="131" t="s">
        <v>3481</v>
      </c>
      <c r="B99" s="182">
        <f>IFERROR(INDEX('[1]New PV Purchase Prices'!$B$184:$N$207,MATCH($A99,'[1]New PV Purchase Prices'!$A$184:$A$207,0),MATCH(B$97,'[1]New PV Purchase Prices'!$B$183:$N$183,0)),0)</f>
        <v>7.9108038871276412E-4</v>
      </c>
      <c r="C99" s="182">
        <f>IFERROR(INDEX('[1]New PV Purchase Prices'!$B$184:$N$207,MATCH($A99,'[1]New PV Purchase Prices'!$A$184:$A$207,0),MATCH(C$97,'[1]New PV Purchase Prices'!$B$183:$N$183,0)),0)</f>
        <v>6.7806890461094072E-4</v>
      </c>
      <c r="D99" s="182">
        <f>IFERROR(INDEX('[1]New PV Purchase Prices'!$B$184:$N$207,MATCH($A99,'[1]New PV Purchase Prices'!$A$184:$A$207,0),MATCH(D$97,'[1]New PV Purchase Prices'!$B$183:$N$183,0)),0)</f>
        <v>5.6505742050911732E-4</v>
      </c>
      <c r="E99" s="182">
        <f>IFERROR(INDEX('[1]New PV Purchase Prices'!$B$184:$N$207,MATCH($A99,'[1]New PV Purchase Prices'!$A$184:$A$207,0),MATCH(E$97,'[1]New PV Purchase Prices'!$B$183:$N$183,0)),0)</f>
        <v>4.5204593640729387E-4</v>
      </c>
      <c r="F99" s="182">
        <f>IFERROR(INDEX('[1]New PV Purchase Prices'!$B$184:$N$207,MATCH($A99,'[1]New PV Purchase Prices'!$A$184:$A$207,0),MATCH(F$97,'[1]New PV Purchase Prices'!$B$183:$N$183,0)),0)</f>
        <v>3.3903445230547041E-4</v>
      </c>
      <c r="G99" s="182">
        <f>IFERROR(INDEX('[1]New PV Purchase Prices'!$B$184:$N$207,MATCH($A99,'[1]New PV Purchase Prices'!$A$184:$A$207,0),MATCH(G$97,'[1]New PV Purchase Prices'!$B$183:$N$183,0)),0)</f>
        <v>2.2602296820364696E-4</v>
      </c>
      <c r="H99" s="182">
        <f>IFERROR(INDEX('[1]New PV Purchase Prices'!$B$184:$N$207,MATCH($A99,'[1]New PV Purchase Prices'!$A$184:$A$207,0),MATCH(H$97,'[1]New PV Purchase Prices'!$B$183:$N$183,0)),0)</f>
        <v>1.1301148410182352E-4</v>
      </c>
      <c r="I99" s="182">
        <f>IFERROR(INDEX('[1]New PV Purchase Prices'!$B$184:$N$207,MATCH($A99,'[1]New PV Purchase Prices'!$A$184:$A$207,0),MATCH(I$97,'[1]New PV Purchase Prices'!$B$183:$N$183,0)),0)</f>
        <v>0</v>
      </c>
      <c r="J99" s="182">
        <f>IFERROR(INDEX('[1]New PV Purchase Prices'!$B$184:$N$207,MATCH($A99,'[1]New PV Purchase Prices'!$A$184:$A$207,0),MATCH(J$97,'[1]New PV Purchase Prices'!$B$183:$N$183,0)),0)</f>
        <v>0</v>
      </c>
      <c r="K99" s="182">
        <f>IFERROR(INDEX('[1]New PV Purchase Prices'!$B$184:$N$207,MATCH($A99,'[1]New PV Purchase Prices'!$A$184:$A$207,0),MATCH(K$97,'[1]New PV Purchase Prices'!$B$183:$N$183,0)),0)</f>
        <v>0</v>
      </c>
      <c r="L99" s="182">
        <f>IFERROR(INDEX('[1]New PV Purchase Prices'!$B$184:$N$207,MATCH($A99,'[1]New PV Purchase Prices'!$A$184:$A$207,0),MATCH(L$97,'[1]New PV Purchase Prices'!$B$183:$N$183,0)),0)</f>
        <v>0</v>
      </c>
      <c r="M99" s="182">
        <f>IFERROR(INDEX('[1]New PV Purchase Prices'!$B$184:$N$207,MATCH($A99,'[1]New PV Purchase Prices'!$A$184:$A$207,0),MATCH(M$97,'[1]New PV Purchase Prices'!$B$183:$N$183,0)),0)</f>
        <v>0</v>
      </c>
      <c r="N99" s="182">
        <f>IFERROR(INDEX('[1]New PV Purchase Prices'!$B$184:$N$207,MATCH($A99,'[1]New PV Purchase Prices'!$A$184:$A$207,0),MATCH(N$97,'[1]New PV Purchase Prices'!$B$183:$N$183,0)),0)</f>
        <v>0</v>
      </c>
    </row>
    <row r="100" spans="1:14">
      <c r="A100" s="131" t="s">
        <v>3482</v>
      </c>
      <c r="B100" s="182">
        <f>IFERROR(INDEX('[1]New PV Purchase Prices'!$B$184:$N$207,MATCH($A100,'[1]New PV Purchase Prices'!$A$184:$A$207,0),MATCH(B$97,'[1]New PV Purchase Prices'!$B$183:$N$183,0)),0)</f>
        <v>5.6381905712010877E-2</v>
      </c>
      <c r="C100" s="182">
        <f>IFERROR(INDEX('[1]New PV Purchase Prices'!$B$184:$N$207,MATCH($A100,'[1]New PV Purchase Prices'!$A$184:$A$207,0),MATCH(C$97,'[1]New PV Purchase Prices'!$B$183:$N$183,0)),0)</f>
        <v>4.8327347753152179E-2</v>
      </c>
      <c r="D100" s="182">
        <f>IFERROR(INDEX('[1]New PV Purchase Prices'!$B$184:$N$207,MATCH($A100,'[1]New PV Purchase Prices'!$A$184:$A$207,0),MATCH(D$97,'[1]New PV Purchase Prices'!$B$183:$N$183,0)),0)</f>
        <v>4.0272789794293481E-2</v>
      </c>
      <c r="E100" s="182">
        <f>IFERROR(INDEX('[1]New PV Purchase Prices'!$B$184:$N$207,MATCH($A100,'[1]New PV Purchase Prices'!$A$184:$A$207,0),MATCH(E$97,'[1]New PV Purchase Prices'!$B$183:$N$183,0)),0)</f>
        <v>3.2218231835434784E-2</v>
      </c>
      <c r="F100" s="182">
        <f>IFERROR(INDEX('[1]New PV Purchase Prices'!$B$184:$N$207,MATCH($A100,'[1]New PV Purchase Prices'!$A$184:$A$207,0),MATCH(F$97,'[1]New PV Purchase Prices'!$B$183:$N$183,0)),0)</f>
        <v>2.4163673876576086E-2</v>
      </c>
      <c r="G100" s="182">
        <f>IFERROR(INDEX('[1]New PV Purchase Prices'!$B$184:$N$207,MATCH($A100,'[1]New PV Purchase Prices'!$A$184:$A$207,0),MATCH(G$97,'[1]New PV Purchase Prices'!$B$183:$N$183,0)),0)</f>
        <v>1.6109115917717388E-2</v>
      </c>
      <c r="H100" s="182">
        <f>IFERROR(INDEX('[1]New PV Purchase Prices'!$B$184:$N$207,MATCH($A100,'[1]New PV Purchase Prices'!$A$184:$A$207,0),MATCH(H$97,'[1]New PV Purchase Prices'!$B$183:$N$183,0)),0)</f>
        <v>8.0545579588586925E-3</v>
      </c>
      <c r="I100" s="182">
        <f>IFERROR(INDEX('[1]New PV Purchase Prices'!$B$184:$N$207,MATCH($A100,'[1]New PV Purchase Prices'!$A$184:$A$207,0),MATCH(I$97,'[1]New PV Purchase Prices'!$B$183:$N$183,0)),0)</f>
        <v>0</v>
      </c>
      <c r="J100" s="182">
        <f>IFERROR(INDEX('[1]New PV Purchase Prices'!$B$184:$N$207,MATCH($A100,'[1]New PV Purchase Prices'!$A$184:$A$207,0),MATCH(J$97,'[1]New PV Purchase Prices'!$B$183:$N$183,0)),0)</f>
        <v>0</v>
      </c>
      <c r="K100" s="182">
        <f>IFERROR(INDEX('[1]New PV Purchase Prices'!$B$184:$N$207,MATCH($A100,'[1]New PV Purchase Prices'!$A$184:$A$207,0),MATCH(K$97,'[1]New PV Purchase Prices'!$B$183:$N$183,0)),0)</f>
        <v>0</v>
      </c>
      <c r="L100" s="182">
        <f>IFERROR(INDEX('[1]New PV Purchase Prices'!$B$184:$N$207,MATCH($A100,'[1]New PV Purchase Prices'!$A$184:$A$207,0),MATCH(L$97,'[1]New PV Purchase Prices'!$B$183:$N$183,0)),0)</f>
        <v>0</v>
      </c>
      <c r="M100" s="182">
        <f>IFERROR(INDEX('[1]New PV Purchase Prices'!$B$184:$N$207,MATCH($A100,'[1]New PV Purchase Prices'!$A$184:$A$207,0),MATCH(M$97,'[1]New PV Purchase Prices'!$B$183:$N$183,0)),0)</f>
        <v>0</v>
      </c>
      <c r="N100" s="182">
        <f>IFERROR(INDEX('[1]New PV Purchase Prices'!$B$184:$N$207,MATCH($A100,'[1]New PV Purchase Prices'!$A$184:$A$207,0),MATCH(N$97,'[1]New PV Purchase Prices'!$B$183:$N$183,0)),0)</f>
        <v>0</v>
      </c>
    </row>
    <row r="101" spans="1:14">
      <c r="A101" s="131" t="s">
        <v>3483</v>
      </c>
      <c r="B101" s="182">
        <f>IFERROR(INDEX('[1]New PV Purchase Prices'!$B$184:$N$207,MATCH($A101,'[1]New PV Purchase Prices'!$A$184:$A$207,0),MATCH(B$97,'[1]New PV Purchase Prices'!$B$183:$N$183,0)),0)</f>
        <v>5.5484741746267663E-2</v>
      </c>
      <c r="C101" s="182">
        <f>IFERROR(INDEX('[1]New PV Purchase Prices'!$B$184:$N$207,MATCH($A101,'[1]New PV Purchase Prices'!$A$184:$A$207,0),MATCH(C$97,'[1]New PV Purchase Prices'!$B$183:$N$183,0)),0)</f>
        <v>8.6084008297960229E-2</v>
      </c>
      <c r="D101" s="182">
        <f>IFERROR(INDEX('[1]New PV Purchase Prices'!$B$184:$N$207,MATCH($A101,'[1]New PV Purchase Prices'!$A$184:$A$207,0),MATCH(D$97,'[1]New PV Purchase Prices'!$B$183:$N$183,0)),0)</f>
        <v>0.1166832748496528</v>
      </c>
      <c r="E101" s="182">
        <f>IFERROR(INDEX('[1]New PV Purchase Prices'!$B$184:$N$207,MATCH($A101,'[1]New PV Purchase Prices'!$A$184:$A$207,0),MATCH(E$97,'[1]New PV Purchase Prices'!$B$183:$N$183,0)),0)</f>
        <v>0.14728254140134536</v>
      </c>
      <c r="F101" s="182">
        <f>IFERROR(INDEX('[1]New PV Purchase Prices'!$B$184:$N$207,MATCH($A101,'[1]New PV Purchase Prices'!$A$184:$A$207,0),MATCH(F$97,'[1]New PV Purchase Prices'!$B$183:$N$183,0)),0)</f>
        <v>0.17788180795303793</v>
      </c>
      <c r="G101" s="182">
        <f>IFERROR(INDEX('[1]New PV Purchase Prices'!$B$184:$N$207,MATCH($A101,'[1]New PV Purchase Prices'!$A$184:$A$207,0),MATCH(G$97,'[1]New PV Purchase Prices'!$B$183:$N$183,0)),0)</f>
        <v>0.2084810745047305</v>
      </c>
      <c r="H101" s="182">
        <f>IFERROR(INDEX('[1]New PV Purchase Prices'!$B$184:$N$207,MATCH($A101,'[1]New PV Purchase Prices'!$A$184:$A$207,0),MATCH(H$97,'[1]New PV Purchase Prices'!$B$183:$N$183,0)),0)</f>
        <v>0.23908034105642306</v>
      </c>
      <c r="I101" s="182">
        <f>IFERROR(INDEX('[1]New PV Purchase Prices'!$B$184:$N$207,MATCH($A101,'[1]New PV Purchase Prices'!$A$184:$A$207,0),MATCH(I$97,'[1]New PV Purchase Prices'!$B$183:$N$183,0)),0)</f>
        <v>0.26967960760811566</v>
      </c>
      <c r="J101" s="182">
        <f>IFERROR(INDEX('[1]New PV Purchase Prices'!$B$184:$N$207,MATCH($A101,'[1]New PV Purchase Prices'!$A$184:$A$207,0),MATCH(J$97,'[1]New PV Purchase Prices'!$B$183:$N$183,0)),0)</f>
        <v>0.26967960760811566</v>
      </c>
      <c r="K101" s="182">
        <f>IFERROR(INDEX('[1]New PV Purchase Prices'!$B$184:$N$207,MATCH($A101,'[1]New PV Purchase Prices'!$A$184:$A$207,0),MATCH(K$97,'[1]New PV Purchase Prices'!$B$183:$N$183,0)),0)</f>
        <v>0.26967960760811566</v>
      </c>
      <c r="L101" s="182">
        <f>IFERROR(INDEX('[1]New PV Purchase Prices'!$B$184:$N$207,MATCH($A101,'[1]New PV Purchase Prices'!$A$184:$A$207,0),MATCH(L$97,'[1]New PV Purchase Prices'!$B$183:$N$183,0)),0)</f>
        <v>0.26967960760811566</v>
      </c>
      <c r="M101" s="182">
        <f>IFERROR(INDEX('[1]New PV Purchase Prices'!$B$184:$N$207,MATCH($A101,'[1]New PV Purchase Prices'!$A$184:$A$207,0),MATCH(M$97,'[1]New PV Purchase Prices'!$B$183:$N$183,0)),0)</f>
        <v>0.26967960760811566</v>
      </c>
      <c r="N101" s="182">
        <f>IFERROR(INDEX('[1]New PV Purchase Prices'!$B$184:$N$207,MATCH($A101,'[1]New PV Purchase Prices'!$A$184:$A$207,0),MATCH(N$97,'[1]New PV Purchase Prices'!$B$183:$N$183,0)),0)</f>
        <v>0.26967960760811566</v>
      </c>
    </row>
    <row r="102" spans="1:14">
      <c r="A102" s="131" t="s">
        <v>3484</v>
      </c>
      <c r="B102" s="182">
        <f>IFERROR(INDEX('[1]New PV Purchase Prices'!$B$184:$N$207,MATCH($A102,'[1]New PV Purchase Prices'!$A$184:$A$207,0),MATCH(B$97,'[1]New PV Purchase Prices'!$B$183:$N$183,0)),0)</f>
        <v>0</v>
      </c>
      <c r="C102" s="182">
        <f>IFERROR(INDEX('[1]New PV Purchase Prices'!$B$184:$N$207,MATCH($A102,'[1]New PV Purchase Prices'!$A$184:$A$207,0),MATCH(C$97,'[1]New PV Purchase Prices'!$B$183:$N$183,0)),0)</f>
        <v>0</v>
      </c>
      <c r="D102" s="182">
        <f>IFERROR(INDEX('[1]New PV Purchase Prices'!$B$184:$N$207,MATCH($A102,'[1]New PV Purchase Prices'!$A$184:$A$207,0),MATCH(D$97,'[1]New PV Purchase Prices'!$B$183:$N$183,0)),0)</f>
        <v>0</v>
      </c>
      <c r="E102" s="182">
        <f>IFERROR(INDEX('[1]New PV Purchase Prices'!$B$184:$N$207,MATCH($A102,'[1]New PV Purchase Prices'!$A$184:$A$207,0),MATCH(E$97,'[1]New PV Purchase Prices'!$B$183:$N$183,0)),0)</f>
        <v>0</v>
      </c>
      <c r="F102" s="182">
        <f>IFERROR(INDEX('[1]New PV Purchase Prices'!$B$184:$N$207,MATCH($A102,'[1]New PV Purchase Prices'!$A$184:$A$207,0),MATCH(F$97,'[1]New PV Purchase Prices'!$B$183:$N$183,0)),0)</f>
        <v>0</v>
      </c>
      <c r="G102" s="182">
        <f>IFERROR(INDEX('[1]New PV Purchase Prices'!$B$184:$N$207,MATCH($A102,'[1]New PV Purchase Prices'!$A$184:$A$207,0),MATCH(G$97,'[1]New PV Purchase Prices'!$B$183:$N$183,0)),0)</f>
        <v>0</v>
      </c>
      <c r="H102" s="182">
        <f>IFERROR(INDEX('[1]New PV Purchase Prices'!$B$184:$N$207,MATCH($A102,'[1]New PV Purchase Prices'!$A$184:$A$207,0),MATCH(H$97,'[1]New PV Purchase Prices'!$B$183:$N$183,0)),0)</f>
        <v>0</v>
      </c>
      <c r="I102" s="182">
        <f>IFERROR(INDEX('[1]New PV Purchase Prices'!$B$184:$N$207,MATCH($A102,'[1]New PV Purchase Prices'!$A$184:$A$207,0),MATCH(I$97,'[1]New PV Purchase Prices'!$B$183:$N$183,0)),0)</f>
        <v>0</v>
      </c>
      <c r="J102" s="182">
        <f>IFERROR(INDEX('[1]New PV Purchase Prices'!$B$184:$N$207,MATCH($A102,'[1]New PV Purchase Prices'!$A$184:$A$207,0),MATCH(J$97,'[1]New PV Purchase Prices'!$B$183:$N$183,0)),0)</f>
        <v>0</v>
      </c>
      <c r="K102" s="182">
        <f>IFERROR(INDEX('[1]New PV Purchase Prices'!$B$184:$N$207,MATCH($A102,'[1]New PV Purchase Prices'!$A$184:$A$207,0),MATCH(K$97,'[1]New PV Purchase Prices'!$B$183:$N$183,0)),0)</f>
        <v>0</v>
      </c>
      <c r="L102" s="182">
        <f>IFERROR(INDEX('[1]New PV Purchase Prices'!$B$184:$N$207,MATCH($A102,'[1]New PV Purchase Prices'!$A$184:$A$207,0),MATCH(L$97,'[1]New PV Purchase Prices'!$B$183:$N$183,0)),0)</f>
        <v>0</v>
      </c>
      <c r="M102" s="182">
        <f>IFERROR(INDEX('[1]New PV Purchase Prices'!$B$184:$N$207,MATCH($A102,'[1]New PV Purchase Prices'!$A$184:$A$207,0),MATCH(M$97,'[1]New PV Purchase Prices'!$B$183:$N$183,0)),0)</f>
        <v>0</v>
      </c>
      <c r="N102" s="182">
        <f>IFERROR(INDEX('[1]New PV Purchase Prices'!$B$184:$N$207,MATCH($A102,'[1]New PV Purchase Prices'!$A$184:$A$207,0),MATCH(N$97,'[1]New PV Purchase Prices'!$B$183:$N$183,0)),0)</f>
        <v>0</v>
      </c>
    </row>
    <row r="103" spans="1:14">
      <c r="A103" s="131" t="s">
        <v>3485</v>
      </c>
      <c r="B103" s="182">
        <f>IFERROR(INDEX('[1]New PV Purchase Prices'!$B$184:$N$207,MATCH($A103,'[1]New PV Purchase Prices'!$A$184:$A$207,0),MATCH(B$97,'[1]New PV Purchase Prices'!$B$183:$N$183,0)),0)</f>
        <v>0</v>
      </c>
      <c r="C103" s="182">
        <f>IFERROR(INDEX('[1]New PV Purchase Prices'!$B$184:$N$207,MATCH($A103,'[1]New PV Purchase Prices'!$A$184:$A$207,0),MATCH(C$97,'[1]New PV Purchase Prices'!$B$183:$N$183,0)),0)</f>
        <v>0</v>
      </c>
      <c r="D103" s="182">
        <f>IFERROR(INDEX('[1]New PV Purchase Prices'!$B$184:$N$207,MATCH($A103,'[1]New PV Purchase Prices'!$A$184:$A$207,0),MATCH(D$97,'[1]New PV Purchase Prices'!$B$183:$N$183,0)),0)</f>
        <v>0</v>
      </c>
      <c r="E103" s="182">
        <f>IFERROR(INDEX('[1]New PV Purchase Prices'!$B$184:$N$207,MATCH($A103,'[1]New PV Purchase Prices'!$A$184:$A$207,0),MATCH(E$97,'[1]New PV Purchase Prices'!$B$183:$N$183,0)),0)</f>
        <v>0</v>
      </c>
      <c r="F103" s="182">
        <f>IFERROR(INDEX('[1]New PV Purchase Prices'!$B$184:$N$207,MATCH($A103,'[1]New PV Purchase Prices'!$A$184:$A$207,0),MATCH(F$97,'[1]New PV Purchase Prices'!$B$183:$N$183,0)),0)</f>
        <v>0</v>
      </c>
      <c r="G103" s="182">
        <f>IFERROR(INDEX('[1]New PV Purchase Prices'!$B$184:$N$207,MATCH($A103,'[1]New PV Purchase Prices'!$A$184:$A$207,0),MATCH(G$97,'[1]New PV Purchase Prices'!$B$183:$N$183,0)),0)</f>
        <v>0</v>
      </c>
      <c r="H103" s="182">
        <f>IFERROR(INDEX('[1]New PV Purchase Prices'!$B$184:$N$207,MATCH($A103,'[1]New PV Purchase Prices'!$A$184:$A$207,0),MATCH(H$97,'[1]New PV Purchase Prices'!$B$183:$N$183,0)),0)</f>
        <v>0</v>
      </c>
      <c r="I103" s="182">
        <f>IFERROR(INDEX('[1]New PV Purchase Prices'!$B$184:$N$207,MATCH($A103,'[1]New PV Purchase Prices'!$A$184:$A$207,0),MATCH(I$97,'[1]New PV Purchase Prices'!$B$183:$N$183,0)),0)</f>
        <v>0</v>
      </c>
      <c r="J103" s="182">
        <f>IFERROR(INDEX('[1]New PV Purchase Prices'!$B$184:$N$207,MATCH($A103,'[1]New PV Purchase Prices'!$A$184:$A$207,0),MATCH(J$97,'[1]New PV Purchase Prices'!$B$183:$N$183,0)),0)</f>
        <v>0</v>
      </c>
      <c r="K103" s="182">
        <f>IFERROR(INDEX('[1]New PV Purchase Prices'!$B$184:$N$207,MATCH($A103,'[1]New PV Purchase Prices'!$A$184:$A$207,0),MATCH(K$97,'[1]New PV Purchase Prices'!$B$183:$N$183,0)),0)</f>
        <v>0</v>
      </c>
      <c r="L103" s="182">
        <f>IFERROR(INDEX('[1]New PV Purchase Prices'!$B$184:$N$207,MATCH($A103,'[1]New PV Purchase Prices'!$A$184:$A$207,0),MATCH(L$97,'[1]New PV Purchase Prices'!$B$183:$N$183,0)),0)</f>
        <v>0</v>
      </c>
      <c r="M103" s="182">
        <f>IFERROR(INDEX('[1]New PV Purchase Prices'!$B$184:$N$207,MATCH($A103,'[1]New PV Purchase Prices'!$A$184:$A$207,0),MATCH(M$97,'[1]New PV Purchase Prices'!$B$183:$N$183,0)),0)</f>
        <v>0</v>
      </c>
      <c r="N103" s="182">
        <f>IFERROR(INDEX('[1]New PV Purchase Prices'!$B$184:$N$207,MATCH($A103,'[1]New PV Purchase Prices'!$A$184:$A$207,0),MATCH(N$97,'[1]New PV Purchase Prices'!$B$183:$N$183,0)),0)</f>
        <v>0</v>
      </c>
    </row>
    <row r="104" spans="1:14">
      <c r="A104" s="131" t="s">
        <v>3486</v>
      </c>
      <c r="B104" s="182">
        <f>IFERROR(INDEX('[1]New PV Purchase Prices'!$B$184:$N$207,MATCH($A104,'[1]New PV Purchase Prices'!$A$184:$A$207,0),MATCH(B$97,'[1]New PV Purchase Prices'!$B$183:$N$183,0)),0)</f>
        <v>0.35313092081261371</v>
      </c>
      <c r="C104" s="182">
        <f>IFERROR(INDEX('[1]New PV Purchase Prices'!$B$184:$N$207,MATCH($A104,'[1]New PV Purchase Prices'!$A$184:$A$207,0),MATCH(C$97,'[1]New PV Purchase Prices'!$B$183:$N$183,0)),0)</f>
        <v>0.30268364641081175</v>
      </c>
      <c r="D104" s="182">
        <f>IFERROR(INDEX('[1]New PV Purchase Prices'!$B$184:$N$207,MATCH($A104,'[1]New PV Purchase Prices'!$A$184:$A$207,0),MATCH(D$97,'[1]New PV Purchase Prices'!$B$183:$N$183,0)),0)</f>
        <v>0.25223637200900978</v>
      </c>
      <c r="E104" s="182">
        <f>IFERROR(INDEX('[1]New PV Purchase Prices'!$B$184:$N$207,MATCH($A104,'[1]New PV Purchase Prices'!$A$184:$A$207,0),MATCH(E$97,'[1]New PV Purchase Prices'!$B$183:$N$183,0)),0)</f>
        <v>0.20178909760720781</v>
      </c>
      <c r="F104" s="182">
        <f>IFERROR(INDEX('[1]New PV Purchase Prices'!$B$184:$N$207,MATCH($A104,'[1]New PV Purchase Prices'!$A$184:$A$207,0),MATCH(F$97,'[1]New PV Purchase Prices'!$B$183:$N$183,0)),0)</f>
        <v>0.15134182320540585</v>
      </c>
      <c r="G104" s="182">
        <f>IFERROR(INDEX('[1]New PV Purchase Prices'!$B$184:$N$207,MATCH($A104,'[1]New PV Purchase Prices'!$A$184:$A$207,0),MATCH(G$97,'[1]New PV Purchase Prices'!$B$183:$N$183,0)),0)</f>
        <v>0.10089454880360388</v>
      </c>
      <c r="H104" s="182">
        <f>IFERROR(INDEX('[1]New PV Purchase Prices'!$B$184:$N$207,MATCH($A104,'[1]New PV Purchase Prices'!$A$184:$A$207,0),MATCH(H$97,'[1]New PV Purchase Prices'!$B$183:$N$183,0)),0)</f>
        <v>5.0447274401801918E-2</v>
      </c>
      <c r="I104" s="182">
        <f>IFERROR(INDEX('[1]New PV Purchase Prices'!$B$184:$N$207,MATCH($A104,'[1]New PV Purchase Prices'!$A$184:$A$207,0),MATCH(I$97,'[1]New PV Purchase Prices'!$B$183:$N$183,0)),0)</f>
        <v>0</v>
      </c>
      <c r="J104" s="182">
        <f>IFERROR(INDEX('[1]New PV Purchase Prices'!$B$184:$N$207,MATCH($A104,'[1]New PV Purchase Prices'!$A$184:$A$207,0),MATCH(J$97,'[1]New PV Purchase Prices'!$B$183:$N$183,0)),0)</f>
        <v>0</v>
      </c>
      <c r="K104" s="182">
        <f>IFERROR(INDEX('[1]New PV Purchase Prices'!$B$184:$N$207,MATCH($A104,'[1]New PV Purchase Prices'!$A$184:$A$207,0),MATCH(K$97,'[1]New PV Purchase Prices'!$B$183:$N$183,0)),0)</f>
        <v>0</v>
      </c>
      <c r="L104" s="182">
        <f>IFERROR(INDEX('[1]New PV Purchase Prices'!$B$184:$N$207,MATCH($A104,'[1]New PV Purchase Prices'!$A$184:$A$207,0),MATCH(L$97,'[1]New PV Purchase Prices'!$B$183:$N$183,0)),0)</f>
        <v>0</v>
      </c>
      <c r="M104" s="182">
        <f>IFERROR(INDEX('[1]New PV Purchase Prices'!$B$184:$N$207,MATCH($A104,'[1]New PV Purchase Prices'!$A$184:$A$207,0),MATCH(M$97,'[1]New PV Purchase Prices'!$B$183:$N$183,0)),0)</f>
        <v>0</v>
      </c>
      <c r="N104" s="182">
        <f>IFERROR(INDEX('[1]New PV Purchase Prices'!$B$184:$N$207,MATCH($A104,'[1]New PV Purchase Prices'!$A$184:$A$207,0),MATCH(N$97,'[1]New PV Purchase Prices'!$B$183:$N$183,0)),0)</f>
        <v>0</v>
      </c>
    </row>
    <row r="105" spans="1:14">
      <c r="A105" s="131" t="s">
        <v>3487</v>
      </c>
      <c r="B105" s="182">
        <f>IFERROR(INDEX('[1]New PV Purchase Prices'!$B$184:$N$207,MATCH($A105,'[1]New PV Purchase Prices'!$A$184:$A$207,0),MATCH(B$97,'[1]New PV Purchase Prices'!$B$183:$N$183,0)),0)</f>
        <v>0</v>
      </c>
      <c r="C105" s="182">
        <f>IFERROR(INDEX('[1]New PV Purchase Prices'!$B$184:$N$207,MATCH($A105,'[1]New PV Purchase Prices'!$A$184:$A$207,0),MATCH(C$97,'[1]New PV Purchase Prices'!$B$183:$N$183,0)),0)</f>
        <v>0</v>
      </c>
      <c r="D105" s="182">
        <f>IFERROR(INDEX('[1]New PV Purchase Prices'!$B$184:$N$207,MATCH($A105,'[1]New PV Purchase Prices'!$A$184:$A$207,0),MATCH(D$97,'[1]New PV Purchase Prices'!$B$183:$N$183,0)),0)</f>
        <v>0</v>
      </c>
      <c r="E105" s="182">
        <f>IFERROR(INDEX('[1]New PV Purchase Prices'!$B$184:$N$207,MATCH($A105,'[1]New PV Purchase Prices'!$A$184:$A$207,0),MATCH(E$97,'[1]New PV Purchase Prices'!$B$183:$N$183,0)),0)</f>
        <v>0</v>
      </c>
      <c r="F105" s="182">
        <f>IFERROR(INDEX('[1]New PV Purchase Prices'!$B$184:$N$207,MATCH($A105,'[1]New PV Purchase Prices'!$A$184:$A$207,0),MATCH(F$97,'[1]New PV Purchase Prices'!$B$183:$N$183,0)),0)</f>
        <v>0</v>
      </c>
      <c r="G105" s="182">
        <f>IFERROR(INDEX('[1]New PV Purchase Prices'!$B$184:$N$207,MATCH($A105,'[1]New PV Purchase Prices'!$A$184:$A$207,0),MATCH(G$97,'[1]New PV Purchase Prices'!$B$183:$N$183,0)),0)</f>
        <v>0</v>
      </c>
      <c r="H105" s="182">
        <f>IFERROR(INDEX('[1]New PV Purchase Prices'!$B$184:$N$207,MATCH($A105,'[1]New PV Purchase Prices'!$A$184:$A$207,0),MATCH(H$97,'[1]New PV Purchase Prices'!$B$183:$N$183,0)),0)</f>
        <v>0</v>
      </c>
      <c r="I105" s="182">
        <f>IFERROR(INDEX('[1]New PV Purchase Prices'!$B$184:$N$207,MATCH($A105,'[1]New PV Purchase Prices'!$A$184:$A$207,0),MATCH(I$97,'[1]New PV Purchase Prices'!$B$183:$N$183,0)),0)</f>
        <v>0</v>
      </c>
      <c r="J105" s="182">
        <f>IFERROR(INDEX('[1]New PV Purchase Prices'!$B$184:$N$207,MATCH($A105,'[1]New PV Purchase Prices'!$A$184:$A$207,0),MATCH(J$97,'[1]New PV Purchase Prices'!$B$183:$N$183,0)),0)</f>
        <v>0</v>
      </c>
      <c r="K105" s="182">
        <f>IFERROR(INDEX('[1]New PV Purchase Prices'!$B$184:$N$207,MATCH($A105,'[1]New PV Purchase Prices'!$A$184:$A$207,0),MATCH(K$97,'[1]New PV Purchase Prices'!$B$183:$N$183,0)),0)</f>
        <v>0</v>
      </c>
      <c r="L105" s="182">
        <f>IFERROR(INDEX('[1]New PV Purchase Prices'!$B$184:$N$207,MATCH($A105,'[1]New PV Purchase Prices'!$A$184:$A$207,0),MATCH(L$97,'[1]New PV Purchase Prices'!$B$183:$N$183,0)),0)</f>
        <v>0</v>
      </c>
      <c r="M105" s="182">
        <f>IFERROR(INDEX('[1]New PV Purchase Prices'!$B$184:$N$207,MATCH($A105,'[1]New PV Purchase Prices'!$A$184:$A$207,0),MATCH(M$97,'[1]New PV Purchase Prices'!$B$183:$N$183,0)),0)</f>
        <v>0</v>
      </c>
      <c r="N105" s="182">
        <f>IFERROR(INDEX('[1]New PV Purchase Prices'!$B$184:$N$207,MATCH($A105,'[1]New PV Purchase Prices'!$A$184:$A$207,0),MATCH(N$97,'[1]New PV Purchase Prices'!$B$183:$N$183,0)),0)</f>
        <v>0</v>
      </c>
    </row>
    <row r="106" spans="1:14">
      <c r="A106" s="131" t="s">
        <v>3488</v>
      </c>
      <c r="B106" s="182">
        <f>IFERROR(INDEX('[1]New PV Purchase Prices'!$B$184:$N$207,MATCH($A106,'[1]New PV Purchase Prices'!$A$184:$A$207,0),MATCH(B$97,'[1]New PV Purchase Prices'!$B$183:$N$183,0)),0)</f>
        <v>0</v>
      </c>
      <c r="C106" s="182">
        <f>IFERROR(INDEX('[1]New PV Purchase Prices'!$B$184:$N$207,MATCH($A106,'[1]New PV Purchase Prices'!$A$184:$A$207,0),MATCH(C$97,'[1]New PV Purchase Prices'!$B$183:$N$183,0)),0)</f>
        <v>0</v>
      </c>
      <c r="D106" s="182">
        <f>IFERROR(INDEX('[1]New PV Purchase Prices'!$B$184:$N$207,MATCH($A106,'[1]New PV Purchase Prices'!$A$184:$A$207,0),MATCH(D$97,'[1]New PV Purchase Prices'!$B$183:$N$183,0)),0)</f>
        <v>0</v>
      </c>
      <c r="E106" s="182">
        <f>IFERROR(INDEX('[1]New PV Purchase Prices'!$B$184:$N$207,MATCH($A106,'[1]New PV Purchase Prices'!$A$184:$A$207,0),MATCH(E$97,'[1]New PV Purchase Prices'!$B$183:$N$183,0)),0)</f>
        <v>0</v>
      </c>
      <c r="F106" s="182">
        <f>IFERROR(INDEX('[1]New PV Purchase Prices'!$B$184:$N$207,MATCH($A106,'[1]New PV Purchase Prices'!$A$184:$A$207,0),MATCH(F$97,'[1]New PV Purchase Prices'!$B$183:$N$183,0)),0)</f>
        <v>0</v>
      </c>
      <c r="G106" s="182">
        <f>IFERROR(INDEX('[1]New PV Purchase Prices'!$B$184:$N$207,MATCH($A106,'[1]New PV Purchase Prices'!$A$184:$A$207,0),MATCH(G$97,'[1]New PV Purchase Prices'!$B$183:$N$183,0)),0)</f>
        <v>0</v>
      </c>
      <c r="H106" s="182">
        <f>IFERROR(INDEX('[1]New PV Purchase Prices'!$B$184:$N$207,MATCH($A106,'[1]New PV Purchase Prices'!$A$184:$A$207,0),MATCH(H$97,'[1]New PV Purchase Prices'!$B$183:$N$183,0)),0)</f>
        <v>0</v>
      </c>
      <c r="I106" s="182">
        <f>IFERROR(INDEX('[1]New PV Purchase Prices'!$B$184:$N$207,MATCH($A106,'[1]New PV Purchase Prices'!$A$184:$A$207,0),MATCH(I$97,'[1]New PV Purchase Prices'!$B$183:$N$183,0)),0)</f>
        <v>0</v>
      </c>
      <c r="J106" s="182">
        <f>IFERROR(INDEX('[1]New PV Purchase Prices'!$B$184:$N$207,MATCH($A106,'[1]New PV Purchase Prices'!$A$184:$A$207,0),MATCH(J$97,'[1]New PV Purchase Prices'!$B$183:$N$183,0)),0)</f>
        <v>0</v>
      </c>
      <c r="K106" s="182">
        <f>IFERROR(INDEX('[1]New PV Purchase Prices'!$B$184:$N$207,MATCH($A106,'[1]New PV Purchase Prices'!$A$184:$A$207,0),MATCH(K$97,'[1]New PV Purchase Prices'!$B$183:$N$183,0)),0)</f>
        <v>0</v>
      </c>
      <c r="L106" s="182">
        <f>IFERROR(INDEX('[1]New PV Purchase Prices'!$B$184:$N$207,MATCH($A106,'[1]New PV Purchase Prices'!$A$184:$A$207,0),MATCH(L$97,'[1]New PV Purchase Prices'!$B$183:$N$183,0)),0)</f>
        <v>0</v>
      </c>
      <c r="M106" s="182">
        <f>IFERROR(INDEX('[1]New PV Purchase Prices'!$B$184:$N$207,MATCH($A106,'[1]New PV Purchase Prices'!$A$184:$A$207,0),MATCH(M$97,'[1]New PV Purchase Prices'!$B$183:$N$183,0)),0)</f>
        <v>0</v>
      </c>
      <c r="N106" s="182">
        <f>IFERROR(INDEX('[1]New PV Purchase Prices'!$B$184:$N$207,MATCH($A106,'[1]New PV Purchase Prices'!$A$184:$A$207,0),MATCH(N$97,'[1]New PV Purchase Prices'!$B$183:$N$183,0)),0)</f>
        <v>0</v>
      </c>
    </row>
    <row r="107" spans="1:14">
      <c r="A107" s="131" t="s">
        <v>3489</v>
      </c>
      <c r="B107" s="182">
        <f>IFERROR(INDEX('[1]New PV Purchase Prices'!$B$184:$N$207,MATCH($A107,'[1]New PV Purchase Prices'!$A$184:$A$207,0),MATCH(B$97,'[1]New PV Purchase Prices'!$B$183:$N$183,0)),0)</f>
        <v>0</v>
      </c>
      <c r="C107" s="182">
        <f>IFERROR(INDEX('[1]New PV Purchase Prices'!$B$184:$N$207,MATCH($A107,'[1]New PV Purchase Prices'!$A$184:$A$207,0),MATCH(C$97,'[1]New PV Purchase Prices'!$B$183:$N$183,0)),0)</f>
        <v>5.044727440180196E-2</v>
      </c>
      <c r="D107" s="182">
        <f>IFERROR(INDEX('[1]New PV Purchase Prices'!$B$184:$N$207,MATCH($A107,'[1]New PV Purchase Prices'!$A$184:$A$207,0),MATCH(D$97,'[1]New PV Purchase Prices'!$B$183:$N$183,0)),0)</f>
        <v>0.10089454880360392</v>
      </c>
      <c r="E107" s="182">
        <f>IFERROR(INDEX('[1]New PV Purchase Prices'!$B$184:$N$207,MATCH($A107,'[1]New PV Purchase Prices'!$A$184:$A$207,0),MATCH(E$97,'[1]New PV Purchase Prices'!$B$183:$N$183,0)),0)</f>
        <v>0.15134182320540587</v>
      </c>
      <c r="F107" s="182">
        <f>IFERROR(INDEX('[1]New PV Purchase Prices'!$B$184:$N$207,MATCH($A107,'[1]New PV Purchase Prices'!$A$184:$A$207,0),MATCH(F$97,'[1]New PV Purchase Prices'!$B$183:$N$183,0)),0)</f>
        <v>0.20178909760720784</v>
      </c>
      <c r="G107" s="182">
        <f>IFERROR(INDEX('[1]New PV Purchase Prices'!$B$184:$N$207,MATCH($A107,'[1]New PV Purchase Prices'!$A$184:$A$207,0),MATCH(G$97,'[1]New PV Purchase Prices'!$B$183:$N$183,0)),0)</f>
        <v>0.25223637200900978</v>
      </c>
      <c r="H107" s="182">
        <f>IFERROR(INDEX('[1]New PV Purchase Prices'!$B$184:$N$207,MATCH($A107,'[1]New PV Purchase Prices'!$A$184:$A$207,0),MATCH(H$97,'[1]New PV Purchase Prices'!$B$183:$N$183,0)),0)</f>
        <v>0.30268364641081175</v>
      </c>
      <c r="I107" s="182">
        <f>IFERROR(INDEX('[1]New PV Purchase Prices'!$B$184:$N$207,MATCH($A107,'[1]New PV Purchase Prices'!$A$184:$A$207,0),MATCH(I$97,'[1]New PV Purchase Prices'!$B$183:$N$183,0)),0)</f>
        <v>0.35313092081261371</v>
      </c>
      <c r="J107" s="182">
        <f>IFERROR(INDEX('[1]New PV Purchase Prices'!$B$184:$N$207,MATCH($A107,'[1]New PV Purchase Prices'!$A$184:$A$207,0),MATCH(J$97,'[1]New PV Purchase Prices'!$B$183:$N$183,0)),0)</f>
        <v>0.35313092081261371</v>
      </c>
      <c r="K107" s="182">
        <f>IFERROR(INDEX('[1]New PV Purchase Prices'!$B$184:$N$207,MATCH($A107,'[1]New PV Purchase Prices'!$A$184:$A$207,0),MATCH(K$97,'[1]New PV Purchase Prices'!$B$183:$N$183,0)),0)</f>
        <v>0.35313092081261371</v>
      </c>
      <c r="L107" s="182">
        <f>IFERROR(INDEX('[1]New PV Purchase Prices'!$B$184:$N$207,MATCH($A107,'[1]New PV Purchase Prices'!$A$184:$A$207,0),MATCH(L$97,'[1]New PV Purchase Prices'!$B$183:$N$183,0)),0)</f>
        <v>0.35313092081261371</v>
      </c>
      <c r="M107" s="182">
        <f>IFERROR(INDEX('[1]New PV Purchase Prices'!$B$184:$N$207,MATCH($A107,'[1]New PV Purchase Prices'!$A$184:$A$207,0),MATCH(M$97,'[1]New PV Purchase Prices'!$B$183:$N$183,0)),0)</f>
        <v>0.35313092081261371</v>
      </c>
      <c r="N107" s="182">
        <f>IFERROR(INDEX('[1]New PV Purchase Prices'!$B$184:$N$207,MATCH($A107,'[1]New PV Purchase Prices'!$A$184:$A$207,0),MATCH(N$97,'[1]New PV Purchase Prices'!$B$183:$N$183,0)),0)</f>
        <v>0.35313092081261371</v>
      </c>
    </row>
    <row r="108" spans="1:14">
      <c r="A108" s="131" t="s">
        <v>3490</v>
      </c>
      <c r="B108" s="182">
        <f>IFERROR(INDEX('[1]New PV Purchase Prices'!$B$184:$N$207,MATCH($A108,'[1]New PV Purchase Prices'!$A$184:$A$207,0),MATCH(B$97,'[1]New PV Purchase Prices'!$B$183:$N$183,0)),0)</f>
        <v>0</v>
      </c>
      <c r="C108" s="182">
        <f>IFERROR(INDEX('[1]New PV Purchase Prices'!$B$184:$N$207,MATCH($A108,'[1]New PV Purchase Prices'!$A$184:$A$207,0),MATCH(C$97,'[1]New PV Purchase Prices'!$B$183:$N$183,0)),0)</f>
        <v>0</v>
      </c>
      <c r="D108" s="182">
        <f>IFERROR(INDEX('[1]New PV Purchase Prices'!$B$184:$N$207,MATCH($A108,'[1]New PV Purchase Prices'!$A$184:$A$207,0),MATCH(D$97,'[1]New PV Purchase Prices'!$B$183:$N$183,0)),0)</f>
        <v>0</v>
      </c>
      <c r="E108" s="182">
        <f>IFERROR(INDEX('[1]New PV Purchase Prices'!$B$184:$N$207,MATCH($A108,'[1]New PV Purchase Prices'!$A$184:$A$207,0),MATCH(E$97,'[1]New PV Purchase Prices'!$B$183:$N$183,0)),0)</f>
        <v>0</v>
      </c>
      <c r="F108" s="182">
        <f>IFERROR(INDEX('[1]New PV Purchase Prices'!$B$184:$N$207,MATCH($A108,'[1]New PV Purchase Prices'!$A$184:$A$207,0),MATCH(F$97,'[1]New PV Purchase Prices'!$B$183:$N$183,0)),0)</f>
        <v>0</v>
      </c>
      <c r="G108" s="182">
        <f>IFERROR(INDEX('[1]New PV Purchase Prices'!$B$184:$N$207,MATCH($A108,'[1]New PV Purchase Prices'!$A$184:$A$207,0),MATCH(G$97,'[1]New PV Purchase Prices'!$B$183:$N$183,0)),0)</f>
        <v>0</v>
      </c>
      <c r="H108" s="182">
        <f>IFERROR(INDEX('[1]New PV Purchase Prices'!$B$184:$N$207,MATCH($A108,'[1]New PV Purchase Prices'!$A$184:$A$207,0),MATCH(H$97,'[1]New PV Purchase Prices'!$B$183:$N$183,0)),0)</f>
        <v>0</v>
      </c>
      <c r="I108" s="182">
        <f>IFERROR(INDEX('[1]New PV Purchase Prices'!$B$184:$N$207,MATCH($A108,'[1]New PV Purchase Prices'!$A$184:$A$207,0),MATCH(I$97,'[1]New PV Purchase Prices'!$B$183:$N$183,0)),0)</f>
        <v>0</v>
      </c>
      <c r="J108" s="182">
        <f>IFERROR(INDEX('[1]New PV Purchase Prices'!$B$184:$N$207,MATCH($A108,'[1]New PV Purchase Prices'!$A$184:$A$207,0),MATCH(J$97,'[1]New PV Purchase Prices'!$B$183:$N$183,0)),0)</f>
        <v>0</v>
      </c>
      <c r="K108" s="182">
        <f>IFERROR(INDEX('[1]New PV Purchase Prices'!$B$184:$N$207,MATCH($A108,'[1]New PV Purchase Prices'!$A$184:$A$207,0),MATCH(K$97,'[1]New PV Purchase Prices'!$B$183:$N$183,0)),0)</f>
        <v>0</v>
      </c>
      <c r="L108" s="182">
        <f>IFERROR(INDEX('[1]New PV Purchase Prices'!$B$184:$N$207,MATCH($A108,'[1]New PV Purchase Prices'!$A$184:$A$207,0),MATCH(L$97,'[1]New PV Purchase Prices'!$B$183:$N$183,0)),0)</f>
        <v>0</v>
      </c>
      <c r="M108" s="182">
        <f>IFERROR(INDEX('[1]New PV Purchase Prices'!$B$184:$N$207,MATCH($A108,'[1]New PV Purchase Prices'!$A$184:$A$207,0),MATCH(M$97,'[1]New PV Purchase Prices'!$B$183:$N$183,0)),0)</f>
        <v>0</v>
      </c>
      <c r="N108" s="182">
        <f>IFERROR(INDEX('[1]New PV Purchase Prices'!$B$184:$N$207,MATCH($A108,'[1]New PV Purchase Prices'!$A$184:$A$207,0),MATCH(N$97,'[1]New PV Purchase Prices'!$B$183:$N$183,0)),0)</f>
        <v>0</v>
      </c>
    </row>
    <row r="109" spans="1:14">
      <c r="A109" s="131" t="s">
        <v>3491</v>
      </c>
      <c r="B109" s="182">
        <f>IFERROR(INDEX('[1]New PV Purchase Prices'!$B$184:$N$207,MATCH($A109,'[1]New PV Purchase Prices'!$A$184:$A$207,0),MATCH(B$97,'[1]New PV Purchase Prices'!$B$183:$N$183,0)),0)</f>
        <v>0</v>
      </c>
      <c r="C109" s="182">
        <f>IFERROR(INDEX('[1]New PV Purchase Prices'!$B$184:$N$207,MATCH($A109,'[1]New PV Purchase Prices'!$A$184:$A$207,0),MATCH(C$97,'[1]New PV Purchase Prices'!$B$183:$N$183,0)),0)</f>
        <v>0</v>
      </c>
      <c r="D109" s="182">
        <f>IFERROR(INDEX('[1]New PV Purchase Prices'!$B$184:$N$207,MATCH($A109,'[1]New PV Purchase Prices'!$A$184:$A$207,0),MATCH(D$97,'[1]New PV Purchase Prices'!$B$183:$N$183,0)),0)</f>
        <v>0</v>
      </c>
      <c r="E109" s="182">
        <f>IFERROR(INDEX('[1]New PV Purchase Prices'!$B$184:$N$207,MATCH($A109,'[1]New PV Purchase Prices'!$A$184:$A$207,0),MATCH(E$97,'[1]New PV Purchase Prices'!$B$183:$N$183,0)),0)</f>
        <v>0</v>
      </c>
      <c r="F109" s="182">
        <f>IFERROR(INDEX('[1]New PV Purchase Prices'!$B$184:$N$207,MATCH($A109,'[1]New PV Purchase Prices'!$A$184:$A$207,0),MATCH(F$97,'[1]New PV Purchase Prices'!$B$183:$N$183,0)),0)</f>
        <v>0</v>
      </c>
      <c r="G109" s="182">
        <f>IFERROR(INDEX('[1]New PV Purchase Prices'!$B$184:$N$207,MATCH($A109,'[1]New PV Purchase Prices'!$A$184:$A$207,0),MATCH(G$97,'[1]New PV Purchase Prices'!$B$183:$N$183,0)),0)</f>
        <v>0</v>
      </c>
      <c r="H109" s="182">
        <f>IFERROR(INDEX('[1]New PV Purchase Prices'!$B$184:$N$207,MATCH($A109,'[1]New PV Purchase Prices'!$A$184:$A$207,0),MATCH(H$97,'[1]New PV Purchase Prices'!$B$183:$N$183,0)),0)</f>
        <v>0</v>
      </c>
      <c r="I109" s="182">
        <f>IFERROR(INDEX('[1]New PV Purchase Prices'!$B$184:$N$207,MATCH($A109,'[1]New PV Purchase Prices'!$A$184:$A$207,0),MATCH(I$97,'[1]New PV Purchase Prices'!$B$183:$N$183,0)),0)</f>
        <v>0</v>
      </c>
      <c r="J109" s="182">
        <f>IFERROR(INDEX('[1]New PV Purchase Prices'!$B$184:$N$207,MATCH($A109,'[1]New PV Purchase Prices'!$A$184:$A$207,0),MATCH(J$97,'[1]New PV Purchase Prices'!$B$183:$N$183,0)),0)</f>
        <v>0</v>
      </c>
      <c r="K109" s="182">
        <f>IFERROR(INDEX('[1]New PV Purchase Prices'!$B$184:$N$207,MATCH($A109,'[1]New PV Purchase Prices'!$A$184:$A$207,0),MATCH(K$97,'[1]New PV Purchase Prices'!$B$183:$N$183,0)),0)</f>
        <v>0</v>
      </c>
      <c r="L109" s="182">
        <f>IFERROR(INDEX('[1]New PV Purchase Prices'!$B$184:$N$207,MATCH($A109,'[1]New PV Purchase Prices'!$A$184:$A$207,0),MATCH(L$97,'[1]New PV Purchase Prices'!$B$183:$N$183,0)),0)</f>
        <v>0</v>
      </c>
      <c r="M109" s="182">
        <f>IFERROR(INDEX('[1]New PV Purchase Prices'!$B$184:$N$207,MATCH($A109,'[1]New PV Purchase Prices'!$A$184:$A$207,0),MATCH(M$97,'[1]New PV Purchase Prices'!$B$183:$N$183,0)),0)</f>
        <v>0</v>
      </c>
      <c r="N109" s="182">
        <f>IFERROR(INDEX('[1]New PV Purchase Prices'!$B$184:$N$207,MATCH($A109,'[1]New PV Purchase Prices'!$A$184:$A$207,0),MATCH(N$97,'[1]New PV Purchase Prices'!$B$183:$N$183,0)),0)</f>
        <v>0</v>
      </c>
    </row>
    <row r="110" spans="1:14">
      <c r="A110" s="131" t="s">
        <v>3492</v>
      </c>
      <c r="B110" s="182">
        <f>IFERROR(INDEX('[1]New PV Purchase Prices'!$B$184:$N$207,MATCH($A110,'[1]New PV Purchase Prices'!$A$184:$A$207,0),MATCH(B$97,'[1]New PV Purchase Prices'!$B$183:$N$183,0)),0)</f>
        <v>0</v>
      </c>
      <c r="C110" s="182">
        <f>IFERROR(INDEX('[1]New PV Purchase Prices'!$B$184:$N$207,MATCH($A110,'[1]New PV Purchase Prices'!$A$184:$A$207,0),MATCH(C$97,'[1]New PV Purchase Prices'!$B$183:$N$183,0)),0)</f>
        <v>0</v>
      </c>
      <c r="D110" s="182">
        <f>IFERROR(INDEX('[1]New PV Purchase Prices'!$B$184:$N$207,MATCH($A110,'[1]New PV Purchase Prices'!$A$184:$A$207,0),MATCH(D$97,'[1]New PV Purchase Prices'!$B$183:$N$183,0)),0)</f>
        <v>0</v>
      </c>
      <c r="E110" s="182">
        <f>IFERROR(INDEX('[1]New PV Purchase Prices'!$B$184:$N$207,MATCH($A110,'[1]New PV Purchase Prices'!$A$184:$A$207,0),MATCH(E$97,'[1]New PV Purchase Prices'!$B$183:$N$183,0)),0)</f>
        <v>0</v>
      </c>
      <c r="F110" s="182">
        <f>IFERROR(INDEX('[1]New PV Purchase Prices'!$B$184:$N$207,MATCH($A110,'[1]New PV Purchase Prices'!$A$184:$A$207,0),MATCH(F$97,'[1]New PV Purchase Prices'!$B$183:$N$183,0)),0)</f>
        <v>0</v>
      </c>
      <c r="G110" s="182">
        <f>IFERROR(INDEX('[1]New PV Purchase Prices'!$B$184:$N$207,MATCH($A110,'[1]New PV Purchase Prices'!$A$184:$A$207,0),MATCH(G$97,'[1]New PV Purchase Prices'!$B$183:$N$183,0)),0)</f>
        <v>0</v>
      </c>
      <c r="H110" s="182">
        <f>IFERROR(INDEX('[1]New PV Purchase Prices'!$B$184:$N$207,MATCH($A110,'[1]New PV Purchase Prices'!$A$184:$A$207,0),MATCH(H$97,'[1]New PV Purchase Prices'!$B$183:$N$183,0)),0)</f>
        <v>0</v>
      </c>
      <c r="I110" s="182">
        <f>IFERROR(INDEX('[1]New PV Purchase Prices'!$B$184:$N$207,MATCH($A110,'[1]New PV Purchase Prices'!$A$184:$A$207,0),MATCH(I$97,'[1]New PV Purchase Prices'!$B$183:$N$183,0)),0)</f>
        <v>0</v>
      </c>
      <c r="J110" s="182">
        <f>IFERROR(INDEX('[1]New PV Purchase Prices'!$B$184:$N$207,MATCH($A110,'[1]New PV Purchase Prices'!$A$184:$A$207,0),MATCH(J$97,'[1]New PV Purchase Prices'!$B$183:$N$183,0)),0)</f>
        <v>0</v>
      </c>
      <c r="K110" s="182">
        <f>IFERROR(INDEX('[1]New PV Purchase Prices'!$B$184:$N$207,MATCH($A110,'[1]New PV Purchase Prices'!$A$184:$A$207,0),MATCH(K$97,'[1]New PV Purchase Prices'!$B$183:$N$183,0)),0)</f>
        <v>0</v>
      </c>
      <c r="L110" s="182">
        <f>IFERROR(INDEX('[1]New PV Purchase Prices'!$B$184:$N$207,MATCH($A110,'[1]New PV Purchase Prices'!$A$184:$A$207,0),MATCH(L$97,'[1]New PV Purchase Prices'!$B$183:$N$183,0)),0)</f>
        <v>0</v>
      </c>
      <c r="M110" s="182">
        <f>IFERROR(INDEX('[1]New PV Purchase Prices'!$B$184:$N$207,MATCH($A110,'[1]New PV Purchase Prices'!$A$184:$A$207,0),MATCH(M$97,'[1]New PV Purchase Prices'!$B$183:$N$183,0)),0)</f>
        <v>0</v>
      </c>
      <c r="N110" s="182">
        <f>IFERROR(INDEX('[1]New PV Purchase Prices'!$B$184:$N$207,MATCH($A110,'[1]New PV Purchase Prices'!$A$184:$A$207,0),MATCH(N$97,'[1]New PV Purchase Prices'!$B$183:$N$183,0)),0)</f>
        <v>0</v>
      </c>
    </row>
    <row r="111" spans="1:14">
      <c r="A111" s="131" t="s">
        <v>3493</v>
      </c>
      <c r="B111" s="182">
        <f>IFERROR(INDEX('[1]New PV Purchase Prices'!$B$184:$N$207,MATCH($A111,'[1]New PV Purchase Prices'!$A$184:$A$207,0),MATCH(B$97,'[1]New PV Purchase Prices'!$B$183:$N$183,0)),0)</f>
        <v>0.21279231397621926</v>
      </c>
      <c r="C111" s="182">
        <f>IFERROR(INDEX('[1]New PV Purchase Prices'!$B$184:$N$207,MATCH($A111,'[1]New PV Purchase Prices'!$A$184:$A$207,0),MATCH(C$97,'[1]New PV Purchase Prices'!$B$183:$N$183,0)),0)</f>
        <v>0.1823934119796165</v>
      </c>
      <c r="D111" s="182">
        <f>IFERROR(INDEX('[1]New PV Purchase Prices'!$B$184:$N$207,MATCH($A111,'[1]New PV Purchase Prices'!$A$184:$A$207,0),MATCH(D$97,'[1]New PV Purchase Prices'!$B$183:$N$183,0)),0)</f>
        <v>0.15199450998301375</v>
      </c>
      <c r="E111" s="182">
        <f>IFERROR(INDEX('[1]New PV Purchase Prices'!$B$184:$N$207,MATCH($A111,'[1]New PV Purchase Prices'!$A$184:$A$207,0),MATCH(E$97,'[1]New PV Purchase Prices'!$B$183:$N$183,0)),0)</f>
        <v>0.121595607986411</v>
      </c>
      <c r="F111" s="182">
        <f>IFERROR(INDEX('[1]New PV Purchase Prices'!$B$184:$N$207,MATCH($A111,'[1]New PV Purchase Prices'!$A$184:$A$207,0),MATCH(F$97,'[1]New PV Purchase Prices'!$B$183:$N$183,0)),0)</f>
        <v>9.1196705989808252E-2</v>
      </c>
      <c r="G111" s="182">
        <f>IFERROR(INDEX('[1]New PV Purchase Prices'!$B$184:$N$207,MATCH($A111,'[1]New PV Purchase Prices'!$A$184:$A$207,0),MATCH(G$97,'[1]New PV Purchase Prices'!$B$183:$N$183,0)),0)</f>
        <v>6.0797803993205501E-2</v>
      </c>
      <c r="H111" s="182">
        <f>IFERROR(INDEX('[1]New PV Purchase Prices'!$B$184:$N$207,MATCH($A111,'[1]New PV Purchase Prices'!$A$184:$A$207,0),MATCH(H$97,'[1]New PV Purchase Prices'!$B$183:$N$183,0)),0)</f>
        <v>3.0398901996602751E-2</v>
      </c>
      <c r="I111" s="182">
        <f>IFERROR(INDEX('[1]New PV Purchase Prices'!$B$184:$N$207,MATCH($A111,'[1]New PV Purchase Prices'!$A$184:$A$207,0),MATCH(I$97,'[1]New PV Purchase Prices'!$B$183:$N$183,0)),0)</f>
        <v>0</v>
      </c>
      <c r="J111" s="182">
        <f>IFERROR(INDEX('[1]New PV Purchase Prices'!$B$184:$N$207,MATCH($A111,'[1]New PV Purchase Prices'!$A$184:$A$207,0),MATCH(J$97,'[1]New PV Purchase Prices'!$B$183:$N$183,0)),0)</f>
        <v>0</v>
      </c>
      <c r="K111" s="182">
        <f>IFERROR(INDEX('[1]New PV Purchase Prices'!$B$184:$N$207,MATCH($A111,'[1]New PV Purchase Prices'!$A$184:$A$207,0),MATCH(K$97,'[1]New PV Purchase Prices'!$B$183:$N$183,0)),0)</f>
        <v>0</v>
      </c>
      <c r="L111" s="182">
        <f>IFERROR(INDEX('[1]New PV Purchase Prices'!$B$184:$N$207,MATCH($A111,'[1]New PV Purchase Prices'!$A$184:$A$207,0),MATCH(L$97,'[1]New PV Purchase Prices'!$B$183:$N$183,0)),0)</f>
        <v>0</v>
      </c>
      <c r="M111" s="182">
        <f>IFERROR(INDEX('[1]New PV Purchase Prices'!$B$184:$N$207,MATCH($A111,'[1]New PV Purchase Prices'!$A$184:$A$207,0),MATCH(M$97,'[1]New PV Purchase Prices'!$B$183:$N$183,0)),0)</f>
        <v>0</v>
      </c>
      <c r="N111" s="182">
        <f>IFERROR(INDEX('[1]New PV Purchase Prices'!$B$184:$N$207,MATCH($A111,'[1]New PV Purchase Prices'!$A$184:$A$207,0),MATCH(N$97,'[1]New PV Purchase Prices'!$B$183:$N$183,0)),0)</f>
        <v>0</v>
      </c>
    </row>
    <row r="112" spans="1:14">
      <c r="A112" s="131" t="s">
        <v>3494</v>
      </c>
      <c r="B112" s="182">
        <f>IFERROR(INDEX('[1]New PV Purchase Prices'!$B$184:$N$207,MATCH($A112,'[1]New PV Purchase Prices'!$A$184:$A$207,0),MATCH(B$97,'[1]New PV Purchase Prices'!$B$183:$N$183,0)),0)</f>
        <v>0</v>
      </c>
      <c r="C112" s="182">
        <f>IFERROR(INDEX('[1]New PV Purchase Prices'!$B$184:$N$207,MATCH($A112,'[1]New PV Purchase Prices'!$A$184:$A$207,0),MATCH(C$97,'[1]New PV Purchase Prices'!$B$183:$N$183,0)),0)</f>
        <v>0</v>
      </c>
      <c r="D112" s="182">
        <f>IFERROR(INDEX('[1]New PV Purchase Prices'!$B$184:$N$207,MATCH($A112,'[1]New PV Purchase Prices'!$A$184:$A$207,0),MATCH(D$97,'[1]New PV Purchase Prices'!$B$183:$N$183,0)),0)</f>
        <v>0</v>
      </c>
      <c r="E112" s="182">
        <f>IFERROR(INDEX('[1]New PV Purchase Prices'!$B$184:$N$207,MATCH($A112,'[1]New PV Purchase Prices'!$A$184:$A$207,0),MATCH(E$97,'[1]New PV Purchase Prices'!$B$183:$N$183,0)),0)</f>
        <v>0</v>
      </c>
      <c r="F112" s="182">
        <f>IFERROR(INDEX('[1]New PV Purchase Prices'!$B$184:$N$207,MATCH($A112,'[1]New PV Purchase Prices'!$A$184:$A$207,0),MATCH(F$97,'[1]New PV Purchase Prices'!$B$183:$N$183,0)),0)</f>
        <v>0</v>
      </c>
      <c r="G112" s="182">
        <f>IFERROR(INDEX('[1]New PV Purchase Prices'!$B$184:$N$207,MATCH($A112,'[1]New PV Purchase Prices'!$A$184:$A$207,0),MATCH(G$97,'[1]New PV Purchase Prices'!$B$183:$N$183,0)),0)</f>
        <v>0</v>
      </c>
      <c r="H112" s="182">
        <f>IFERROR(INDEX('[1]New PV Purchase Prices'!$B$184:$N$207,MATCH($A112,'[1]New PV Purchase Prices'!$A$184:$A$207,0),MATCH(H$97,'[1]New PV Purchase Prices'!$B$183:$N$183,0)),0)</f>
        <v>0</v>
      </c>
      <c r="I112" s="182">
        <f>IFERROR(INDEX('[1]New PV Purchase Prices'!$B$184:$N$207,MATCH($A112,'[1]New PV Purchase Prices'!$A$184:$A$207,0),MATCH(I$97,'[1]New PV Purchase Prices'!$B$183:$N$183,0)),0)</f>
        <v>0</v>
      </c>
      <c r="J112" s="182">
        <f>IFERROR(INDEX('[1]New PV Purchase Prices'!$B$184:$N$207,MATCH($A112,'[1]New PV Purchase Prices'!$A$184:$A$207,0),MATCH(J$97,'[1]New PV Purchase Prices'!$B$183:$N$183,0)),0)</f>
        <v>0</v>
      </c>
      <c r="K112" s="182">
        <f>IFERROR(INDEX('[1]New PV Purchase Prices'!$B$184:$N$207,MATCH($A112,'[1]New PV Purchase Prices'!$A$184:$A$207,0),MATCH(K$97,'[1]New PV Purchase Prices'!$B$183:$N$183,0)),0)</f>
        <v>0</v>
      </c>
      <c r="L112" s="182">
        <f>IFERROR(INDEX('[1]New PV Purchase Prices'!$B$184:$N$207,MATCH($A112,'[1]New PV Purchase Prices'!$A$184:$A$207,0),MATCH(L$97,'[1]New PV Purchase Prices'!$B$183:$N$183,0)),0)</f>
        <v>0</v>
      </c>
      <c r="M112" s="182">
        <f>IFERROR(INDEX('[1]New PV Purchase Prices'!$B$184:$N$207,MATCH($A112,'[1]New PV Purchase Prices'!$A$184:$A$207,0),MATCH(M$97,'[1]New PV Purchase Prices'!$B$183:$N$183,0)),0)</f>
        <v>0</v>
      </c>
      <c r="N112" s="182">
        <f>IFERROR(INDEX('[1]New PV Purchase Prices'!$B$184:$N$207,MATCH($A112,'[1]New PV Purchase Prices'!$A$184:$A$207,0),MATCH(N$97,'[1]New PV Purchase Prices'!$B$183:$N$183,0)),0)</f>
        <v>0</v>
      </c>
    </row>
    <row r="113" spans="1:15">
      <c r="A113" s="131" t="s">
        <v>3495</v>
      </c>
      <c r="B113" s="182">
        <f>IFERROR(INDEX('[1]New PV Purchase Prices'!$B$184:$N$207,MATCH($A113,'[1]New PV Purchase Prices'!$A$184:$A$207,0),MATCH(B$97,'[1]New PV Purchase Prices'!$B$183:$N$183,0)),0)</f>
        <v>0</v>
      </c>
      <c r="C113" s="182">
        <f>IFERROR(INDEX('[1]New PV Purchase Prices'!$B$184:$N$207,MATCH($A113,'[1]New PV Purchase Prices'!$A$184:$A$207,0),MATCH(C$97,'[1]New PV Purchase Prices'!$B$183:$N$183,0)),0)</f>
        <v>3.2964428135086925E-2</v>
      </c>
      <c r="D113" s="182">
        <f>IFERROR(INDEX('[1]New PV Purchase Prices'!$B$184:$N$207,MATCH($A113,'[1]New PV Purchase Prices'!$A$184:$A$207,0),MATCH(D$97,'[1]New PV Purchase Prices'!$B$183:$N$183,0)),0)</f>
        <v>6.592885627017385E-2</v>
      </c>
      <c r="E113" s="182">
        <f>IFERROR(INDEX('[1]New PV Purchase Prices'!$B$184:$N$207,MATCH($A113,'[1]New PV Purchase Prices'!$A$184:$A$207,0),MATCH(E$97,'[1]New PV Purchase Prices'!$B$183:$N$183,0)),0)</f>
        <v>9.8893284405260767E-2</v>
      </c>
      <c r="F113" s="182">
        <f>IFERROR(INDEX('[1]New PV Purchase Prices'!$B$184:$N$207,MATCH($A113,'[1]New PV Purchase Prices'!$A$184:$A$207,0),MATCH(F$97,'[1]New PV Purchase Prices'!$B$183:$N$183,0)),0)</f>
        <v>0.1318577125403477</v>
      </c>
      <c r="G113" s="182">
        <f>IFERROR(INDEX('[1]New PV Purchase Prices'!$B$184:$N$207,MATCH($A113,'[1]New PV Purchase Prices'!$A$184:$A$207,0),MATCH(G$97,'[1]New PV Purchase Prices'!$B$183:$N$183,0)),0)</f>
        <v>0.16482214067543463</v>
      </c>
      <c r="H113" s="182">
        <f>IFERROR(INDEX('[1]New PV Purchase Prices'!$B$184:$N$207,MATCH($A113,'[1]New PV Purchase Prices'!$A$184:$A$207,0),MATCH(H$97,'[1]New PV Purchase Prices'!$B$183:$N$183,0)),0)</f>
        <v>0.19778656881052156</v>
      </c>
      <c r="I113" s="182">
        <f>IFERROR(INDEX('[1]New PV Purchase Prices'!$B$184:$N$207,MATCH($A113,'[1]New PV Purchase Prices'!$A$184:$A$207,0),MATCH(I$97,'[1]New PV Purchase Prices'!$B$183:$N$183,0)),0)</f>
        <v>0.23075099694560847</v>
      </c>
      <c r="J113" s="182">
        <f>IFERROR(INDEX('[1]New PV Purchase Prices'!$B$184:$N$207,MATCH($A113,'[1]New PV Purchase Prices'!$A$184:$A$207,0),MATCH(J$97,'[1]New PV Purchase Prices'!$B$183:$N$183,0)),0)</f>
        <v>0.23075099694560847</v>
      </c>
      <c r="K113" s="182">
        <f>IFERROR(INDEX('[1]New PV Purchase Prices'!$B$184:$N$207,MATCH($A113,'[1]New PV Purchase Prices'!$A$184:$A$207,0),MATCH(K$97,'[1]New PV Purchase Prices'!$B$183:$N$183,0)),0)</f>
        <v>0.23075099694560847</v>
      </c>
      <c r="L113" s="182">
        <f>IFERROR(INDEX('[1]New PV Purchase Prices'!$B$184:$N$207,MATCH($A113,'[1]New PV Purchase Prices'!$A$184:$A$207,0),MATCH(L$97,'[1]New PV Purchase Prices'!$B$183:$N$183,0)),0)</f>
        <v>0.23075099694560847</v>
      </c>
      <c r="M113" s="182">
        <f>IFERROR(INDEX('[1]New PV Purchase Prices'!$B$184:$N$207,MATCH($A113,'[1]New PV Purchase Prices'!$A$184:$A$207,0),MATCH(M$97,'[1]New PV Purchase Prices'!$B$183:$N$183,0)),0)</f>
        <v>0.23075099694560847</v>
      </c>
      <c r="N113" s="182">
        <f>IFERROR(INDEX('[1]New PV Purchase Prices'!$B$184:$N$207,MATCH($A113,'[1]New PV Purchase Prices'!$A$184:$A$207,0),MATCH(N$97,'[1]New PV Purchase Prices'!$B$183:$N$183,0)),0)</f>
        <v>0.23075099694560847</v>
      </c>
    </row>
    <row r="114" spans="1:15">
      <c r="A114" s="131" t="s">
        <v>3496</v>
      </c>
      <c r="B114" s="182">
        <f>IFERROR(INDEX('[1]New PV Purchase Prices'!$B$184:$N$207,MATCH($A114,'[1]New PV Purchase Prices'!$A$184:$A$207,0),MATCH(B$97,'[1]New PV Purchase Prices'!$B$183:$N$183,0)),0)</f>
        <v>1.7958682969389222E-2</v>
      </c>
      <c r="C114" s="182">
        <f>IFERROR(INDEX('[1]New PV Purchase Prices'!$B$184:$N$207,MATCH($A114,'[1]New PV Purchase Prices'!$A$184:$A$207,0),MATCH(C$97,'[1]New PV Purchase Prices'!$B$183:$N$183,0)),0)</f>
        <v>1.5393156830905048E-2</v>
      </c>
      <c r="D114" s="182">
        <f>IFERROR(INDEX('[1]New PV Purchase Prices'!$B$184:$N$207,MATCH($A114,'[1]New PV Purchase Prices'!$A$184:$A$207,0),MATCH(D$97,'[1]New PV Purchase Prices'!$B$183:$N$183,0)),0)</f>
        <v>1.2827630692420874E-2</v>
      </c>
      <c r="E114" s="182">
        <f>IFERROR(INDEX('[1]New PV Purchase Prices'!$B$184:$N$207,MATCH($A114,'[1]New PV Purchase Prices'!$A$184:$A$207,0),MATCH(E$97,'[1]New PV Purchase Prices'!$B$183:$N$183,0)),0)</f>
        <v>1.02621045539367E-2</v>
      </c>
      <c r="F114" s="182">
        <f>IFERROR(INDEX('[1]New PV Purchase Prices'!$B$184:$N$207,MATCH($A114,'[1]New PV Purchase Prices'!$A$184:$A$207,0),MATCH(F$97,'[1]New PV Purchase Prices'!$B$183:$N$183,0)),0)</f>
        <v>7.6965784154525256E-3</v>
      </c>
      <c r="G114" s="182">
        <f>IFERROR(INDEX('[1]New PV Purchase Prices'!$B$184:$N$207,MATCH($A114,'[1]New PV Purchase Prices'!$A$184:$A$207,0),MATCH(G$97,'[1]New PV Purchase Prices'!$B$183:$N$183,0)),0)</f>
        <v>5.1310522769683516E-3</v>
      </c>
      <c r="H114" s="182">
        <f>IFERROR(INDEX('[1]New PV Purchase Prices'!$B$184:$N$207,MATCH($A114,'[1]New PV Purchase Prices'!$A$184:$A$207,0),MATCH(H$97,'[1]New PV Purchase Prices'!$B$183:$N$183,0)),0)</f>
        <v>2.5655261384841771E-3</v>
      </c>
      <c r="I114" s="182">
        <f>IFERROR(INDEX('[1]New PV Purchase Prices'!$B$184:$N$207,MATCH($A114,'[1]New PV Purchase Prices'!$A$184:$A$207,0),MATCH(I$97,'[1]New PV Purchase Prices'!$B$183:$N$183,0)),0)</f>
        <v>0</v>
      </c>
      <c r="J114" s="182">
        <f>IFERROR(INDEX('[1]New PV Purchase Prices'!$B$184:$N$207,MATCH($A114,'[1]New PV Purchase Prices'!$A$184:$A$207,0),MATCH(J$97,'[1]New PV Purchase Prices'!$B$183:$N$183,0)),0)</f>
        <v>0</v>
      </c>
      <c r="K114" s="182">
        <f>IFERROR(INDEX('[1]New PV Purchase Prices'!$B$184:$N$207,MATCH($A114,'[1]New PV Purchase Prices'!$A$184:$A$207,0),MATCH(K$97,'[1]New PV Purchase Prices'!$B$183:$N$183,0)),0)</f>
        <v>0</v>
      </c>
      <c r="L114" s="182">
        <f>IFERROR(INDEX('[1]New PV Purchase Prices'!$B$184:$N$207,MATCH($A114,'[1]New PV Purchase Prices'!$A$184:$A$207,0),MATCH(L$97,'[1]New PV Purchase Prices'!$B$183:$N$183,0)),0)</f>
        <v>0</v>
      </c>
      <c r="M114" s="182">
        <f>IFERROR(INDEX('[1]New PV Purchase Prices'!$B$184:$N$207,MATCH($A114,'[1]New PV Purchase Prices'!$A$184:$A$207,0),MATCH(M$97,'[1]New PV Purchase Prices'!$B$183:$N$183,0)),0)</f>
        <v>0</v>
      </c>
      <c r="N114" s="182">
        <f>IFERROR(INDEX('[1]New PV Purchase Prices'!$B$184:$N$207,MATCH($A114,'[1]New PV Purchase Prices'!$A$184:$A$207,0),MATCH(N$97,'[1]New PV Purchase Prices'!$B$183:$N$183,0)),0)</f>
        <v>0</v>
      </c>
    </row>
    <row r="115" spans="1:15">
      <c r="A115" s="131" t="s">
        <v>3497</v>
      </c>
      <c r="B115" s="182">
        <f>IFERROR(INDEX('[1]New PV Purchase Prices'!$B$184:$N$207,MATCH($A115,'[1]New PV Purchase Prices'!$A$184:$A$207,0),MATCH(B$97,'[1]New PV Purchase Prices'!$B$183:$N$183,0)),0)</f>
        <v>0</v>
      </c>
      <c r="C115" s="182">
        <f>IFERROR(INDEX('[1]New PV Purchase Prices'!$B$184:$N$207,MATCH($A115,'[1]New PV Purchase Prices'!$A$184:$A$207,0),MATCH(C$97,'[1]New PV Purchase Prices'!$B$183:$N$183,0)),0)</f>
        <v>0</v>
      </c>
      <c r="D115" s="182">
        <f>IFERROR(INDEX('[1]New PV Purchase Prices'!$B$184:$N$207,MATCH($A115,'[1]New PV Purchase Prices'!$A$184:$A$207,0),MATCH(D$97,'[1]New PV Purchase Prices'!$B$183:$N$183,0)),0)</f>
        <v>0</v>
      </c>
      <c r="E115" s="182">
        <f>IFERROR(INDEX('[1]New PV Purchase Prices'!$B$184:$N$207,MATCH($A115,'[1]New PV Purchase Prices'!$A$184:$A$207,0),MATCH(E$97,'[1]New PV Purchase Prices'!$B$183:$N$183,0)),0)</f>
        <v>0</v>
      </c>
      <c r="F115" s="182">
        <f>IFERROR(INDEX('[1]New PV Purchase Prices'!$B$184:$N$207,MATCH($A115,'[1]New PV Purchase Prices'!$A$184:$A$207,0),MATCH(F$97,'[1]New PV Purchase Prices'!$B$183:$N$183,0)),0)</f>
        <v>0</v>
      </c>
      <c r="G115" s="182">
        <f>IFERROR(INDEX('[1]New PV Purchase Prices'!$B$184:$N$207,MATCH($A115,'[1]New PV Purchase Prices'!$A$184:$A$207,0),MATCH(G$97,'[1]New PV Purchase Prices'!$B$183:$N$183,0)),0)</f>
        <v>0</v>
      </c>
      <c r="H115" s="182">
        <f>IFERROR(INDEX('[1]New PV Purchase Prices'!$B$184:$N$207,MATCH($A115,'[1]New PV Purchase Prices'!$A$184:$A$207,0),MATCH(H$97,'[1]New PV Purchase Prices'!$B$183:$N$183,0)),0)</f>
        <v>0</v>
      </c>
      <c r="I115" s="182">
        <f>IFERROR(INDEX('[1]New PV Purchase Prices'!$B$184:$N$207,MATCH($A115,'[1]New PV Purchase Prices'!$A$184:$A$207,0),MATCH(I$97,'[1]New PV Purchase Prices'!$B$183:$N$183,0)),0)</f>
        <v>0</v>
      </c>
      <c r="J115" s="182">
        <f>IFERROR(INDEX('[1]New PV Purchase Prices'!$B$184:$N$207,MATCH($A115,'[1]New PV Purchase Prices'!$A$184:$A$207,0),MATCH(J$97,'[1]New PV Purchase Prices'!$B$183:$N$183,0)),0)</f>
        <v>0</v>
      </c>
      <c r="K115" s="182">
        <f>IFERROR(INDEX('[1]New PV Purchase Prices'!$B$184:$N$207,MATCH($A115,'[1]New PV Purchase Prices'!$A$184:$A$207,0),MATCH(K$97,'[1]New PV Purchase Prices'!$B$183:$N$183,0)),0)</f>
        <v>0</v>
      </c>
      <c r="L115" s="182">
        <f>IFERROR(INDEX('[1]New PV Purchase Prices'!$B$184:$N$207,MATCH($A115,'[1]New PV Purchase Prices'!$A$184:$A$207,0),MATCH(L$97,'[1]New PV Purchase Prices'!$B$183:$N$183,0)),0)</f>
        <v>0</v>
      </c>
      <c r="M115" s="182">
        <f>IFERROR(INDEX('[1]New PV Purchase Prices'!$B$184:$N$207,MATCH($A115,'[1]New PV Purchase Prices'!$A$184:$A$207,0),MATCH(M$97,'[1]New PV Purchase Prices'!$B$183:$N$183,0)),0)</f>
        <v>0</v>
      </c>
      <c r="N115" s="182">
        <f>IFERROR(INDEX('[1]New PV Purchase Prices'!$B$184:$N$207,MATCH($A115,'[1]New PV Purchase Prices'!$A$184:$A$207,0),MATCH(N$97,'[1]New PV Purchase Prices'!$B$183:$N$183,0)),0)</f>
        <v>0</v>
      </c>
    </row>
    <row r="116" spans="1:15">
      <c r="A116" s="131" t="s">
        <v>3498</v>
      </c>
      <c r="B116" s="182">
        <f>IFERROR(INDEX('[1]New PV Purchase Prices'!$B$184:$N$207,MATCH($A116,'[1]New PV Purchase Prices'!$A$184:$A$207,0),MATCH(B$97,'[1]New PV Purchase Prices'!$B$183:$N$183,0)),0)</f>
        <v>0</v>
      </c>
      <c r="C116" s="182">
        <f>IFERROR(INDEX('[1]New PV Purchase Prices'!$B$184:$N$207,MATCH($A116,'[1]New PV Purchase Prices'!$A$184:$A$207,0),MATCH(C$97,'[1]New PV Purchase Prices'!$B$183:$N$183,0)),0)</f>
        <v>0</v>
      </c>
      <c r="D116" s="182">
        <f>IFERROR(INDEX('[1]New PV Purchase Prices'!$B$184:$N$207,MATCH($A116,'[1]New PV Purchase Prices'!$A$184:$A$207,0),MATCH(D$97,'[1]New PV Purchase Prices'!$B$183:$N$183,0)),0)</f>
        <v>0</v>
      </c>
      <c r="E116" s="182">
        <f>IFERROR(INDEX('[1]New PV Purchase Prices'!$B$184:$N$207,MATCH($A116,'[1]New PV Purchase Prices'!$A$184:$A$207,0),MATCH(E$97,'[1]New PV Purchase Prices'!$B$183:$N$183,0)),0)</f>
        <v>0</v>
      </c>
      <c r="F116" s="182">
        <f>IFERROR(INDEX('[1]New PV Purchase Prices'!$B$184:$N$207,MATCH($A116,'[1]New PV Purchase Prices'!$A$184:$A$207,0),MATCH(F$97,'[1]New PV Purchase Prices'!$B$183:$N$183,0)),0)</f>
        <v>0</v>
      </c>
      <c r="G116" s="182">
        <f>IFERROR(INDEX('[1]New PV Purchase Prices'!$B$184:$N$207,MATCH($A116,'[1]New PV Purchase Prices'!$A$184:$A$207,0),MATCH(G$97,'[1]New PV Purchase Prices'!$B$183:$N$183,0)),0)</f>
        <v>0</v>
      </c>
      <c r="H116" s="182">
        <f>IFERROR(INDEX('[1]New PV Purchase Prices'!$B$184:$N$207,MATCH($A116,'[1]New PV Purchase Prices'!$A$184:$A$207,0),MATCH(H$97,'[1]New PV Purchase Prices'!$B$183:$N$183,0)),0)</f>
        <v>0</v>
      </c>
      <c r="I116" s="182">
        <f>IFERROR(INDEX('[1]New PV Purchase Prices'!$B$184:$N$207,MATCH($A116,'[1]New PV Purchase Prices'!$A$184:$A$207,0),MATCH(I$97,'[1]New PV Purchase Prices'!$B$183:$N$183,0)),0)</f>
        <v>0</v>
      </c>
      <c r="J116" s="182">
        <f>IFERROR(INDEX('[1]New PV Purchase Prices'!$B$184:$N$207,MATCH($A116,'[1]New PV Purchase Prices'!$A$184:$A$207,0),MATCH(J$97,'[1]New PV Purchase Prices'!$B$183:$N$183,0)),0)</f>
        <v>0</v>
      </c>
      <c r="K116" s="182">
        <f>IFERROR(INDEX('[1]New PV Purchase Prices'!$B$184:$N$207,MATCH($A116,'[1]New PV Purchase Prices'!$A$184:$A$207,0),MATCH(K$97,'[1]New PV Purchase Prices'!$B$183:$N$183,0)),0)</f>
        <v>0</v>
      </c>
      <c r="L116" s="182">
        <f>IFERROR(INDEX('[1]New PV Purchase Prices'!$B$184:$N$207,MATCH($A116,'[1]New PV Purchase Prices'!$A$184:$A$207,0),MATCH(L$97,'[1]New PV Purchase Prices'!$B$183:$N$183,0)),0)</f>
        <v>0</v>
      </c>
      <c r="M116" s="182">
        <f>IFERROR(INDEX('[1]New PV Purchase Prices'!$B$184:$N$207,MATCH($A116,'[1]New PV Purchase Prices'!$A$184:$A$207,0),MATCH(M$97,'[1]New PV Purchase Prices'!$B$183:$N$183,0)),0)</f>
        <v>0</v>
      </c>
      <c r="N116" s="182">
        <f>IFERROR(INDEX('[1]New PV Purchase Prices'!$B$184:$N$207,MATCH($A116,'[1]New PV Purchase Prices'!$A$184:$A$207,0),MATCH(N$97,'[1]New PV Purchase Prices'!$B$183:$N$183,0)),0)</f>
        <v>0</v>
      </c>
    </row>
    <row r="117" spans="1:15">
      <c r="A117" s="131" t="s">
        <v>3499</v>
      </c>
      <c r="B117" s="182">
        <f>IFERROR(INDEX('[1]New PV Purchase Prices'!$B$184:$N$207,MATCH($A117,'[1]New PV Purchase Prices'!$A$184:$A$207,0),MATCH(B$97,'[1]New PV Purchase Prices'!$B$183:$N$183,0)),0)</f>
        <v>0</v>
      </c>
      <c r="C117" s="182">
        <f>IFERROR(INDEX('[1]New PV Purchase Prices'!$B$184:$N$207,MATCH($A117,'[1]New PV Purchase Prices'!$A$184:$A$207,0),MATCH(C$97,'[1]New PV Purchase Prices'!$B$183:$N$183,0)),0)</f>
        <v>0</v>
      </c>
      <c r="D117" s="182">
        <f>IFERROR(INDEX('[1]New PV Purchase Prices'!$B$184:$N$207,MATCH($A117,'[1]New PV Purchase Prices'!$A$184:$A$207,0),MATCH(D$97,'[1]New PV Purchase Prices'!$B$183:$N$183,0)),0)</f>
        <v>0</v>
      </c>
      <c r="E117" s="182">
        <f>IFERROR(INDEX('[1]New PV Purchase Prices'!$B$184:$N$207,MATCH($A117,'[1]New PV Purchase Prices'!$A$184:$A$207,0),MATCH(E$97,'[1]New PV Purchase Prices'!$B$183:$N$183,0)),0)</f>
        <v>0</v>
      </c>
      <c r="F117" s="182">
        <f>IFERROR(INDEX('[1]New PV Purchase Prices'!$B$184:$N$207,MATCH($A117,'[1]New PV Purchase Prices'!$A$184:$A$207,0),MATCH(F$97,'[1]New PV Purchase Prices'!$B$183:$N$183,0)),0)</f>
        <v>0</v>
      </c>
      <c r="G117" s="182">
        <f>IFERROR(INDEX('[1]New PV Purchase Prices'!$B$184:$N$207,MATCH($A117,'[1]New PV Purchase Prices'!$A$184:$A$207,0),MATCH(G$97,'[1]New PV Purchase Prices'!$B$183:$N$183,0)),0)</f>
        <v>0</v>
      </c>
      <c r="H117" s="182">
        <f>IFERROR(INDEX('[1]New PV Purchase Prices'!$B$184:$N$207,MATCH($A117,'[1]New PV Purchase Prices'!$A$184:$A$207,0),MATCH(H$97,'[1]New PV Purchase Prices'!$B$183:$N$183,0)),0)</f>
        <v>0</v>
      </c>
      <c r="I117" s="182">
        <f>IFERROR(INDEX('[1]New PV Purchase Prices'!$B$184:$N$207,MATCH($A117,'[1]New PV Purchase Prices'!$A$184:$A$207,0),MATCH(I$97,'[1]New PV Purchase Prices'!$B$183:$N$183,0)),0)</f>
        <v>0</v>
      </c>
      <c r="J117" s="182">
        <f>IFERROR(INDEX('[1]New PV Purchase Prices'!$B$184:$N$207,MATCH($A117,'[1]New PV Purchase Prices'!$A$184:$A$207,0),MATCH(J$97,'[1]New PV Purchase Prices'!$B$183:$N$183,0)),0)</f>
        <v>0</v>
      </c>
      <c r="K117" s="182">
        <f>IFERROR(INDEX('[1]New PV Purchase Prices'!$B$184:$N$207,MATCH($A117,'[1]New PV Purchase Prices'!$A$184:$A$207,0),MATCH(K$97,'[1]New PV Purchase Prices'!$B$183:$N$183,0)),0)</f>
        <v>0</v>
      </c>
      <c r="L117" s="182">
        <f>IFERROR(INDEX('[1]New PV Purchase Prices'!$B$184:$N$207,MATCH($A117,'[1]New PV Purchase Prices'!$A$184:$A$207,0),MATCH(L$97,'[1]New PV Purchase Prices'!$B$183:$N$183,0)),0)</f>
        <v>0</v>
      </c>
      <c r="M117" s="182">
        <f>IFERROR(INDEX('[1]New PV Purchase Prices'!$B$184:$N$207,MATCH($A117,'[1]New PV Purchase Prices'!$A$184:$A$207,0),MATCH(M$97,'[1]New PV Purchase Prices'!$B$183:$N$183,0)),0)</f>
        <v>0</v>
      </c>
      <c r="N117" s="182">
        <f>IFERROR(INDEX('[1]New PV Purchase Prices'!$B$184:$N$207,MATCH($A117,'[1]New PV Purchase Prices'!$A$184:$A$207,0),MATCH(N$97,'[1]New PV Purchase Prices'!$B$183:$N$183,0)),0)</f>
        <v>0</v>
      </c>
    </row>
    <row r="118" spans="1:15">
      <c r="A118" s="131" t="s">
        <v>3500</v>
      </c>
      <c r="B118" s="182">
        <f>IFERROR(INDEX('[1]New PV Purchase Prices'!$B$184:$N$207,MATCH($A118,'[1]New PV Purchase Prices'!$A$184:$A$207,0),MATCH(B$97,'[1]New PV Purchase Prices'!$B$183:$N$183,0)),0)</f>
        <v>0</v>
      </c>
      <c r="C118" s="182">
        <f>IFERROR(INDEX('[1]New PV Purchase Prices'!$B$184:$N$207,MATCH($A118,'[1]New PV Purchase Prices'!$A$184:$A$207,0),MATCH(C$97,'[1]New PV Purchase Prices'!$B$183:$N$183,0)),0)</f>
        <v>0</v>
      </c>
      <c r="D118" s="182">
        <f>IFERROR(INDEX('[1]New PV Purchase Prices'!$B$184:$N$207,MATCH($A118,'[1]New PV Purchase Prices'!$A$184:$A$207,0),MATCH(D$97,'[1]New PV Purchase Prices'!$B$183:$N$183,0)),0)</f>
        <v>0</v>
      </c>
      <c r="E118" s="182">
        <f>IFERROR(INDEX('[1]New PV Purchase Prices'!$B$184:$N$207,MATCH($A118,'[1]New PV Purchase Prices'!$A$184:$A$207,0),MATCH(E$97,'[1]New PV Purchase Prices'!$B$183:$N$183,0)),0)</f>
        <v>0</v>
      </c>
      <c r="F118" s="182">
        <f>IFERROR(INDEX('[1]New PV Purchase Prices'!$B$184:$N$207,MATCH($A118,'[1]New PV Purchase Prices'!$A$184:$A$207,0),MATCH(F$97,'[1]New PV Purchase Prices'!$B$183:$N$183,0)),0)</f>
        <v>0</v>
      </c>
      <c r="G118" s="182">
        <f>IFERROR(INDEX('[1]New PV Purchase Prices'!$B$184:$N$207,MATCH($A118,'[1]New PV Purchase Prices'!$A$184:$A$207,0),MATCH(G$97,'[1]New PV Purchase Prices'!$B$183:$N$183,0)),0)</f>
        <v>0</v>
      </c>
      <c r="H118" s="182">
        <f>IFERROR(INDEX('[1]New PV Purchase Prices'!$B$184:$N$207,MATCH($A118,'[1]New PV Purchase Prices'!$A$184:$A$207,0),MATCH(H$97,'[1]New PV Purchase Prices'!$B$183:$N$183,0)),0)</f>
        <v>0</v>
      </c>
      <c r="I118" s="182">
        <f>IFERROR(INDEX('[1]New PV Purchase Prices'!$B$184:$N$207,MATCH($A118,'[1]New PV Purchase Prices'!$A$184:$A$207,0),MATCH(I$97,'[1]New PV Purchase Prices'!$B$183:$N$183,0)),0)</f>
        <v>0</v>
      </c>
      <c r="J118" s="182">
        <f>IFERROR(INDEX('[1]New PV Purchase Prices'!$B$184:$N$207,MATCH($A118,'[1]New PV Purchase Prices'!$A$184:$A$207,0),MATCH(J$97,'[1]New PV Purchase Prices'!$B$183:$N$183,0)),0)</f>
        <v>0</v>
      </c>
      <c r="K118" s="182">
        <f>IFERROR(INDEX('[1]New PV Purchase Prices'!$B$184:$N$207,MATCH($A118,'[1]New PV Purchase Prices'!$A$184:$A$207,0),MATCH(K$97,'[1]New PV Purchase Prices'!$B$183:$N$183,0)),0)</f>
        <v>0</v>
      </c>
      <c r="L118" s="182">
        <f>IFERROR(INDEX('[1]New PV Purchase Prices'!$B$184:$N$207,MATCH($A118,'[1]New PV Purchase Prices'!$A$184:$A$207,0),MATCH(L$97,'[1]New PV Purchase Prices'!$B$183:$N$183,0)),0)</f>
        <v>0</v>
      </c>
      <c r="M118" s="182">
        <f>IFERROR(INDEX('[1]New PV Purchase Prices'!$B$184:$N$207,MATCH($A118,'[1]New PV Purchase Prices'!$A$184:$A$207,0),MATCH(M$97,'[1]New PV Purchase Prices'!$B$183:$N$183,0)),0)</f>
        <v>0</v>
      </c>
      <c r="N118" s="182">
        <f>IFERROR(INDEX('[1]New PV Purchase Prices'!$B$184:$N$207,MATCH($A118,'[1]New PV Purchase Prices'!$A$184:$A$207,0),MATCH(N$97,'[1]New PV Purchase Prices'!$B$183:$N$183,0)),0)</f>
        <v>0</v>
      </c>
    </row>
    <row r="119" spans="1:15">
      <c r="A119" s="131" t="s">
        <v>3501</v>
      </c>
      <c r="B119" s="182">
        <f>IFERROR(INDEX('[1]New PV Purchase Prices'!$B$184:$N$207,MATCH($A119,'[1]New PV Purchase Prices'!$A$184:$A$207,0),MATCH(B$97,'[1]New PV Purchase Prices'!$B$183:$N$183,0)),0)</f>
        <v>0.14643847463366214</v>
      </c>
      <c r="C119" s="182">
        <f>IFERROR(INDEX('[1]New PV Purchase Prices'!$B$184:$N$207,MATCH($A119,'[1]New PV Purchase Prices'!$A$184:$A$207,0),MATCH(C$97,'[1]New PV Purchase Prices'!$B$183:$N$183,0)),0)</f>
        <v>0.14643847463366214</v>
      </c>
      <c r="D119" s="182">
        <f>IFERROR(INDEX('[1]New PV Purchase Prices'!$B$184:$N$207,MATCH($A119,'[1]New PV Purchase Prices'!$A$184:$A$207,0),MATCH(D$97,'[1]New PV Purchase Prices'!$B$183:$N$183,0)),0)</f>
        <v>0.14643847463366214</v>
      </c>
      <c r="E119" s="182">
        <f>IFERROR(INDEX('[1]New PV Purchase Prices'!$B$184:$N$207,MATCH($A119,'[1]New PV Purchase Prices'!$A$184:$A$207,0),MATCH(E$97,'[1]New PV Purchase Prices'!$B$183:$N$183,0)),0)</f>
        <v>0.14643847463366214</v>
      </c>
      <c r="F119" s="182">
        <f>IFERROR(INDEX('[1]New PV Purchase Prices'!$B$184:$N$207,MATCH($A119,'[1]New PV Purchase Prices'!$A$184:$A$207,0),MATCH(F$97,'[1]New PV Purchase Prices'!$B$183:$N$183,0)),0)</f>
        <v>0.14643847463366214</v>
      </c>
      <c r="G119" s="182">
        <f>IFERROR(INDEX('[1]New PV Purchase Prices'!$B$184:$N$207,MATCH($A119,'[1]New PV Purchase Prices'!$A$184:$A$207,0),MATCH(G$97,'[1]New PV Purchase Prices'!$B$183:$N$183,0)),0)</f>
        <v>0.14643847463366214</v>
      </c>
      <c r="H119" s="182">
        <f>IFERROR(INDEX('[1]New PV Purchase Prices'!$B$184:$N$207,MATCH($A119,'[1]New PV Purchase Prices'!$A$184:$A$207,0),MATCH(H$97,'[1]New PV Purchase Prices'!$B$183:$N$183,0)),0)</f>
        <v>0.14643847463366214</v>
      </c>
      <c r="I119" s="182">
        <f>IFERROR(INDEX('[1]New PV Purchase Prices'!$B$184:$N$207,MATCH($A119,'[1]New PV Purchase Prices'!$A$184:$A$207,0),MATCH(I$97,'[1]New PV Purchase Prices'!$B$183:$N$183,0)),0)</f>
        <v>0.14643847463366214</v>
      </c>
      <c r="J119" s="182">
        <f>IFERROR(INDEX('[1]New PV Purchase Prices'!$B$184:$N$207,MATCH($A119,'[1]New PV Purchase Prices'!$A$184:$A$207,0),MATCH(J$97,'[1]New PV Purchase Prices'!$B$183:$N$183,0)),0)</f>
        <v>0.14643847463366214</v>
      </c>
      <c r="K119" s="182">
        <f>IFERROR(INDEX('[1]New PV Purchase Prices'!$B$184:$N$207,MATCH($A119,'[1]New PV Purchase Prices'!$A$184:$A$207,0),MATCH(K$97,'[1]New PV Purchase Prices'!$B$183:$N$183,0)),0)</f>
        <v>0.14643847463366214</v>
      </c>
      <c r="L119" s="182">
        <f>IFERROR(INDEX('[1]New PV Purchase Prices'!$B$184:$N$207,MATCH($A119,'[1]New PV Purchase Prices'!$A$184:$A$207,0),MATCH(L$97,'[1]New PV Purchase Prices'!$B$183:$N$183,0)),0)</f>
        <v>0.14643847463366214</v>
      </c>
      <c r="M119" s="182">
        <f>IFERROR(INDEX('[1]New PV Purchase Prices'!$B$184:$N$207,MATCH($A119,'[1]New PV Purchase Prices'!$A$184:$A$207,0),MATCH(M$97,'[1]New PV Purchase Prices'!$B$183:$N$183,0)),0)</f>
        <v>0.14643847463366214</v>
      </c>
      <c r="N119" s="182">
        <f>IFERROR(INDEX('[1]New PV Purchase Prices'!$B$184:$N$207,MATCH($A119,'[1]New PV Purchase Prices'!$A$184:$A$207,0),MATCH(N$97,'[1]New PV Purchase Prices'!$B$183:$N$183,0)),0)</f>
        <v>0.14643847463366214</v>
      </c>
    </row>
    <row r="120" spans="1:15">
      <c r="A120" s="131" t="s">
        <v>3502</v>
      </c>
      <c r="B120" s="182">
        <f>IFERROR(INDEX('[1]New PV Purchase Prices'!$B$184:$N$207,MATCH($A120,'[1]New PV Purchase Prices'!$A$184:$A$207,0),MATCH(B$97,'[1]New PV Purchase Prices'!$B$183:$N$183,0)),0)</f>
        <v>0</v>
      </c>
      <c r="C120" s="182">
        <f>IFERROR(INDEX('[1]New PV Purchase Prices'!$B$184:$N$207,MATCH($A120,'[1]New PV Purchase Prices'!$A$184:$A$207,0),MATCH(C$97,'[1]New PV Purchase Prices'!$B$183:$N$183,0)),0)</f>
        <v>0</v>
      </c>
      <c r="D120" s="182">
        <f>IFERROR(INDEX('[1]New PV Purchase Prices'!$B$184:$N$207,MATCH($A120,'[1]New PV Purchase Prices'!$A$184:$A$207,0),MATCH(D$97,'[1]New PV Purchase Prices'!$B$183:$N$183,0)),0)</f>
        <v>0</v>
      </c>
      <c r="E120" s="182">
        <f>IFERROR(INDEX('[1]New PV Purchase Prices'!$B$184:$N$207,MATCH($A120,'[1]New PV Purchase Prices'!$A$184:$A$207,0),MATCH(E$97,'[1]New PV Purchase Prices'!$B$183:$N$183,0)),0)</f>
        <v>0</v>
      </c>
      <c r="F120" s="182">
        <f>IFERROR(INDEX('[1]New PV Purchase Prices'!$B$184:$N$207,MATCH($A120,'[1]New PV Purchase Prices'!$A$184:$A$207,0),MATCH(F$97,'[1]New PV Purchase Prices'!$B$183:$N$183,0)),0)</f>
        <v>0</v>
      </c>
      <c r="G120" s="182">
        <f>IFERROR(INDEX('[1]New PV Purchase Prices'!$B$184:$N$207,MATCH($A120,'[1]New PV Purchase Prices'!$A$184:$A$207,0),MATCH(G$97,'[1]New PV Purchase Prices'!$B$183:$N$183,0)),0)</f>
        <v>0</v>
      </c>
      <c r="H120" s="182">
        <f>IFERROR(INDEX('[1]New PV Purchase Prices'!$B$184:$N$207,MATCH($A120,'[1]New PV Purchase Prices'!$A$184:$A$207,0),MATCH(H$97,'[1]New PV Purchase Prices'!$B$183:$N$183,0)),0)</f>
        <v>0</v>
      </c>
      <c r="I120" s="182">
        <f>IFERROR(INDEX('[1]New PV Purchase Prices'!$B$184:$N$207,MATCH($A120,'[1]New PV Purchase Prices'!$A$184:$A$207,0),MATCH(I$97,'[1]New PV Purchase Prices'!$B$183:$N$183,0)),0)</f>
        <v>0</v>
      </c>
      <c r="J120" s="182">
        <f>IFERROR(INDEX('[1]New PV Purchase Prices'!$B$184:$N$207,MATCH($A120,'[1]New PV Purchase Prices'!$A$184:$A$207,0),MATCH(J$97,'[1]New PV Purchase Prices'!$B$183:$N$183,0)),0)</f>
        <v>0</v>
      </c>
      <c r="K120" s="182">
        <f>IFERROR(INDEX('[1]New PV Purchase Prices'!$B$184:$N$207,MATCH($A120,'[1]New PV Purchase Prices'!$A$184:$A$207,0),MATCH(K$97,'[1]New PV Purchase Prices'!$B$183:$N$183,0)),0)</f>
        <v>0</v>
      </c>
      <c r="L120" s="182">
        <f>IFERROR(INDEX('[1]New PV Purchase Prices'!$B$184:$N$207,MATCH($A120,'[1]New PV Purchase Prices'!$A$184:$A$207,0),MATCH(L$97,'[1]New PV Purchase Prices'!$B$183:$N$183,0)),0)</f>
        <v>0</v>
      </c>
      <c r="M120" s="182">
        <f>IFERROR(INDEX('[1]New PV Purchase Prices'!$B$184:$N$207,MATCH($A120,'[1]New PV Purchase Prices'!$A$184:$A$207,0),MATCH(M$97,'[1]New PV Purchase Prices'!$B$183:$N$183,0)),0)</f>
        <v>0</v>
      </c>
      <c r="N120" s="182">
        <f>IFERROR(INDEX('[1]New PV Purchase Prices'!$B$184:$N$207,MATCH($A120,'[1]New PV Purchase Prices'!$A$184:$A$207,0),MATCH(N$97,'[1]New PV Purchase Prices'!$B$183:$N$183,0)),0)</f>
        <v>0</v>
      </c>
    </row>
    <row r="121" spans="1:15">
      <c r="A121" s="131" t="s">
        <v>3503</v>
      </c>
      <c r="B121" s="182">
        <f>IFERROR(INDEX('[1]New PV Purchase Prices'!$B$184:$N$207,MATCH($A121,'[1]New PV Purchase Prices'!$A$184:$A$207,0),MATCH(B$97,'[1]New PV Purchase Prices'!$B$183:$N$183,0)),0)</f>
        <v>0</v>
      </c>
      <c r="C121" s="182">
        <f>IFERROR(INDEX('[1]New PV Purchase Prices'!$B$184:$N$207,MATCH($A121,'[1]New PV Purchase Prices'!$A$184:$A$207,0),MATCH(C$97,'[1]New PV Purchase Prices'!$B$183:$N$183,0)),0)</f>
        <v>0</v>
      </c>
      <c r="D121" s="182">
        <f>IFERROR(INDEX('[1]New PV Purchase Prices'!$B$184:$N$207,MATCH($A121,'[1]New PV Purchase Prices'!$A$184:$A$207,0),MATCH(D$97,'[1]New PV Purchase Prices'!$B$183:$N$183,0)),0)</f>
        <v>0</v>
      </c>
      <c r="E121" s="182">
        <f>IFERROR(INDEX('[1]New PV Purchase Prices'!$B$184:$N$207,MATCH($A121,'[1]New PV Purchase Prices'!$A$184:$A$207,0),MATCH(E$97,'[1]New PV Purchase Prices'!$B$183:$N$183,0)),0)</f>
        <v>0</v>
      </c>
      <c r="F121" s="182">
        <f>IFERROR(INDEX('[1]New PV Purchase Prices'!$B$184:$N$207,MATCH($A121,'[1]New PV Purchase Prices'!$A$184:$A$207,0),MATCH(F$97,'[1]New PV Purchase Prices'!$B$183:$N$183,0)),0)</f>
        <v>0</v>
      </c>
      <c r="G121" s="182">
        <f>IFERROR(INDEX('[1]New PV Purchase Prices'!$B$184:$N$207,MATCH($A121,'[1]New PV Purchase Prices'!$A$184:$A$207,0),MATCH(G$97,'[1]New PV Purchase Prices'!$B$183:$N$183,0)),0)</f>
        <v>0</v>
      </c>
      <c r="H121" s="182">
        <f>IFERROR(INDEX('[1]New PV Purchase Prices'!$B$184:$N$207,MATCH($A121,'[1]New PV Purchase Prices'!$A$184:$A$207,0),MATCH(H$97,'[1]New PV Purchase Prices'!$B$183:$N$183,0)),0)</f>
        <v>0</v>
      </c>
      <c r="I121" s="182">
        <f>IFERROR(INDEX('[1]New PV Purchase Prices'!$B$184:$N$207,MATCH($A121,'[1]New PV Purchase Prices'!$A$184:$A$207,0),MATCH(I$97,'[1]New PV Purchase Prices'!$B$183:$N$183,0)),0)</f>
        <v>0</v>
      </c>
      <c r="J121" s="182">
        <f>IFERROR(INDEX('[1]New PV Purchase Prices'!$B$184:$N$207,MATCH($A121,'[1]New PV Purchase Prices'!$A$184:$A$207,0),MATCH(J$97,'[1]New PV Purchase Prices'!$B$183:$N$183,0)),0)</f>
        <v>0</v>
      </c>
      <c r="K121" s="182">
        <f>IFERROR(INDEX('[1]New PV Purchase Prices'!$B$184:$N$207,MATCH($A121,'[1]New PV Purchase Prices'!$A$184:$A$207,0),MATCH(K$97,'[1]New PV Purchase Prices'!$B$183:$N$183,0)),0)</f>
        <v>0</v>
      </c>
      <c r="L121" s="182">
        <f>IFERROR(INDEX('[1]New PV Purchase Prices'!$B$184:$N$207,MATCH($A121,'[1]New PV Purchase Prices'!$A$184:$A$207,0),MATCH(L$97,'[1]New PV Purchase Prices'!$B$183:$N$183,0)),0)</f>
        <v>0</v>
      </c>
      <c r="M121" s="182">
        <f>IFERROR(INDEX('[1]New PV Purchase Prices'!$B$184:$N$207,MATCH($A121,'[1]New PV Purchase Prices'!$A$184:$A$207,0),MATCH(M$97,'[1]New PV Purchase Prices'!$B$183:$N$183,0)),0)</f>
        <v>0</v>
      </c>
      <c r="N121" s="182">
        <f>IFERROR(INDEX('[1]New PV Purchase Prices'!$B$184:$N$207,MATCH($A121,'[1]New PV Purchase Prices'!$A$184:$A$207,0),MATCH(N$97,'[1]New PV Purchase Prices'!$B$183:$N$183,0)),0)</f>
        <v>0</v>
      </c>
    </row>
    <row r="123" spans="1:15" ht="15.75" customHeight="1">
      <c r="A123" s="179" t="s">
        <v>3504</v>
      </c>
      <c r="B123" s="179"/>
      <c r="C123" s="179"/>
      <c r="D123" s="179"/>
      <c r="E123" s="179"/>
      <c r="F123" s="179"/>
      <c r="G123" s="179"/>
      <c r="H123" s="179"/>
      <c r="I123" s="179"/>
      <c r="J123" s="179"/>
      <c r="K123" s="179"/>
      <c r="L123" s="179"/>
      <c r="M123" s="179"/>
      <c r="N123" s="179"/>
    </row>
    <row r="124" spans="1:15">
      <c r="A124" s="131" t="s">
        <v>3505</v>
      </c>
      <c r="B124" s="130">
        <v>2023</v>
      </c>
      <c r="C124" s="130">
        <v>2024</v>
      </c>
      <c r="D124" s="130">
        <v>2025</v>
      </c>
      <c r="E124" s="130">
        <v>2026</v>
      </c>
      <c r="F124" s="130">
        <v>2027</v>
      </c>
      <c r="G124" s="130">
        <v>2028</v>
      </c>
      <c r="H124" s="130">
        <v>2029</v>
      </c>
      <c r="I124" s="130">
        <v>2030</v>
      </c>
      <c r="J124" s="130">
        <v>2031</v>
      </c>
      <c r="K124" s="130">
        <v>2032</v>
      </c>
      <c r="L124" s="130">
        <v>2033</v>
      </c>
      <c r="M124" s="130">
        <v>2034</v>
      </c>
      <c r="N124" s="130">
        <v>2035</v>
      </c>
    </row>
    <row r="125" spans="1:15">
      <c r="A125" s="131" t="s">
        <v>3428</v>
      </c>
      <c r="B125" s="131">
        <f>SUMPRODUCT(B$64:B$67,$D$4:$D$7)</f>
        <v>27.98509334436806</v>
      </c>
      <c r="C125" s="183">
        <f>($I125-$B125)/($I$124-$B$124)+B125</f>
        <v>29.301087773515157</v>
      </c>
      <c r="D125" s="183">
        <f t="shared" ref="D125:H125" si="12">($I125-$B125)/($I$124-$B$124)+C125</f>
        <v>30.617082202662253</v>
      </c>
      <c r="E125" s="183">
        <f t="shared" si="12"/>
        <v>31.93307663180935</v>
      </c>
      <c r="F125" s="183">
        <f t="shared" si="12"/>
        <v>33.249071060956446</v>
      </c>
      <c r="G125" s="183">
        <f t="shared" si="12"/>
        <v>34.565065490103542</v>
      </c>
      <c r="H125" s="183">
        <f t="shared" si="12"/>
        <v>35.881059919250639</v>
      </c>
      <c r="I125" s="131">
        <f>SUMPRODUCT(I$64:I$67,$E$4:$E$7)</f>
        <v>37.197054348397735</v>
      </c>
      <c r="J125" s="183">
        <f>($N125-$I125)/($N$124-$I$124)+I125</f>
        <v>38.649307081549942</v>
      </c>
      <c r="K125" s="183">
        <f t="shared" ref="K125:M125" si="13">($N125-$I125)/($N$124-$I$124)+J125</f>
        <v>40.101559814702149</v>
      </c>
      <c r="L125" s="183">
        <f t="shared" si="13"/>
        <v>41.553812547854356</v>
      </c>
      <c r="M125" s="183">
        <f t="shared" si="13"/>
        <v>43.006065281006563</v>
      </c>
      <c r="N125" s="131">
        <f>SUMPRODUCT(N$64:N$67,$F$4:$F$7)</f>
        <v>44.458318014158785</v>
      </c>
      <c r="O125" s="131" t="s">
        <v>3506</v>
      </c>
    </row>
    <row r="126" spans="1:15">
      <c r="A126" s="131" t="s">
        <v>3507</v>
      </c>
      <c r="B126" s="131">
        <f>SUMPRODUCT(B$71:B$94,$D$8:$D$31)</f>
        <v>0.35461660722483412</v>
      </c>
      <c r="C126" s="183">
        <f t="shared" ref="C126:H128" si="14">($I126-$B126)/($I$124-$B$124)+B126</f>
        <v>0.34130124400438661</v>
      </c>
      <c r="D126" s="183">
        <f t="shared" si="14"/>
        <v>0.32798588078393909</v>
      </c>
      <c r="E126" s="183">
        <f t="shared" si="14"/>
        <v>0.31467051756349157</v>
      </c>
      <c r="F126" s="183">
        <f t="shared" si="14"/>
        <v>0.30135515434304405</v>
      </c>
      <c r="G126" s="183">
        <f t="shared" si="14"/>
        <v>0.28803979112259653</v>
      </c>
      <c r="H126" s="183">
        <f t="shared" si="14"/>
        <v>0.27472442790214902</v>
      </c>
      <c r="I126" s="131">
        <f>SUMPRODUCT(I$71:I$94,$E$8:$E$31)</f>
        <v>0.26140906468170144</v>
      </c>
      <c r="J126" s="183">
        <f t="shared" ref="J126:M127" si="15">($N126-$I126)/($N$124-$I$124)+I126</f>
        <v>0.26026044091281575</v>
      </c>
      <c r="K126" s="183">
        <f t="shared" si="15"/>
        <v>0.25911181714393006</v>
      </c>
      <c r="L126" s="183">
        <f t="shared" si="15"/>
        <v>0.25796319337504436</v>
      </c>
      <c r="M126" s="183">
        <f t="shared" si="15"/>
        <v>0.25681456960615867</v>
      </c>
      <c r="N126" s="131">
        <f>SUMPRODUCT(N$71:N$94,$F$8:$F$31)</f>
        <v>0.25566594583727287</v>
      </c>
      <c r="O126" s="131" t="s">
        <v>3508</v>
      </c>
    </row>
    <row r="127" spans="1:15">
      <c r="A127" s="131" t="s">
        <v>3509</v>
      </c>
      <c r="B127" s="131">
        <f>SUMPRODUCT(B$98:B$121,$D$32:$D$55)</f>
        <v>0.47065753727331</v>
      </c>
      <c r="C127" s="183">
        <f t="shared" si="14"/>
        <v>0.4527946854245285</v>
      </c>
      <c r="D127" s="183">
        <f t="shared" si="14"/>
        <v>0.434931833575747</v>
      </c>
      <c r="E127" s="183">
        <f t="shared" si="14"/>
        <v>0.41706898172696549</v>
      </c>
      <c r="F127" s="183">
        <f t="shared" si="14"/>
        <v>0.39920612987818399</v>
      </c>
      <c r="G127" s="183">
        <f t="shared" si="14"/>
        <v>0.38134327802940249</v>
      </c>
      <c r="H127" s="183">
        <f t="shared" si="14"/>
        <v>0.36348042618062099</v>
      </c>
      <c r="I127" s="131">
        <f>SUMPRODUCT(I$98:I$121,$E$32:$E$55)</f>
        <v>0.34561757433183959</v>
      </c>
      <c r="J127" s="183">
        <f t="shared" si="15"/>
        <v>0.3437880327953563</v>
      </c>
      <c r="K127" s="183">
        <f t="shared" si="15"/>
        <v>0.34195849125887301</v>
      </c>
      <c r="L127" s="183">
        <f t="shared" si="15"/>
        <v>0.34012894972238972</v>
      </c>
      <c r="M127" s="183">
        <f t="shared" si="15"/>
        <v>0.33829940818590643</v>
      </c>
      <c r="N127" s="131">
        <f>SUMPRODUCT(N$98:N$121,$F$32:$F$55)</f>
        <v>0.33646986664942308</v>
      </c>
      <c r="O127" s="131" t="s">
        <v>3508</v>
      </c>
    </row>
    <row r="128" spans="1:15">
      <c r="A128" s="131" t="s">
        <v>3510</v>
      </c>
      <c r="B128" s="131">
        <f>SUM($B$98:$B$103)*D56+SUM($B$104:$B$109)*D57+SUM($B$110:$B$115)*D58+SUM($B$116:$B$121)*D59</f>
        <v>30.645945784663969</v>
      </c>
      <c r="C128" s="183">
        <f t="shared" si="14"/>
        <v>32.361144815459824</v>
      </c>
      <c r="D128" s="183">
        <f t="shared" si="14"/>
        <v>34.076343846255675</v>
      </c>
      <c r="E128" s="183">
        <f t="shared" si="14"/>
        <v>35.791542877051526</v>
      </c>
      <c r="F128" s="183">
        <f t="shared" si="14"/>
        <v>37.506741907847378</v>
      </c>
      <c r="G128" s="183">
        <f t="shared" si="14"/>
        <v>39.221940938643229</v>
      </c>
      <c r="H128" s="183">
        <f t="shared" si="14"/>
        <v>40.93713996943908</v>
      </c>
      <c r="I128" s="131">
        <f>SUM($I$98:$I$103)*E56+SUM($I$104:$I$109)*E57+SUM($I$110:$I$115)*E58+SUM($I$116:$I$121)*E59</f>
        <v>42.652339000234932</v>
      </c>
      <c r="J128" s="183">
        <f>($I128-$B128)/($I$124-$B$124)+I128</f>
        <v>44.367538031030783</v>
      </c>
      <c r="K128" s="183">
        <f t="shared" ref="K128:N128" si="16">($I128-$B128)/($I$124-$B$124)+J128</f>
        <v>46.082737061826634</v>
      </c>
      <c r="L128" s="183">
        <f t="shared" si="16"/>
        <v>47.797936092622486</v>
      </c>
      <c r="M128" s="183">
        <f t="shared" si="16"/>
        <v>49.513135123418337</v>
      </c>
      <c r="N128" s="183">
        <f t="shared" si="16"/>
        <v>51.228334154214188</v>
      </c>
      <c r="O128" s="131" t="s">
        <v>3506</v>
      </c>
    </row>
    <row r="130" spans="1:6" ht="32" thickBot="1">
      <c r="A130" s="184" t="s">
        <v>3511</v>
      </c>
      <c r="B130" s="185" t="s">
        <v>3352</v>
      </c>
      <c r="C130" s="185" t="s">
        <v>3512</v>
      </c>
      <c r="D130" s="185" t="s">
        <v>3513</v>
      </c>
      <c r="E130" s="185" t="s">
        <v>3514</v>
      </c>
      <c r="F130" s="136" t="s">
        <v>3515</v>
      </c>
    </row>
    <row r="131" spans="1:6" ht="15" thickBot="1">
      <c r="A131" s="226" t="s">
        <v>3516</v>
      </c>
      <c r="B131" s="186">
        <v>2022</v>
      </c>
      <c r="C131" s="187">
        <v>3.46</v>
      </c>
      <c r="D131" s="188" t="s">
        <v>3431</v>
      </c>
      <c r="E131" s="188" t="s">
        <v>3431</v>
      </c>
      <c r="F131" s="189">
        <v>7</v>
      </c>
    </row>
    <row r="132" spans="1:6" ht="15" thickBot="1">
      <c r="A132" s="227"/>
      <c r="B132" s="186">
        <v>2025</v>
      </c>
      <c r="C132" s="190">
        <v>3.48</v>
      </c>
      <c r="D132" s="191" t="s">
        <v>3431</v>
      </c>
      <c r="E132" s="191" t="s">
        <v>3431</v>
      </c>
      <c r="F132" s="191">
        <v>7</v>
      </c>
    </row>
    <row r="133" spans="1:6" ht="15" thickBot="1">
      <c r="A133" s="227"/>
      <c r="B133" s="186">
        <v>2030</v>
      </c>
      <c r="C133" s="187">
        <v>3.52</v>
      </c>
      <c r="D133" s="188" t="s">
        <v>3431</v>
      </c>
      <c r="E133" s="188" t="s">
        <v>3431</v>
      </c>
      <c r="F133" s="188">
        <v>7</v>
      </c>
    </row>
    <row r="134" spans="1:6" ht="15" thickBot="1">
      <c r="A134" s="228"/>
      <c r="B134" s="186">
        <v>2035</v>
      </c>
      <c r="C134" s="187">
        <v>3.57</v>
      </c>
      <c r="D134" s="188" t="s">
        <v>3431</v>
      </c>
      <c r="E134" s="188" t="s">
        <v>3431</v>
      </c>
      <c r="F134" s="188">
        <v>7</v>
      </c>
    </row>
    <row r="135" spans="1:6" ht="15" thickBot="1">
      <c r="A135" s="229" t="s">
        <v>3517</v>
      </c>
      <c r="B135" s="186">
        <v>2022</v>
      </c>
      <c r="C135" s="190">
        <v>3.46</v>
      </c>
      <c r="D135" s="190">
        <v>0.12</v>
      </c>
      <c r="E135" s="191" t="s">
        <v>3431</v>
      </c>
      <c r="F135" s="191">
        <v>5</v>
      </c>
    </row>
    <row r="136" spans="1:6" ht="15" thickBot="1">
      <c r="A136" s="230"/>
      <c r="B136" s="186">
        <v>2025</v>
      </c>
      <c r="C136" s="187">
        <v>3.48</v>
      </c>
      <c r="D136" s="187">
        <v>0.13</v>
      </c>
      <c r="E136" s="188" t="s">
        <v>3431</v>
      </c>
      <c r="F136" s="188">
        <v>5</v>
      </c>
    </row>
    <row r="137" spans="1:6" ht="15" thickBot="1">
      <c r="A137" s="230"/>
      <c r="B137" s="186">
        <v>2030</v>
      </c>
      <c r="C137" s="190">
        <v>3.52</v>
      </c>
      <c r="D137" s="190">
        <v>0.13</v>
      </c>
      <c r="E137" s="191" t="s">
        <v>3431</v>
      </c>
      <c r="F137" s="191">
        <v>5</v>
      </c>
    </row>
    <row r="138" spans="1:6" ht="15" thickBot="1">
      <c r="A138" s="231"/>
      <c r="B138" s="186">
        <v>2035</v>
      </c>
      <c r="C138" s="190">
        <v>3.57</v>
      </c>
      <c r="D138" s="190">
        <v>0.13</v>
      </c>
      <c r="E138" s="191" t="s">
        <v>3431</v>
      </c>
      <c r="F138" s="191">
        <v>5</v>
      </c>
    </row>
    <row r="139" spans="1:6" ht="15" thickBot="1">
      <c r="A139" s="232" t="s">
        <v>3518</v>
      </c>
      <c r="B139" s="186">
        <v>2022</v>
      </c>
      <c r="C139" s="188" t="s">
        <v>3431</v>
      </c>
      <c r="D139" s="187">
        <v>0.12</v>
      </c>
      <c r="E139" s="187">
        <v>0.28000000000000003</v>
      </c>
      <c r="F139" s="188">
        <v>3.6</v>
      </c>
    </row>
    <row r="140" spans="1:6" ht="15" thickBot="1">
      <c r="A140" s="233"/>
      <c r="B140" s="186">
        <v>2025</v>
      </c>
      <c r="C140" s="191" t="s">
        <v>3431</v>
      </c>
      <c r="D140" s="190">
        <v>0.13</v>
      </c>
      <c r="E140" s="190">
        <v>0.24</v>
      </c>
      <c r="F140" s="191">
        <v>3.6</v>
      </c>
    </row>
    <row r="141" spans="1:6" ht="15" thickBot="1">
      <c r="A141" s="233"/>
      <c r="B141" s="186">
        <v>2030</v>
      </c>
      <c r="C141" s="188" t="s">
        <v>3431</v>
      </c>
      <c r="D141" s="187">
        <v>0.13</v>
      </c>
      <c r="E141" s="187">
        <v>0.2</v>
      </c>
      <c r="F141" s="188">
        <v>3.6</v>
      </c>
    </row>
    <row r="142" spans="1:6" ht="15" thickBot="1">
      <c r="A142" s="234"/>
      <c r="B142" s="186">
        <v>2035</v>
      </c>
      <c r="C142" s="188" t="s">
        <v>3431</v>
      </c>
      <c r="D142" s="187">
        <v>0.13</v>
      </c>
      <c r="E142" s="187">
        <v>0.2</v>
      </c>
      <c r="F142" s="188">
        <v>3.6</v>
      </c>
    </row>
    <row r="143" spans="1:6" ht="15" thickBot="1">
      <c r="A143" s="235" t="s">
        <v>3519</v>
      </c>
      <c r="B143" s="236"/>
      <c r="C143" s="147" t="s">
        <v>3520</v>
      </c>
      <c r="D143" s="147" t="s">
        <v>3520</v>
      </c>
      <c r="E143" s="147" t="s">
        <v>3521</v>
      </c>
      <c r="F143" s="147" t="s">
        <v>3522</v>
      </c>
    </row>
    <row r="144" spans="1:6" ht="15" thickBot="1"/>
    <row r="145" spans="1:19" ht="42.5" thickBot="1">
      <c r="A145" s="217"/>
      <c r="B145" s="218"/>
      <c r="C145" s="192" t="s">
        <v>3523</v>
      </c>
      <c r="D145" s="193"/>
      <c r="E145" s="192" t="s">
        <v>3524</v>
      </c>
      <c r="F145" s="193"/>
    </row>
    <row r="146" spans="1:19" ht="30.5" thickBot="1">
      <c r="A146" s="219"/>
      <c r="B146" s="220"/>
      <c r="C146" s="140" t="s">
        <v>3525</v>
      </c>
      <c r="D146" s="140" t="s">
        <v>3526</v>
      </c>
      <c r="E146" s="140" t="s">
        <v>3525</v>
      </c>
      <c r="F146" s="140" t="s">
        <v>3527</v>
      </c>
    </row>
    <row r="147" spans="1:19" ht="15" thickBot="1">
      <c r="A147" s="221" t="s">
        <v>3528</v>
      </c>
      <c r="B147" s="194" t="s">
        <v>3529</v>
      </c>
      <c r="C147" s="191" t="s">
        <v>3434</v>
      </c>
      <c r="D147" s="191">
        <v>0.84</v>
      </c>
      <c r="E147" s="191" t="s">
        <v>3445</v>
      </c>
      <c r="F147" s="191">
        <v>0.4</v>
      </c>
    </row>
    <row r="148" spans="1:19" ht="15" thickBot="1">
      <c r="A148" s="222"/>
      <c r="B148" s="194" t="s">
        <v>3530</v>
      </c>
      <c r="C148" s="188" t="s">
        <v>3436</v>
      </c>
      <c r="D148" s="188">
        <v>0.89</v>
      </c>
      <c r="E148" s="188" t="s">
        <v>3446</v>
      </c>
      <c r="F148" s="188">
        <v>0.52</v>
      </c>
    </row>
    <row r="149" spans="1:19" ht="15" thickBot="1">
      <c r="A149" s="222"/>
      <c r="B149" s="194" t="s">
        <v>3531</v>
      </c>
      <c r="C149" s="191" t="s">
        <v>3437</v>
      </c>
      <c r="D149" s="191">
        <v>0.93</v>
      </c>
      <c r="E149" s="191" t="s">
        <v>3447</v>
      </c>
      <c r="F149" s="191">
        <v>0.62</v>
      </c>
    </row>
    <row r="150" spans="1:19" ht="15" thickBot="1">
      <c r="A150" s="222"/>
      <c r="B150" s="194" t="s">
        <v>3532</v>
      </c>
      <c r="C150" s="188" t="s">
        <v>3438</v>
      </c>
      <c r="D150" s="188">
        <v>0.95</v>
      </c>
      <c r="E150" s="188" t="s">
        <v>3448</v>
      </c>
      <c r="F150" s="188">
        <v>0.69</v>
      </c>
    </row>
    <row r="151" spans="1:19" ht="15" thickBot="1">
      <c r="A151" s="222"/>
      <c r="B151" s="194" t="s">
        <v>3533</v>
      </c>
      <c r="C151" s="191" t="s">
        <v>3439</v>
      </c>
      <c r="D151" s="191">
        <v>0.96</v>
      </c>
      <c r="E151" s="191" t="s">
        <v>3449</v>
      </c>
      <c r="F151" s="191">
        <v>0.74</v>
      </c>
    </row>
    <row r="152" spans="1:19" ht="15" thickBot="1">
      <c r="A152" s="223"/>
      <c r="B152" s="194" t="s">
        <v>3534</v>
      </c>
      <c r="C152" s="188" t="s">
        <v>3440</v>
      </c>
      <c r="D152" s="188">
        <v>0.97</v>
      </c>
      <c r="E152" s="188" t="s">
        <v>3450</v>
      </c>
      <c r="F152" s="188">
        <v>0.79</v>
      </c>
    </row>
    <row r="155" spans="1:19">
      <c r="A155" s="179" t="s">
        <v>3535</v>
      </c>
      <c r="B155" s="179"/>
      <c r="C155" s="179"/>
      <c r="D155" s="179"/>
      <c r="E155" s="179"/>
      <c r="F155" s="179"/>
      <c r="G155" s="179"/>
      <c r="H155" s="179"/>
      <c r="I155" s="179"/>
      <c r="J155" s="179"/>
      <c r="K155" s="179"/>
      <c r="L155" s="179"/>
      <c r="M155" s="179"/>
      <c r="N155" s="179"/>
    </row>
    <row r="156" spans="1:19" ht="15" customHeight="1">
      <c r="A156" s="131" t="s">
        <v>3505</v>
      </c>
      <c r="B156" s="130">
        <v>2023</v>
      </c>
      <c r="C156" s="130">
        <v>2024</v>
      </c>
      <c r="D156" s="130">
        <v>2025</v>
      </c>
      <c r="E156" s="130">
        <v>2026</v>
      </c>
      <c r="F156" s="130">
        <v>2027</v>
      </c>
      <c r="G156" s="130">
        <v>2028</v>
      </c>
      <c r="H156" s="130">
        <v>2029</v>
      </c>
      <c r="I156" s="130">
        <v>2030</v>
      </c>
      <c r="J156" s="130">
        <v>2031</v>
      </c>
      <c r="K156" s="130">
        <v>2032</v>
      </c>
      <c r="L156" s="130">
        <v>2033</v>
      </c>
      <c r="M156" s="130">
        <v>2034</v>
      </c>
      <c r="N156" s="130">
        <v>2035</v>
      </c>
      <c r="P156" s="195"/>
      <c r="Q156" s="195"/>
      <c r="R156" s="195"/>
      <c r="S156" s="195"/>
    </row>
    <row r="157" spans="1:19">
      <c r="A157" s="131" t="s">
        <v>3428</v>
      </c>
      <c r="B157" s="196">
        <f>C131</f>
        <v>3.46</v>
      </c>
      <c r="C157" s="196">
        <f>($D157-$B157)/($D$156-$B$156)+B157</f>
        <v>3.4699999999999998</v>
      </c>
      <c r="D157" s="196">
        <f>C132</f>
        <v>3.48</v>
      </c>
      <c r="E157" s="196">
        <f>($I157-$D157)/($I$156-$D$156)+D157</f>
        <v>3.488</v>
      </c>
      <c r="F157" s="196">
        <f t="shared" ref="F157:H157" si="17">($I157-$D157)/($I$156-$D$156)+E157</f>
        <v>3.496</v>
      </c>
      <c r="G157" s="196">
        <f t="shared" si="17"/>
        <v>3.504</v>
      </c>
      <c r="H157" s="196">
        <f t="shared" si="17"/>
        <v>3.512</v>
      </c>
      <c r="I157" s="196">
        <f>C133</f>
        <v>3.52</v>
      </c>
      <c r="J157" s="196">
        <f>($N157-$I157)/($N$156-$I$156)+I157</f>
        <v>3.53</v>
      </c>
      <c r="K157" s="196">
        <f t="shared" ref="K157:M157" si="18">($N157-$I157)/($N$156-$I$156)+J157</f>
        <v>3.5399999999999996</v>
      </c>
      <c r="L157" s="196">
        <f t="shared" si="18"/>
        <v>3.5499999999999994</v>
      </c>
      <c r="M157" s="196">
        <f t="shared" si="18"/>
        <v>3.5599999999999992</v>
      </c>
      <c r="N157" s="197">
        <f>C134</f>
        <v>3.57</v>
      </c>
      <c r="P157" s="195"/>
      <c r="Q157" s="195"/>
      <c r="R157" s="195"/>
      <c r="S157" s="195"/>
    </row>
    <row r="158" spans="1:19">
      <c r="A158" s="131" t="s">
        <v>3507</v>
      </c>
      <c r="B158" s="196">
        <f>SUM(SUMPRODUCT($D$147:$D$152,$B$71:$B$76),SUMPRODUCT($D$147:$D$152,$B$77:$B$82),SUMPRODUCT($D$147:$D$152,$B$83:$B$88),SUMPRODUCT($D$147:$D$152,$B$89:$B$94))*$D$139+(1-SUM(SUMPRODUCT($D$147:$D$152,$B$71:$B$76),SUMPRODUCT($D$147:$D$152,$B$77:$B$82),SUMPRODUCT($D$147:$D$152,$B$83:$B$88),SUMPRODUCT($D$147:$D$152,$B$89:$B$94)))*$E$139</f>
        <v>0.1325158571884951</v>
      </c>
      <c r="C158" s="196">
        <f t="shared" ref="C158:C159" si="19">($D158-$B158)/($D$156-$B$156)+B158</f>
        <v>0.13511673281463699</v>
      </c>
      <c r="D158" s="196">
        <f>SUM(SUMPRODUCT($D$147:$D$152,$D$71:$D$76),SUMPRODUCT($D$147:$D$152,$D$77:$D$82),SUMPRODUCT($D$147:$D$152,$D$83:$D$88),SUMPRODUCT($D$147:$D$152,$D$89:$D$94))*$D$140+(1-SUM(SUMPRODUCT($D$147:$D$152,$D$71:$D$76),SUMPRODUCT($D$147:$D$152,$D$77:$D$82),SUMPRODUCT($D$147:$D$152,$D$83:$D$88),SUMPRODUCT($D$147:$D$152,$D$89:$D$94)))*$E$140</f>
        <v>0.13771760844077885</v>
      </c>
      <c r="E158" s="196">
        <f t="shared" ref="E158:H159" si="20">($I158-$D158)/($I$156-$D$156)+D158</f>
        <v>0.13687408675262308</v>
      </c>
      <c r="F158" s="196">
        <f t="shared" si="20"/>
        <v>0.13603056506446731</v>
      </c>
      <c r="G158" s="196">
        <f t="shared" si="20"/>
        <v>0.13518704337631154</v>
      </c>
      <c r="H158" s="196">
        <f t="shared" si="20"/>
        <v>0.13434352168815578</v>
      </c>
      <c r="I158" s="196">
        <f>SUM(SUMPRODUCT($D$147:$D$152,$I$71:$I$76),SUMPRODUCT($D$147:$D$152,$I$77:$I$82),SUMPRODUCT($D$147:$D$152,$I$83:$I$88),SUMPRODUCT($D$147:$D$152,$I$89:$I$94))*$D$141+(1-SUM(SUMPRODUCT($D$147:$D$152,$I$71:$I$76),SUMPRODUCT($D$147:$D$152,$I$77:$I$82),SUMPRODUCT($D$147:$D$152,$I$83:$I$88),SUMPRODUCT($D$147:$D$152,$I$89:$I$94)))*$E$141</f>
        <v>0.13350000000000001</v>
      </c>
      <c r="J158" s="196">
        <f t="shared" ref="J158:M160" si="21">($N158-$I158)/($N$156-$I$156)+I158</f>
        <v>0.13350000000000001</v>
      </c>
      <c r="K158" s="196">
        <f t="shared" si="21"/>
        <v>0.13350000000000001</v>
      </c>
      <c r="L158" s="196">
        <f t="shared" si="21"/>
        <v>0.13350000000000001</v>
      </c>
      <c r="M158" s="196">
        <f t="shared" si="21"/>
        <v>0.13350000000000001</v>
      </c>
      <c r="N158" s="197">
        <f>SUM(SUMPRODUCT($D$147:$D$152,$I$71:$I$76),SUMPRODUCT($D$147:$D$152,$I$77:$I$82),SUMPRODUCT($D$147:$D$152,$I$83:$I$88),SUMPRODUCT($D$147:$D$152,$I$89:$I$94))*$D$142+(1-SUM(SUMPRODUCT($D$147:$D$152,$I$71:$I$76),SUMPRODUCT($D$147:$D$152,$I$77:$I$82),SUMPRODUCT($D$147:$D$152,$I$83:$I$88),SUMPRODUCT($D$147:$D$152,$I$89:$I$94)))*$E$142</f>
        <v>0.13350000000000001</v>
      </c>
      <c r="P158" s="195"/>
      <c r="Q158" s="195"/>
      <c r="R158" s="195"/>
      <c r="S158" s="195"/>
    </row>
    <row r="159" spans="1:19">
      <c r="A159" s="131" t="s">
        <v>3509</v>
      </c>
      <c r="B159" s="196">
        <f>D135</f>
        <v>0.12</v>
      </c>
      <c r="C159" s="196">
        <f t="shared" si="19"/>
        <v>0.125</v>
      </c>
      <c r="D159" s="196">
        <f>D136</f>
        <v>0.13</v>
      </c>
      <c r="E159" s="196">
        <f t="shared" si="20"/>
        <v>0.13</v>
      </c>
      <c r="F159" s="196">
        <f t="shared" si="20"/>
        <v>0.13</v>
      </c>
      <c r="G159" s="196">
        <f t="shared" si="20"/>
        <v>0.13</v>
      </c>
      <c r="H159" s="196">
        <f t="shared" si="20"/>
        <v>0.13</v>
      </c>
      <c r="I159" s="196">
        <f>D137</f>
        <v>0.13</v>
      </c>
      <c r="J159" s="196">
        <f t="shared" si="21"/>
        <v>0.13</v>
      </c>
      <c r="K159" s="196">
        <f t="shared" si="21"/>
        <v>0.13</v>
      </c>
      <c r="L159" s="196">
        <f t="shared" si="21"/>
        <v>0.13</v>
      </c>
      <c r="M159" s="196">
        <f t="shared" si="21"/>
        <v>0.13</v>
      </c>
      <c r="N159" s="197">
        <f>D142</f>
        <v>0.13</v>
      </c>
      <c r="P159" s="195"/>
      <c r="Q159" s="195"/>
      <c r="R159" s="195"/>
      <c r="S159" s="195"/>
    </row>
    <row r="160" spans="1:19">
      <c r="A160" s="131" t="s">
        <v>3510</v>
      </c>
      <c r="B160" s="196">
        <f>B157</f>
        <v>3.46</v>
      </c>
      <c r="C160" s="196">
        <f t="shared" ref="C160:I160" si="22">C157</f>
        <v>3.4699999999999998</v>
      </c>
      <c r="D160" s="196">
        <f t="shared" si="22"/>
        <v>3.48</v>
      </c>
      <c r="E160" s="196">
        <f t="shared" si="22"/>
        <v>3.488</v>
      </c>
      <c r="F160" s="196">
        <f t="shared" si="22"/>
        <v>3.496</v>
      </c>
      <c r="G160" s="196">
        <f t="shared" si="22"/>
        <v>3.504</v>
      </c>
      <c r="H160" s="196">
        <f t="shared" si="22"/>
        <v>3.512</v>
      </c>
      <c r="I160" s="196">
        <f t="shared" si="22"/>
        <v>3.52</v>
      </c>
      <c r="J160" s="196">
        <f t="shared" si="21"/>
        <v>3.53</v>
      </c>
      <c r="K160" s="196">
        <f t="shared" si="21"/>
        <v>3.5399999999999996</v>
      </c>
      <c r="L160" s="196">
        <f t="shared" si="21"/>
        <v>3.5499999999999994</v>
      </c>
      <c r="M160" s="196">
        <f t="shared" si="21"/>
        <v>3.5599999999999992</v>
      </c>
      <c r="N160" s="197">
        <f>N157</f>
        <v>3.57</v>
      </c>
    </row>
    <row r="162" spans="1:16">
      <c r="A162" s="179" t="s">
        <v>3536</v>
      </c>
      <c r="B162" s="179"/>
    </row>
    <row r="163" spans="1:16">
      <c r="A163" s="131" t="s">
        <v>3537</v>
      </c>
      <c r="B163" s="131">
        <v>11353</v>
      </c>
    </row>
    <row r="164" spans="1:16">
      <c r="A164" s="131" t="s">
        <v>3538</v>
      </c>
      <c r="B164" s="131">
        <v>0.88711067149387013</v>
      </c>
    </row>
    <row r="166" spans="1:16">
      <c r="A166" s="198" t="s">
        <v>3539</v>
      </c>
      <c r="B166" s="145"/>
      <c r="C166" s="145"/>
      <c r="D166" s="145"/>
      <c r="E166" s="145"/>
      <c r="F166" s="145"/>
      <c r="G166" s="145"/>
      <c r="H166" s="145"/>
      <c r="I166" s="145"/>
      <c r="J166" s="145"/>
      <c r="K166" s="145"/>
      <c r="L166" s="145"/>
      <c r="M166" s="145"/>
      <c r="N166" s="145"/>
      <c r="O166" s="145"/>
    </row>
    <row r="168" spans="1:16">
      <c r="A168" s="131" t="s">
        <v>3394</v>
      </c>
      <c r="B168" s="131">
        <v>2022</v>
      </c>
      <c r="C168" s="131">
        <v>2023</v>
      </c>
      <c r="D168" s="131">
        <v>2024</v>
      </c>
      <c r="E168" s="131">
        <v>2025</v>
      </c>
      <c r="F168" s="131">
        <v>2026</v>
      </c>
      <c r="G168" s="131">
        <v>2027</v>
      </c>
      <c r="H168" s="131">
        <v>2028</v>
      </c>
      <c r="I168" s="131">
        <v>2029</v>
      </c>
      <c r="J168" s="131">
        <v>2030</v>
      </c>
      <c r="K168" s="131">
        <v>2031</v>
      </c>
      <c r="L168" s="131">
        <v>2032</v>
      </c>
      <c r="M168" s="131">
        <v>2033</v>
      </c>
      <c r="N168" s="131">
        <v>2034</v>
      </c>
      <c r="O168" s="131">
        <v>2035</v>
      </c>
      <c r="P168" s="131" t="s">
        <v>3519</v>
      </c>
    </row>
    <row r="169" spans="1:16">
      <c r="A169" s="131" t="s">
        <v>3540</v>
      </c>
      <c r="B169" s="199">
        <f>C169</f>
        <v>473.27695927039986</v>
      </c>
      <c r="C169" s="199">
        <f t="shared" ref="C169:O169" si="23">$B$163*B126*B158*$B$164</f>
        <v>473.27695927039986</v>
      </c>
      <c r="D169" s="199">
        <f t="shared" si="23"/>
        <v>464.44623639691275</v>
      </c>
      <c r="E169" s="199">
        <f t="shared" si="23"/>
        <v>454.91793831163511</v>
      </c>
      <c r="F169" s="199">
        <f t="shared" si="23"/>
        <v>433.77621052389907</v>
      </c>
      <c r="G169" s="199">
        <f t="shared" si="23"/>
        <v>412.86072185899951</v>
      </c>
      <c r="H169" s="199">
        <f t="shared" si="23"/>
        <v>392.17147231693639</v>
      </c>
      <c r="I169" s="199">
        <f t="shared" si="23"/>
        <v>371.70846189770958</v>
      </c>
      <c r="J169" s="199">
        <f t="shared" si="23"/>
        <v>351.47169060131932</v>
      </c>
      <c r="K169" s="199">
        <f t="shared" si="23"/>
        <v>349.92733429368059</v>
      </c>
      <c r="L169" s="199">
        <f t="shared" si="23"/>
        <v>348.38297798604191</v>
      </c>
      <c r="M169" s="199">
        <f t="shared" si="23"/>
        <v>346.83862167840329</v>
      </c>
      <c r="N169" s="199">
        <f t="shared" si="23"/>
        <v>345.29426537076455</v>
      </c>
      <c r="O169" s="199">
        <f t="shared" si="23"/>
        <v>343.7499090631257</v>
      </c>
      <c r="P169" s="131" t="s">
        <v>3541</v>
      </c>
    </row>
    <row r="170" spans="1:16">
      <c r="A170" s="131" t="s">
        <v>3542</v>
      </c>
      <c r="B170" s="199">
        <v>1100.45</v>
      </c>
      <c r="C170" s="199">
        <v>933.60500000000002</v>
      </c>
      <c r="D170" s="199">
        <v>700.16700000000003</v>
      </c>
      <c r="E170" s="199">
        <v>645.00199999999995</v>
      </c>
      <c r="F170" s="199">
        <v>604.46</v>
      </c>
      <c r="G170" s="199">
        <v>568.54100000000005</v>
      </c>
      <c r="H170" s="199">
        <v>534.35</v>
      </c>
      <c r="I170" s="199">
        <v>498.34</v>
      </c>
      <c r="J170" s="199">
        <v>461.23200000000003</v>
      </c>
      <c r="K170" s="199">
        <v>486.47699999999998</v>
      </c>
      <c r="L170" s="199">
        <v>479.44</v>
      </c>
      <c r="M170" s="199">
        <v>480.54199999999997</v>
      </c>
      <c r="N170" s="199">
        <v>474.79500000000002</v>
      </c>
      <c r="O170" s="199">
        <v>468.07799999999997</v>
      </c>
      <c r="P170" s="131" t="s">
        <v>3543</v>
      </c>
    </row>
    <row r="171" spans="1:16">
      <c r="A171" s="131" t="s">
        <v>3544</v>
      </c>
      <c r="B171" s="199">
        <f>C171</f>
        <v>1245.1961821316829</v>
      </c>
      <c r="C171" s="199">
        <f t="shared" ref="C171:O171" si="24">$B$163/B125*B157*$B$164</f>
        <v>1245.1961821316829</v>
      </c>
      <c r="D171" s="199">
        <f t="shared" si="24"/>
        <v>1192.7081115100875</v>
      </c>
      <c r="E171" s="199">
        <f t="shared" si="24"/>
        <v>1144.7321631134305</v>
      </c>
      <c r="F171" s="199">
        <f t="shared" si="24"/>
        <v>1100.0797099115159</v>
      </c>
      <c r="G171" s="199">
        <f t="shared" si="24"/>
        <v>1058.9619346892503</v>
      </c>
      <c r="H171" s="199">
        <f t="shared" si="24"/>
        <v>1020.9751104641358</v>
      </c>
      <c r="I171" s="199">
        <f t="shared" si="24"/>
        <v>985.77473954746586</v>
      </c>
      <c r="J171" s="199">
        <f t="shared" si="24"/>
        <v>953.06507617964485</v>
      </c>
      <c r="K171" s="199">
        <f t="shared" si="24"/>
        <v>919.85936606144833</v>
      </c>
      <c r="L171" s="199">
        <f t="shared" si="24"/>
        <v>889.05870370190428</v>
      </c>
      <c r="M171" s="199">
        <f t="shared" si="24"/>
        <v>860.41092904877883</v>
      </c>
      <c r="N171" s="199">
        <f t="shared" si="24"/>
        <v>833.6979423734366</v>
      </c>
      <c r="O171" s="199">
        <f t="shared" si="24"/>
        <v>808.73014128507816</v>
      </c>
      <c r="P171" s="131" t="s">
        <v>3541</v>
      </c>
    </row>
    <row r="172" spans="1:16">
      <c r="A172" s="131" t="s">
        <v>3545</v>
      </c>
      <c r="B172" s="199">
        <v>1245.8399999999999</v>
      </c>
      <c r="C172" s="199">
        <v>1095.95</v>
      </c>
      <c r="D172" s="199">
        <v>1043.18</v>
      </c>
      <c r="E172" s="199">
        <v>981.86</v>
      </c>
      <c r="F172" s="199">
        <v>932.22699999999998</v>
      </c>
      <c r="G172" s="199">
        <v>884.45799999999997</v>
      </c>
      <c r="H172" s="199">
        <v>836.53</v>
      </c>
      <c r="I172" s="199">
        <v>841.50599999999997</v>
      </c>
      <c r="J172" s="199">
        <v>843.10199999999998</v>
      </c>
      <c r="K172" s="199">
        <v>867.20600000000002</v>
      </c>
      <c r="L172" s="199">
        <v>870.62</v>
      </c>
      <c r="M172" s="199">
        <v>877.41200000000003</v>
      </c>
      <c r="N172" s="199">
        <v>878.85500000000002</v>
      </c>
      <c r="O172" s="199">
        <v>884.90899999999999</v>
      </c>
      <c r="P172" s="131" t="s">
        <v>3543</v>
      </c>
    </row>
    <row r="173" spans="1:16">
      <c r="A173" s="131" t="s">
        <v>3546</v>
      </c>
      <c r="B173" s="199">
        <f>C173</f>
        <v>851.41753670520632</v>
      </c>
      <c r="C173" s="200">
        <f t="shared" ref="C173:O173" si="25">((1-SUM(SUMPRODUCT($F$147:$F$152,$B$98:$B$103),SUMPRODUCT($F$147:$F$152,$B$104:$B$109),SUMPRODUCT($F$147:$F$152,$B$110:$B$115),SUMPRODUCT($F$147:$F$152,$B$116:$B$121)))*$B$163/B128*B160+SUM(SUMPRODUCT($F$147:$F$152,$B$98:$B$103),SUMPRODUCT($F$147:$F$152,$B$104:$B$109),SUMPRODUCT($F$147:$F$152,$B$110:$B$115),SUMPRODUCT($F$147:$F$152,$B$116:$B$121))*$B$163*B127*B159)*$B$164</f>
        <v>851.41753670520632</v>
      </c>
      <c r="D173" s="200">
        <f t="shared" si="25"/>
        <v>823.60386065542048</v>
      </c>
      <c r="E173" s="200">
        <f t="shared" si="25"/>
        <v>797.74714216584641</v>
      </c>
      <c r="F173" s="200">
        <f t="shared" si="25"/>
        <v>762.59835353624749</v>
      </c>
      <c r="G173" s="200">
        <f t="shared" si="25"/>
        <v>729.58901488819993</v>
      </c>
      <c r="H173" s="200">
        <f t="shared" si="25"/>
        <v>698.43844792427853</v>
      </c>
      <c r="I173" s="200">
        <f t="shared" si="25"/>
        <v>668.9130141885388</v>
      </c>
      <c r="J173" s="200">
        <f t="shared" si="25"/>
        <v>640.81665688762075</v>
      </c>
      <c r="K173" s="200">
        <f t="shared" si="25"/>
        <v>624.76206926957434</v>
      </c>
      <c r="L173" s="200">
        <f t="shared" si="25"/>
        <v>609.81294786290528</v>
      </c>
      <c r="M173" s="200">
        <f t="shared" si="25"/>
        <v>595.85028577760943</v>
      </c>
      <c r="N173" s="200">
        <f t="shared" si="25"/>
        <v>582.77156633395816</v>
      </c>
      <c r="O173" s="200">
        <f t="shared" si="25"/>
        <v>570.48800248154714</v>
      </c>
      <c r="P173" s="131" t="s">
        <v>3541</v>
      </c>
    </row>
    <row r="174" spans="1:16">
      <c r="A174" s="131" t="s">
        <v>3547</v>
      </c>
      <c r="B174" s="199">
        <v>769.61699999999996</v>
      </c>
      <c r="C174" s="199">
        <v>699.12599999999998</v>
      </c>
      <c r="D174" s="199">
        <v>693.75800000000004</v>
      </c>
      <c r="E174" s="199">
        <v>682.58600000000001</v>
      </c>
      <c r="F174" s="199">
        <v>684.76400000000001</v>
      </c>
      <c r="G174" s="199">
        <v>698.64400000000001</v>
      </c>
      <c r="H174" s="199">
        <v>717.63699999999994</v>
      </c>
      <c r="I174" s="199">
        <v>729.98900000000003</v>
      </c>
      <c r="J174" s="199">
        <v>742.82</v>
      </c>
      <c r="K174" s="199">
        <v>768.00400000000002</v>
      </c>
      <c r="L174" s="199">
        <v>777.72299999999996</v>
      </c>
      <c r="M174" s="199">
        <v>790.54</v>
      </c>
      <c r="N174" s="199">
        <v>795.67499999999995</v>
      </c>
      <c r="O174" s="199">
        <v>799.27499999999998</v>
      </c>
      <c r="P174" s="131" t="s">
        <v>3543</v>
      </c>
    </row>
    <row r="175" spans="1:16">
      <c r="A175" s="131" t="s">
        <v>3548</v>
      </c>
      <c r="B175" s="199">
        <v>2103.6999999999998</v>
      </c>
      <c r="C175" s="199">
        <v>1898.54</v>
      </c>
      <c r="D175" s="199">
        <v>1693.39</v>
      </c>
      <c r="E175" s="199">
        <v>1485</v>
      </c>
      <c r="F175" s="199">
        <v>1275.49</v>
      </c>
      <c r="G175" s="199">
        <v>1072.8599999999999</v>
      </c>
      <c r="H175" s="199">
        <v>869.221</v>
      </c>
      <c r="I175" s="199">
        <v>665.20600000000002</v>
      </c>
      <c r="J175" s="199">
        <v>460.49200000000002</v>
      </c>
      <c r="K175" s="199">
        <v>447.50299999999999</v>
      </c>
      <c r="L175" s="199">
        <v>437.7</v>
      </c>
      <c r="M175" s="199">
        <v>427.16</v>
      </c>
      <c r="N175" s="199">
        <v>417.33800000000002</v>
      </c>
      <c r="O175" s="199">
        <v>407.44900000000001</v>
      </c>
      <c r="P175" s="131" t="s">
        <v>3543</v>
      </c>
    </row>
    <row r="177" spans="1:3">
      <c r="A177" s="198" t="s">
        <v>3549</v>
      </c>
      <c r="B177" s="145"/>
    </row>
    <row r="179" spans="1:3">
      <c r="A179" s="131" t="s">
        <v>3394</v>
      </c>
      <c r="B179" s="201" t="s">
        <v>3550</v>
      </c>
      <c r="C179" s="131" t="s">
        <v>3519</v>
      </c>
    </row>
    <row r="180" spans="1:3">
      <c r="A180" s="131" t="s">
        <v>3551</v>
      </c>
      <c r="B180" s="199">
        <f>$F$139*$B$163/100*$B$164</f>
        <v>362.56922832491671</v>
      </c>
      <c r="C180" s="131" t="s">
        <v>3541</v>
      </c>
    </row>
    <row r="181" spans="1:3">
      <c r="A181" s="131" t="s">
        <v>3552</v>
      </c>
      <c r="B181" s="199">
        <v>1146.6070044711444</v>
      </c>
      <c r="C181" s="131" t="s">
        <v>3543</v>
      </c>
    </row>
    <row r="182" spans="1:3">
      <c r="A182" s="131" t="s">
        <v>3553</v>
      </c>
      <c r="B182" s="199">
        <f>$F$131*$B$163/100*$B$164</f>
        <v>704.99572174289358</v>
      </c>
      <c r="C182" s="131" t="s">
        <v>3541</v>
      </c>
    </row>
    <row r="183" spans="1:3">
      <c r="A183" s="131" t="s">
        <v>3554</v>
      </c>
      <c r="B183" s="199">
        <v>1146.6070044711444</v>
      </c>
      <c r="C183" s="131" t="s">
        <v>3543</v>
      </c>
    </row>
    <row r="184" spans="1:3">
      <c r="A184" s="131" t="s">
        <v>3555</v>
      </c>
      <c r="B184" s="199">
        <f>$F$135*$B$163/100*$B$164</f>
        <v>503.56837267349533</v>
      </c>
      <c r="C184" s="131" t="s">
        <v>3541</v>
      </c>
    </row>
    <row r="185" spans="1:3">
      <c r="A185" s="131" t="s">
        <v>3556</v>
      </c>
      <c r="B185" s="199">
        <v>1146.6070044711444</v>
      </c>
      <c r="C185" s="131" t="s">
        <v>3543</v>
      </c>
    </row>
    <row r="186" spans="1:3">
      <c r="A186" s="131" t="s">
        <v>3557</v>
      </c>
      <c r="B186" s="199">
        <v>692.50522052217627</v>
      </c>
      <c r="C186" s="131" t="s">
        <v>3543</v>
      </c>
    </row>
    <row r="188" spans="1:3">
      <c r="A188" s="198" t="s">
        <v>3558</v>
      </c>
      <c r="B188" s="145"/>
    </row>
    <row r="190" spans="1:3">
      <c r="A190" s="131" t="s">
        <v>3394</v>
      </c>
      <c r="B190" s="201" t="s">
        <v>3550</v>
      </c>
    </row>
    <row r="191" spans="1:3">
      <c r="A191" s="131" t="s">
        <v>3559</v>
      </c>
      <c r="B191" s="131">
        <v>1072</v>
      </c>
    </row>
    <row r="193" spans="1:2">
      <c r="A193" s="198" t="s">
        <v>3560</v>
      </c>
      <c r="B193" s="145"/>
    </row>
    <row r="195" spans="1:2">
      <c r="A195" s="131" t="s">
        <v>3394</v>
      </c>
      <c r="B195" s="201" t="s">
        <v>3550</v>
      </c>
    </row>
    <row r="196" spans="1:2">
      <c r="A196" s="131" t="s">
        <v>3561</v>
      </c>
      <c r="B196" s="131">
        <v>477</v>
      </c>
    </row>
    <row r="198" spans="1:2">
      <c r="A198" s="198" t="s">
        <v>3562</v>
      </c>
      <c r="B198" s="145"/>
    </row>
    <row r="200" spans="1:2">
      <c r="A200" s="131" t="s">
        <v>3394</v>
      </c>
      <c r="B200" s="201" t="s">
        <v>3550</v>
      </c>
    </row>
    <row r="201" spans="1:2">
      <c r="A201" s="131" t="s">
        <v>3563</v>
      </c>
      <c r="B201" s="131">
        <v>676</v>
      </c>
    </row>
    <row r="203" spans="1:2">
      <c r="A203" s="198" t="s">
        <v>3564</v>
      </c>
      <c r="B203" s="145"/>
    </row>
    <row r="205" spans="1:2">
      <c r="A205" s="131" t="s">
        <v>3394</v>
      </c>
      <c r="B205" s="201" t="s">
        <v>3550</v>
      </c>
    </row>
    <row r="206" spans="1:2">
      <c r="A206" s="131" t="s">
        <v>3565</v>
      </c>
      <c r="B206" s="202">
        <f>'[1]Control Levers Inputs'!B24</f>
        <v>0.15</v>
      </c>
    </row>
    <row r="208" spans="1:2">
      <c r="A208" s="198" t="s">
        <v>3566</v>
      </c>
      <c r="B208" s="145"/>
    </row>
    <row r="210" spans="1:27">
      <c r="A210" s="131" t="s">
        <v>3394</v>
      </c>
      <c r="B210" s="201" t="s">
        <v>3550</v>
      </c>
      <c r="P210" s="135"/>
      <c r="Q210" s="135"/>
      <c r="R210" s="135"/>
      <c r="S210" s="135"/>
      <c r="T210" s="135"/>
      <c r="U210" s="135"/>
      <c r="V210" s="135"/>
      <c r="W210" s="135"/>
      <c r="X210" s="135"/>
      <c r="Y210" s="135"/>
      <c r="Z210" s="135"/>
      <c r="AA210" s="135"/>
    </row>
    <row r="211" spans="1:27">
      <c r="A211" s="131" t="s">
        <v>3567</v>
      </c>
      <c r="B211" s="145">
        <f>'[1]Control Levers Inputs'!B25</f>
        <v>6</v>
      </c>
      <c r="P211" s="135"/>
      <c r="Q211" s="135"/>
      <c r="R211" s="135"/>
      <c r="S211" s="135"/>
      <c r="T211" s="135"/>
      <c r="U211" s="135"/>
      <c r="V211" s="135"/>
      <c r="W211" s="135"/>
      <c r="X211" s="135"/>
      <c r="Y211" s="135"/>
      <c r="Z211" s="135"/>
      <c r="AA211" s="135"/>
    </row>
    <row r="212" spans="1:27">
      <c r="P212" s="135"/>
      <c r="Q212" s="135"/>
      <c r="R212" s="135"/>
      <c r="S212" s="135"/>
      <c r="T212" s="135"/>
      <c r="U212" s="135"/>
      <c r="V212" s="135"/>
      <c r="W212" s="135"/>
      <c r="X212" s="135"/>
      <c r="Y212" s="135"/>
      <c r="Z212" s="135"/>
      <c r="AA212" s="135"/>
    </row>
    <row r="213" spans="1:27">
      <c r="A213" s="203" t="s">
        <v>3568</v>
      </c>
      <c r="B213" s="204"/>
      <c r="C213" s="204"/>
      <c r="D213" s="204"/>
      <c r="E213" s="204"/>
      <c r="F213" s="204"/>
      <c r="G213" s="204"/>
      <c r="H213" s="204"/>
      <c r="I213" s="204"/>
      <c r="J213" s="204"/>
      <c r="K213" s="204"/>
      <c r="L213" s="204"/>
      <c r="M213" s="204"/>
      <c r="N213" s="204"/>
      <c r="O213" s="204"/>
      <c r="P213" s="135"/>
      <c r="Q213" s="135"/>
      <c r="R213" s="135"/>
      <c r="S213" s="135"/>
      <c r="T213" s="135"/>
      <c r="U213" s="135"/>
      <c r="V213" s="135"/>
      <c r="W213" s="135"/>
      <c r="X213" s="135"/>
      <c r="Y213" s="135"/>
      <c r="Z213" s="135"/>
      <c r="AA213" s="135"/>
    </row>
    <row r="214" spans="1:27">
      <c r="P214" s="135"/>
      <c r="Q214" s="135"/>
      <c r="R214" s="135"/>
      <c r="S214" s="135"/>
      <c r="T214" s="135"/>
      <c r="U214" s="135"/>
      <c r="V214" s="135"/>
      <c r="W214" s="135"/>
      <c r="X214" s="135"/>
      <c r="Y214" s="135"/>
      <c r="Z214" s="135"/>
      <c r="AA214" s="135"/>
    </row>
    <row r="215" spans="1:27">
      <c r="A215" s="131" t="s">
        <v>3394</v>
      </c>
      <c r="B215" s="131">
        <v>2022</v>
      </c>
      <c r="C215" s="131">
        <v>2023</v>
      </c>
      <c r="D215" s="131">
        <v>2024</v>
      </c>
      <c r="E215" s="131">
        <v>2025</v>
      </c>
      <c r="F215" s="131">
        <v>2026</v>
      </c>
      <c r="G215" s="131">
        <v>2027</v>
      </c>
      <c r="H215" s="131">
        <v>2028</v>
      </c>
      <c r="I215" s="131">
        <v>2029</v>
      </c>
      <c r="J215" s="131">
        <v>2030</v>
      </c>
      <c r="K215" s="131">
        <v>2031</v>
      </c>
      <c r="L215" s="131">
        <v>2032</v>
      </c>
      <c r="M215" s="131">
        <v>2033</v>
      </c>
      <c r="N215" s="131">
        <v>2034</v>
      </c>
      <c r="O215" s="131">
        <v>2035</v>
      </c>
      <c r="P215" s="135"/>
      <c r="Q215" s="135"/>
      <c r="R215" s="135"/>
      <c r="S215" s="135"/>
      <c r="T215" s="135"/>
      <c r="U215" s="135"/>
      <c r="V215" s="135"/>
      <c r="W215" s="135"/>
      <c r="X215" s="135"/>
      <c r="Y215" s="135"/>
      <c r="Z215" s="135"/>
      <c r="AA215" s="135"/>
    </row>
    <row r="216" spans="1:27">
      <c r="A216" s="131" t="s">
        <v>3551</v>
      </c>
      <c r="B216" s="199">
        <f>-PV($B$206,$B$211,SUM('[1]Control Levers Inputs'!$B$16*B169,'[1]Control Levers Inputs'!$B$17*$B180,'[1]Control Levers Inputs'!$B$18*$B$191,'[1]Control Levers Inputs'!$B$19*$B$196,'[1]Control Levers Inputs'!$B$20*$B$201))</f>
        <v>11583.719425714537</v>
      </c>
      <c r="C216" s="199">
        <f>-PV($B$206,$B$211,SUM('[1]Control Levers Inputs'!$B$16*C169,'[1]Control Levers Inputs'!$B$17*$B180,'[1]Control Levers Inputs'!$B$18*$B$191,'[1]Control Levers Inputs'!$B$19*$B$196,'[1]Control Levers Inputs'!$B$20*$B$201))</f>
        <v>11583.719425714537</v>
      </c>
      <c r="D216" s="199">
        <f>-PV($B$206,$B$211,SUM('[1]Control Levers Inputs'!$B$16*D169,'[1]Control Levers Inputs'!$B$17*$B180,'[1]Control Levers Inputs'!$B$18*$B$191,'[1]Control Levers Inputs'!$B$19*$B$196,'[1]Control Levers Inputs'!$B$20*$B$201))</f>
        <v>11550.299707824995</v>
      </c>
      <c r="E216" s="199">
        <f>-PV($B$206,$B$211,SUM('[1]Control Levers Inputs'!$B$16*E169,'[1]Control Levers Inputs'!$B$17*$B180,'[1]Control Levers Inputs'!$B$18*$B$191,'[1]Control Levers Inputs'!$B$19*$B$196,'[1]Control Levers Inputs'!$B$20*$B$201))</f>
        <v>11514.24002861872</v>
      </c>
      <c r="F216" s="199">
        <f>-PV($B$206,$B$211,SUM('[1]Control Levers Inputs'!$B$16*F169,'[1]Control Levers Inputs'!$B$17*$B180,'[1]Control Levers Inputs'!$B$18*$B$191,'[1]Control Levers Inputs'!$B$19*$B$196,'[1]Control Levers Inputs'!$B$20*$B$201))</f>
        <v>11434.229525686405</v>
      </c>
      <c r="G216" s="199">
        <f>-PV($B$206,$B$211,SUM('[1]Control Levers Inputs'!$B$16*G169,'[1]Control Levers Inputs'!$B$17*$B180,'[1]Control Levers Inputs'!$B$18*$B$191,'[1]Control Levers Inputs'!$B$19*$B$196,'[1]Control Levers Inputs'!$B$20*$B$201))</f>
        <v>11355.07522079915</v>
      </c>
      <c r="H216" s="199">
        <f>-PV($B$206,$B$211,SUM('[1]Control Levers Inputs'!$B$16*H169,'[1]Control Levers Inputs'!$B$17*$B180,'[1]Control Levers Inputs'!$B$18*$B$191,'[1]Control Levers Inputs'!$B$19*$B$196,'[1]Control Levers Inputs'!$B$20*$B$201))</f>
        <v>11276.77711395696</v>
      </c>
      <c r="I216" s="199">
        <f>-PV($B$206,$B$211,SUM('[1]Control Levers Inputs'!$B$16*I169,'[1]Control Levers Inputs'!$B$17*$B180,'[1]Control Levers Inputs'!$B$18*$B$191,'[1]Control Levers Inputs'!$B$19*$B$196,'[1]Control Levers Inputs'!$B$20*$B$201))</f>
        <v>11199.335205159829</v>
      </c>
      <c r="J216" s="199">
        <f>-PV($B$206,$B$211,SUM('[1]Control Levers Inputs'!$B$16*J169,'[1]Control Levers Inputs'!$B$17*$B180,'[1]Control Levers Inputs'!$B$18*$B$191,'[1]Control Levers Inputs'!$B$19*$B$196,'[1]Control Levers Inputs'!$B$20*$B$201))</f>
        <v>11122.749494407764</v>
      </c>
      <c r="K216" s="199">
        <f>-PV($B$206,$B$211,SUM('[1]Control Levers Inputs'!$B$16*K169,'[1]Control Levers Inputs'!$B$17*$B180,'[1]Control Levers Inputs'!$B$18*$B$191,'[1]Control Levers Inputs'!$B$19*$B$196,'[1]Control Levers Inputs'!$B$20*$B$201))</f>
        <v>11116.904904688254</v>
      </c>
      <c r="L216" s="199">
        <f>-PV($B$206,$B$211,SUM('[1]Control Levers Inputs'!$B$16*L169,'[1]Control Levers Inputs'!$B$17*$B180,'[1]Control Levers Inputs'!$B$18*$B$191,'[1]Control Levers Inputs'!$B$19*$B$196,'[1]Control Levers Inputs'!$B$20*$B$201))</f>
        <v>11111.060314968747</v>
      </c>
      <c r="M216" s="199">
        <f>-PV($B$206,$B$211,SUM('[1]Control Levers Inputs'!$B$16*M169,'[1]Control Levers Inputs'!$B$17*$B180,'[1]Control Levers Inputs'!$B$18*$B$191,'[1]Control Levers Inputs'!$B$19*$B$196,'[1]Control Levers Inputs'!$B$20*$B$201))</f>
        <v>11105.215725249236</v>
      </c>
      <c r="N216" s="199">
        <f>-PV($B$206,$B$211,SUM('[1]Control Levers Inputs'!$B$16*N169,'[1]Control Levers Inputs'!$B$17*$B180,'[1]Control Levers Inputs'!$B$18*$B$191,'[1]Control Levers Inputs'!$B$19*$B$196,'[1]Control Levers Inputs'!$B$20*$B$201))</f>
        <v>11099.371135529729</v>
      </c>
      <c r="O216" s="199">
        <f>-PV($B$206,$B$211,SUM('[1]Control Levers Inputs'!$B$16*O169,'[1]Control Levers Inputs'!$B$17*$B180,'[1]Control Levers Inputs'!$B$18*$B$191,'[1]Control Levers Inputs'!$B$19*$B$196,'[1]Control Levers Inputs'!$B$20*$B$201))</f>
        <v>11093.526545810219</v>
      </c>
      <c r="P216" s="135"/>
      <c r="Q216" s="135"/>
      <c r="R216" s="135"/>
      <c r="S216" s="135"/>
      <c r="T216" s="135"/>
      <c r="U216" s="135"/>
      <c r="V216" s="135"/>
      <c r="W216" s="135"/>
      <c r="X216" s="135"/>
      <c r="Y216" s="135"/>
      <c r="Z216" s="135"/>
      <c r="AA216" s="135"/>
    </row>
    <row r="217" spans="1:27">
      <c r="A217" s="131" t="s">
        <v>3552</v>
      </c>
      <c r="B217" s="199">
        <f>-PV($B$206,$B$211,SUM('[1]Control Levers Inputs'!$B$16*B170,'[1]Control Levers Inputs'!$B$17*$B181,'[1]Control Levers Inputs'!$B$18*$B$191,'[1]Control Levers Inputs'!$B$19*$B$196,'[1]Control Levers Inputs'!$B$20*$B$201))</f>
        <v>16924.422339657984</v>
      </c>
      <c r="C217" s="199">
        <f>-PV($B$206,$B$211,SUM('[1]Control Levers Inputs'!$B$16*C170,'[1]Control Levers Inputs'!$B$17*$B181,'[1]Control Levers Inputs'!$B$18*$B$191,'[1]Control Levers Inputs'!$B$19*$B$196,'[1]Control Levers Inputs'!$B$20*$B$201))</f>
        <v>16293.000324590412</v>
      </c>
      <c r="D217" s="199">
        <f>-PV($B$206,$B$211,SUM('[1]Control Levers Inputs'!$B$16*D170,'[1]Control Levers Inputs'!$B$17*$B181,'[1]Control Levers Inputs'!$B$18*$B$191,'[1]Control Levers Inputs'!$B$19*$B$196,'[1]Control Levers Inputs'!$B$20*$B$201))</f>
        <v>15409.558253486422</v>
      </c>
      <c r="E217" s="199">
        <f>-PV($B$206,$B$211,SUM('[1]Control Levers Inputs'!$B$16*E170,'[1]Control Levers Inputs'!$B$17*$B181,'[1]Control Levers Inputs'!$B$18*$B$191,'[1]Control Levers Inputs'!$B$19*$B$196,'[1]Control Levers Inputs'!$B$20*$B$201))</f>
        <v>15200.787265676163</v>
      </c>
      <c r="F217" s="199">
        <f>-PV($B$206,$B$211,SUM('[1]Control Levers Inputs'!$B$16*F170,'[1]Control Levers Inputs'!$B$17*$B181,'[1]Control Levers Inputs'!$B$18*$B$191,'[1]Control Levers Inputs'!$B$19*$B$196,'[1]Control Levers Inputs'!$B$20*$B$201))</f>
        <v>15047.356768299138</v>
      </c>
      <c r="G217" s="199">
        <f>-PV($B$206,$B$211,SUM('[1]Control Levers Inputs'!$B$16*G170,'[1]Control Levers Inputs'!$B$17*$B181,'[1]Control Levers Inputs'!$B$18*$B$191,'[1]Control Levers Inputs'!$B$19*$B$196,'[1]Control Levers Inputs'!$B$20*$B$201))</f>
        <v>14911.421934416119</v>
      </c>
      <c r="H217" s="199">
        <f>-PV($B$206,$B$211,SUM('[1]Control Levers Inputs'!$B$16*H170,'[1]Control Levers Inputs'!$B$17*$B181,'[1]Control Levers Inputs'!$B$18*$B$191,'[1]Control Levers Inputs'!$B$19*$B$196,'[1]Control Levers Inputs'!$B$20*$B$201))</f>
        <v>14782.0266866282</v>
      </c>
      <c r="I217" s="199">
        <f>-PV($B$206,$B$211,SUM('[1]Control Levers Inputs'!$B$16*I170,'[1]Control Levers Inputs'!$B$17*$B181,'[1]Control Levers Inputs'!$B$18*$B$191,'[1]Control Levers Inputs'!$B$19*$B$196,'[1]Control Levers Inputs'!$B$20*$B$201))</f>
        <v>14645.747464820033</v>
      </c>
      <c r="J217" s="199">
        <f>-PV($B$206,$B$211,SUM('[1]Control Levers Inputs'!$B$16*J170,'[1]Control Levers Inputs'!$B$17*$B181,'[1]Control Levers Inputs'!$B$18*$B$191,'[1]Control Levers Inputs'!$B$19*$B$196,'[1]Control Levers Inputs'!$B$20*$B$201))</f>
        <v>14505.312881013941</v>
      </c>
      <c r="K217" s="199">
        <f>-PV($B$206,$B$211,SUM('[1]Control Levers Inputs'!$B$16*K170,'[1]Control Levers Inputs'!$B$17*$B181,'[1]Control Levers Inputs'!$B$18*$B$191,'[1]Control Levers Inputs'!$B$19*$B$196,'[1]Control Levers Inputs'!$B$20*$B$201))</f>
        <v>14600.852146622026</v>
      </c>
      <c r="L217" s="199">
        <f>-PV($B$206,$B$211,SUM('[1]Control Levers Inputs'!$B$16*L170,'[1]Control Levers Inputs'!$B$17*$B181,'[1]Control Levers Inputs'!$B$18*$B$191,'[1]Control Levers Inputs'!$B$19*$B$196,'[1]Control Levers Inputs'!$B$20*$B$201))</f>
        <v>14574.220741904892</v>
      </c>
      <c r="M217" s="199">
        <f>-PV($B$206,$B$211,SUM('[1]Control Levers Inputs'!$B$16*M170,'[1]Control Levers Inputs'!$B$17*$B181,'[1]Control Levers Inputs'!$B$18*$B$191,'[1]Control Levers Inputs'!$B$19*$B$196,'[1]Control Levers Inputs'!$B$20*$B$201))</f>
        <v>14578.391241833593</v>
      </c>
      <c r="N217" s="199">
        <f>-PV($B$206,$B$211,SUM('[1]Control Levers Inputs'!$B$16*N170,'[1]Control Levers Inputs'!$B$17*$B181,'[1]Control Levers Inputs'!$B$18*$B$191,'[1]Control Levers Inputs'!$B$19*$B$196,'[1]Control Levers Inputs'!$B$20*$B$201))</f>
        <v>14556.641819791617</v>
      </c>
      <c r="O217" s="199">
        <f>-PV($B$206,$B$211,SUM('[1]Control Levers Inputs'!$B$16*O170,'[1]Control Levers Inputs'!$B$17*$B181,'[1]Control Levers Inputs'!$B$18*$B$191,'[1]Control Levers Inputs'!$B$19*$B$196,'[1]Control Levers Inputs'!$B$20*$B$201))</f>
        <v>14531.221449536539</v>
      </c>
      <c r="P217" s="135"/>
      <c r="Q217" s="135"/>
      <c r="R217" s="135"/>
      <c r="S217" s="135"/>
      <c r="T217" s="135"/>
      <c r="U217" s="135"/>
      <c r="V217" s="135"/>
      <c r="W217" s="135"/>
      <c r="X217" s="135"/>
      <c r="Y217" s="135"/>
      <c r="Z217" s="135"/>
      <c r="AA217" s="135"/>
    </row>
    <row r="218" spans="1:27">
      <c r="A218" s="131" t="s">
        <v>3553</v>
      </c>
      <c r="B218" s="199">
        <f>-PV($B$206,$B$211,SUM('[1]Control Levers Inputs'!$B$16*C171,'[1]Control Levers Inputs'!$B$17*$B182,'[1]Control Levers Inputs'!$B$18*$B$191,'[1]Control Levers Inputs'!$B$19*$B$196,'[1]Control Levers Inputs'!$B$20*$B$201))</f>
        <v>15800.941504020577</v>
      </c>
      <c r="C218" s="199">
        <f>-PV($B$206,$B$211,SUM('[1]Control Levers Inputs'!$B$16*C171,'[1]Control Levers Inputs'!$B$17*$B182,'[1]Control Levers Inputs'!$B$18*$B$191,'[1]Control Levers Inputs'!$B$19*$B$196,'[1]Control Levers Inputs'!$B$20*$B$201))</f>
        <v>15800.941504020577</v>
      </c>
      <c r="D218" s="199">
        <f>-PV($B$206,$B$211,SUM('[1]Control Levers Inputs'!$B$16*D171,'[1]Control Levers Inputs'!$B$17*$B182,'[1]Control Levers Inputs'!$B$18*$B$191,'[1]Control Levers Inputs'!$B$19*$B$196,'[1]Control Levers Inputs'!$B$20*$B$201))</f>
        <v>15602.301309115743</v>
      </c>
      <c r="E218" s="199">
        <f>-PV($B$206,$B$211,SUM('[1]Control Levers Inputs'!$B$16*E171,'[1]Control Levers Inputs'!$B$17*$B182,'[1]Control Levers Inputs'!$B$18*$B$191,'[1]Control Levers Inputs'!$B$19*$B$196,'[1]Control Levers Inputs'!$B$20*$B$201))</f>
        <v>15420.737162684054</v>
      </c>
      <c r="F218" s="199">
        <f>-PV($B$206,$B$211,SUM('[1]Control Levers Inputs'!$B$16*F171,'[1]Control Levers Inputs'!$B$17*$B182,'[1]Control Levers Inputs'!$B$18*$B$191,'[1]Control Levers Inputs'!$B$19*$B$196,'[1]Control Levers Inputs'!$B$20*$B$201))</f>
        <v>15251.750726300201</v>
      </c>
      <c r="G218" s="199">
        <f>-PV($B$206,$B$211,SUM('[1]Control Levers Inputs'!$B$16*G171,'[1]Control Levers Inputs'!$B$17*$B182,'[1]Control Levers Inputs'!$B$18*$B$191,'[1]Control Levers Inputs'!$B$19*$B$196,'[1]Control Levers Inputs'!$B$20*$B$201))</f>
        <v>15096.141217558925</v>
      </c>
      <c r="H218" s="199">
        <f>-PV($B$206,$B$211,SUM('[1]Control Levers Inputs'!$B$16*H171,'[1]Control Levers Inputs'!$B$17*$B182,'[1]Control Levers Inputs'!$B$18*$B$191,'[1]Control Levers Inputs'!$B$19*$B$196,'[1]Control Levers Inputs'!$B$20*$B$201))</f>
        <v>14952.380738681884</v>
      </c>
      <c r="I218" s="199">
        <f>-PV($B$206,$B$211,SUM('[1]Control Levers Inputs'!$B$16*I171,'[1]Control Levers Inputs'!$B$17*$B182,'[1]Control Levers Inputs'!$B$18*$B$191,'[1]Control Levers Inputs'!$B$19*$B$196,'[1]Control Levers Inputs'!$B$20*$B$201))</f>
        <v>14819.16554412808</v>
      </c>
      <c r="J218" s="199">
        <f>-PV($B$206,$B$211,SUM('[1]Control Levers Inputs'!$B$16*J171,'[1]Control Levers Inputs'!$B$17*$B182,'[1]Control Levers Inputs'!$B$18*$B$191,'[1]Control Levers Inputs'!$B$19*$B$196,'[1]Control Levers Inputs'!$B$20*$B$201))</f>
        <v>14695.376389188514</v>
      </c>
      <c r="K218" s="199">
        <f>-PV($B$206,$B$211,SUM('[1]Control Levers Inputs'!$B$16*K171,'[1]Control Levers Inputs'!$B$17*$B182,'[1]Control Levers Inputs'!$B$18*$B$191,'[1]Control Levers Inputs'!$B$19*$B$196,'[1]Control Levers Inputs'!$B$20*$B$201))</f>
        <v>14569.709953906779</v>
      </c>
      <c r="L218" s="199">
        <f>-PV($B$206,$B$211,SUM('[1]Control Levers Inputs'!$B$16*L171,'[1]Control Levers Inputs'!$B$17*$B182,'[1]Control Levers Inputs'!$B$18*$B$191,'[1]Control Levers Inputs'!$B$19*$B$196,'[1]Control Levers Inputs'!$B$20*$B$201))</f>
        <v>14453.145380245718</v>
      </c>
      <c r="M218" s="199">
        <f>-PV($B$206,$B$211,SUM('[1]Control Levers Inputs'!$B$16*M171,'[1]Control Levers Inputs'!$B$17*$B182,'[1]Control Levers Inputs'!$B$18*$B$191,'[1]Control Levers Inputs'!$B$19*$B$196,'[1]Control Levers Inputs'!$B$20*$B$201))</f>
        <v>14344.728372851559</v>
      </c>
      <c r="N218" s="199">
        <f>-PV($B$206,$B$211,SUM('[1]Control Levers Inputs'!$B$16*N171,'[1]Control Levers Inputs'!$B$17*$B182,'[1]Control Levers Inputs'!$B$18*$B$191,'[1]Control Levers Inputs'!$B$19*$B$196,'[1]Control Levers Inputs'!$B$20*$B$201))</f>
        <v>14243.633537075733</v>
      </c>
      <c r="O218" s="199">
        <f>-PV($B$206,$B$211,SUM('[1]Control Levers Inputs'!$B$16*O171,'[1]Control Levers Inputs'!$B$17*$B182,'[1]Control Levers Inputs'!$B$18*$B$191,'[1]Control Levers Inputs'!$B$19*$B$196,'[1]Control Levers Inputs'!$B$20*$B$201))</f>
        <v>14149.143325951531</v>
      </c>
      <c r="P218" s="135"/>
      <c r="Q218" s="135"/>
      <c r="R218" s="135"/>
      <c r="S218" s="135"/>
      <c r="T218" s="135"/>
      <c r="U218" s="135"/>
      <c r="V218" s="135"/>
      <c r="W218" s="135"/>
      <c r="X218" s="135"/>
      <c r="Y218" s="135"/>
      <c r="Z218" s="135"/>
      <c r="AA218" s="135"/>
    </row>
    <row r="219" spans="1:27">
      <c r="A219" s="131" t="s">
        <v>3554</v>
      </c>
      <c r="B219" s="199">
        <f>-PV($B$206,$B$211,SUM('[1]Control Levers Inputs'!$B$16*B172,'[1]Control Levers Inputs'!$B$17*$B183,'[1]Control Levers Inputs'!$B$18*$B$191,'[1]Control Levers Inputs'!$B$19*$B$196,'[1]Control Levers Inputs'!$B$20*$B$201))</f>
        <v>17474.648278527446</v>
      </c>
      <c r="C219" s="199">
        <f>-PV($B$206,$B$211,SUM('[1]Control Levers Inputs'!$B$16*C172,'[1]Control Levers Inputs'!$B$17*$B183,'[1]Control Levers Inputs'!$B$18*$B$191,'[1]Control Levers Inputs'!$B$19*$B$196,'[1]Control Levers Inputs'!$B$20*$B$201))</f>
        <v>16907.39216753533</v>
      </c>
      <c r="D219" s="199">
        <f>-PV($B$206,$B$211,SUM('[1]Control Levers Inputs'!$B$16*D172,'[1]Control Levers Inputs'!$B$17*$B183,'[1]Control Levers Inputs'!$B$18*$B$191,'[1]Control Levers Inputs'!$B$19*$B$196,'[1]Control Levers Inputs'!$B$20*$B$201))</f>
        <v>16707.685015777017</v>
      </c>
      <c r="E219" s="199">
        <f>-PV($B$206,$B$211,SUM('[1]Control Levers Inputs'!$B$16*E172,'[1]Control Levers Inputs'!$B$17*$B183,'[1]Control Levers Inputs'!$B$18*$B$191,'[1]Control Levers Inputs'!$B$19*$B$196,'[1]Control Levers Inputs'!$B$20*$B$201))</f>
        <v>16475.620536985662</v>
      </c>
      <c r="F219" s="199">
        <f>-PV($B$206,$B$211,SUM('[1]Control Levers Inputs'!$B$16*F172,'[1]Control Levers Inputs'!$B$17*$B183,'[1]Control Levers Inputs'!$B$18*$B$191,'[1]Control Levers Inputs'!$B$19*$B$196,'[1]Control Levers Inputs'!$B$20*$B$201))</f>
        <v>16287.785307438182</v>
      </c>
      <c r="G219" s="199">
        <f>-PV($B$206,$B$211,SUM('[1]Control Levers Inputs'!$B$16*G172,'[1]Control Levers Inputs'!$B$17*$B183,'[1]Control Levers Inputs'!$B$18*$B$191,'[1]Control Levers Inputs'!$B$19*$B$196,'[1]Control Levers Inputs'!$B$20*$B$201))</f>
        <v>16107.004353632175</v>
      </c>
      <c r="H219" s="199">
        <f>-PV($B$206,$B$211,SUM('[1]Control Levers Inputs'!$B$16*H172,'[1]Control Levers Inputs'!$B$17*$B183,'[1]Control Levers Inputs'!$B$18*$B$191,'[1]Control Levers Inputs'!$B$19*$B$196,'[1]Control Levers Inputs'!$B$20*$B$201))</f>
        <v>15925.621667077836</v>
      </c>
      <c r="I219" s="199">
        <f>-PV($B$206,$B$211,SUM('[1]Control Levers Inputs'!$B$16*I172,'[1]Control Levers Inputs'!$B$17*$B183,'[1]Control Levers Inputs'!$B$18*$B$191,'[1]Control Levers Inputs'!$B$19*$B$196,'[1]Control Levers Inputs'!$B$20*$B$201))</f>
        <v>15944.453252962801</v>
      </c>
      <c r="J219" s="199">
        <f>-PV($B$206,$B$211,SUM('[1]Control Levers Inputs'!$B$16*J172,'[1]Control Levers Inputs'!$B$17*$B183,'[1]Control Levers Inputs'!$B$18*$B$191,'[1]Control Levers Inputs'!$B$19*$B$196,'[1]Control Levers Inputs'!$B$20*$B$201))</f>
        <v>15950.493287342299</v>
      </c>
      <c r="K219" s="199">
        <f>-PV($B$206,$B$211,SUM('[1]Control Levers Inputs'!$B$16*K172,'[1]Control Levers Inputs'!$B$17*$B183,'[1]Control Levers Inputs'!$B$18*$B$191,'[1]Control Levers Inputs'!$B$19*$B$196,'[1]Control Levers Inputs'!$B$20*$B$201))</f>
        <v>16041.714458196619</v>
      </c>
      <c r="L219" s="199">
        <f>-PV($B$206,$B$211,SUM('[1]Control Levers Inputs'!$B$16*L172,'[1]Control Levers Inputs'!$B$17*$B183,'[1]Control Levers Inputs'!$B$18*$B$191,'[1]Control Levers Inputs'!$B$19*$B$196,'[1]Control Levers Inputs'!$B$20*$B$201))</f>
        <v>16054.63468211367</v>
      </c>
      <c r="M219" s="199">
        <f>-PV($B$206,$B$211,SUM('[1]Control Levers Inputs'!$B$16*M172,'[1]Control Levers Inputs'!$B$17*$B183,'[1]Control Levers Inputs'!$B$18*$B$191,'[1]Control Levers Inputs'!$B$19*$B$196,'[1]Control Levers Inputs'!$B$20*$B$201))</f>
        <v>16080.338888570797</v>
      </c>
      <c r="N219" s="199">
        <f>-PV($B$206,$B$211,SUM('[1]Control Levers Inputs'!$B$16*N172,'[1]Control Levers Inputs'!$B$17*$B183,'[1]Control Levers Inputs'!$B$18*$B$191,'[1]Control Levers Inputs'!$B$19*$B$196,'[1]Control Levers Inputs'!$B$20*$B$201))</f>
        <v>16085.799897098128</v>
      </c>
      <c r="O219" s="199">
        <f>-PV($B$206,$B$211,SUM('[1]Control Levers Inputs'!$B$16*O172,'[1]Control Levers Inputs'!$B$17*$B183,'[1]Control Levers Inputs'!$B$18*$B$191,'[1]Control Levers Inputs'!$B$19*$B$196,'[1]Control Levers Inputs'!$B$20*$B$201))</f>
        <v>16108.711155327139</v>
      </c>
      <c r="P219" s="135"/>
      <c r="Q219" s="135"/>
      <c r="R219" s="135"/>
      <c r="S219" s="135"/>
      <c r="T219" s="135"/>
      <c r="U219" s="135"/>
      <c r="V219" s="135"/>
      <c r="W219" s="135"/>
      <c r="X219" s="135"/>
      <c r="Y219" s="135"/>
      <c r="Z219" s="135"/>
      <c r="AA219" s="135"/>
    </row>
    <row r="220" spans="1:27">
      <c r="A220" s="131" t="s">
        <v>3555</v>
      </c>
      <c r="B220" s="199">
        <f>-PV($B$206,$B$211,SUM('[1]Control Levers Inputs'!$B$16*B173,'[1]Control Levers Inputs'!$B$17*$B184,'[1]Control Levers Inputs'!$B$18*$B$191,'[1]Control Levers Inputs'!$B$19*$B$196,'[1]Control Levers Inputs'!$B$20*$B$201))</f>
        <v>13548.394718531736</v>
      </c>
      <c r="C220" s="199">
        <f>-PV($B$206,$B$211,SUM('[1]Control Levers Inputs'!$B$16*C173,'[1]Control Levers Inputs'!$B$17*$B184,'[1]Control Levers Inputs'!$B$18*$B$191,'[1]Control Levers Inputs'!$B$19*$B$196,'[1]Control Levers Inputs'!$B$20*$B$201))</f>
        <v>13548.394718531736</v>
      </c>
      <c r="D220" s="199">
        <f>-PV($B$206,$B$211,SUM('[1]Control Levers Inputs'!$B$16*D173,'[1]Control Levers Inputs'!$B$17*$B184,'[1]Control Levers Inputs'!$B$18*$B$191,'[1]Control Levers Inputs'!$B$19*$B$196,'[1]Control Levers Inputs'!$B$20*$B$201))</f>
        <v>13443.134342866941</v>
      </c>
      <c r="E220" s="199">
        <f>-PV($B$206,$B$211,SUM('[1]Control Levers Inputs'!$B$16*E173,'[1]Control Levers Inputs'!$B$17*$B184,'[1]Control Levers Inputs'!$B$18*$B$191,'[1]Control Levers Inputs'!$B$19*$B$196,'[1]Control Levers Inputs'!$B$20*$B$201))</f>
        <v>13345.28003922151</v>
      </c>
      <c r="F220" s="199">
        <f>-PV($B$206,$B$211,SUM('[1]Control Levers Inputs'!$B$16*F173,'[1]Control Levers Inputs'!$B$17*$B184,'[1]Control Levers Inputs'!$B$18*$B$191,'[1]Control Levers Inputs'!$B$19*$B$196,'[1]Control Levers Inputs'!$B$20*$B$201))</f>
        <v>13212.260056940437</v>
      </c>
      <c r="G220" s="199">
        <f>-PV($B$206,$B$211,SUM('[1]Control Levers Inputs'!$B$16*G173,'[1]Control Levers Inputs'!$B$17*$B184,'[1]Control Levers Inputs'!$B$18*$B$191,'[1]Control Levers Inputs'!$B$19*$B$196,'[1]Control Levers Inputs'!$B$20*$B$201))</f>
        <v>13087.336786089059</v>
      </c>
      <c r="H220" s="199">
        <f>-PV($B$206,$B$211,SUM('[1]Control Levers Inputs'!$B$16*H173,'[1]Control Levers Inputs'!$B$17*$B184,'[1]Control Levers Inputs'!$B$18*$B$191,'[1]Control Levers Inputs'!$B$19*$B$196,'[1]Control Levers Inputs'!$B$20*$B$201))</f>
        <v>12969.448004508211</v>
      </c>
      <c r="I220" s="199">
        <f>-PV($B$206,$B$211,SUM('[1]Control Levers Inputs'!$B$16*I173,'[1]Control Levers Inputs'!$B$17*$B184,'[1]Control Levers Inputs'!$B$18*$B$191,'[1]Control Levers Inputs'!$B$19*$B$196,'[1]Control Levers Inputs'!$B$20*$B$201))</f>
        <v>12857.709511504734</v>
      </c>
      <c r="J220" s="199">
        <f>-PV($B$206,$B$211,SUM('[1]Control Levers Inputs'!$B$16*J173,'[1]Control Levers Inputs'!$B$17*$B184,'[1]Control Levers Inputs'!$B$18*$B$191,'[1]Control Levers Inputs'!$B$19*$B$196,'[1]Control Levers Inputs'!$B$20*$B$201))</f>
        <v>12751.379333537134</v>
      </c>
      <c r="K220" s="199">
        <f>-PV($B$206,$B$211,SUM('[1]Control Levers Inputs'!$B$16*K173,'[1]Control Levers Inputs'!$B$17*$B184,'[1]Control Levers Inputs'!$B$18*$B$191,'[1]Control Levers Inputs'!$B$19*$B$196,'[1]Control Levers Inputs'!$B$20*$B$201))</f>
        <v>12690.621024538568</v>
      </c>
      <c r="L220" s="199">
        <f>-PV($B$206,$B$211,SUM('[1]Control Levers Inputs'!$B$16*L173,'[1]Control Levers Inputs'!$B$17*$B184,'[1]Control Levers Inputs'!$B$18*$B$191,'[1]Control Levers Inputs'!$B$19*$B$196,'[1]Control Levers Inputs'!$B$20*$B$201))</f>
        <v>12634.046333285674</v>
      </c>
      <c r="M220" s="199">
        <f>-PV($B$206,$B$211,SUM('[1]Control Levers Inputs'!$B$16*M173,'[1]Control Levers Inputs'!$B$17*$B184,'[1]Control Levers Inputs'!$B$18*$B$191,'[1]Control Levers Inputs'!$B$19*$B$196,'[1]Control Levers Inputs'!$B$20*$B$201))</f>
        <v>12581.20488026278</v>
      </c>
      <c r="N220" s="199">
        <f>-PV($B$206,$B$211,SUM('[1]Control Levers Inputs'!$B$16*N173,'[1]Control Levers Inputs'!$B$17*$B184,'[1]Control Levers Inputs'!$B$18*$B$191,'[1]Control Levers Inputs'!$B$19*$B$196,'[1]Control Levers Inputs'!$B$20*$B$201))</f>
        <v>12531.708692869608</v>
      </c>
      <c r="O220" s="199">
        <f>-PV($B$206,$B$211,SUM('[1]Control Levers Inputs'!$B$16*O173,'[1]Control Levers Inputs'!$B$17*$B184,'[1]Control Levers Inputs'!$B$18*$B$191,'[1]Control Levers Inputs'!$B$19*$B$196,'[1]Control Levers Inputs'!$B$20*$B$201))</f>
        <v>12485.22175805046</v>
      </c>
      <c r="R220" s="199"/>
      <c r="S220" s="199"/>
      <c r="T220" s="199"/>
      <c r="U220" s="199"/>
      <c r="V220" s="199"/>
      <c r="W220" s="199"/>
      <c r="X220" s="199"/>
      <c r="Y220" s="199"/>
      <c r="Z220" s="199"/>
      <c r="AA220" s="199"/>
    </row>
    <row r="221" spans="1:27">
      <c r="A221" s="131" t="s">
        <v>3556</v>
      </c>
      <c r="B221" s="199">
        <f>-PV($B$206,$B$211,SUM('[1]Control Levers Inputs'!$B$16*B174,'[1]Control Levers Inputs'!$B$17*$B185,'[1]Control Levers Inputs'!$B$18*$B$191,'[1]Control Levers Inputs'!$B$19*$B$196,'[1]Control Levers Inputs'!$B$20*$B$201))</f>
        <v>15672.390576579373</v>
      </c>
      <c r="C221" s="199">
        <f>-PV($B$206,$B$211,SUM('[1]Control Levers Inputs'!$B$16*C174,'[1]Control Levers Inputs'!$B$17*$B185,'[1]Control Levers Inputs'!$B$18*$B$191,'[1]Control Levers Inputs'!$B$19*$B$196,'[1]Control Levers Inputs'!$B$20*$B$201))</f>
        <v>15405.61860700205</v>
      </c>
      <c r="D221" s="199">
        <f>-PV($B$206,$B$211,SUM('[1]Control Levers Inputs'!$B$16*D174,'[1]Control Levers Inputs'!$B$17*$B185,'[1]Control Levers Inputs'!$B$18*$B$191,'[1]Control Levers Inputs'!$B$19*$B$196,'[1]Control Levers Inputs'!$B$20*$B$201))</f>
        <v>15385.30350390107</v>
      </c>
      <c r="E221" s="199">
        <f>-PV($B$206,$B$211,SUM('[1]Control Levers Inputs'!$B$16*E174,'[1]Control Levers Inputs'!$B$17*$B185,'[1]Control Levers Inputs'!$B$18*$B$191,'[1]Control Levers Inputs'!$B$19*$B$196,'[1]Control Levers Inputs'!$B$20*$B$201))</f>
        <v>15343.023263244562</v>
      </c>
      <c r="F221" s="199">
        <f>-PV($B$206,$B$211,SUM('[1]Control Levers Inputs'!$B$16*F174,'[1]Control Levers Inputs'!$B$17*$B185,'[1]Control Levers Inputs'!$B$18*$B$191,'[1]Control Levers Inputs'!$B$19*$B$196,'[1]Control Levers Inputs'!$B$20*$B$201))</f>
        <v>15351.265866551927</v>
      </c>
      <c r="G221" s="199">
        <f>-PV($B$206,$B$211,SUM('[1]Control Levers Inputs'!$B$16*G174,'[1]Control Levers Inputs'!$B$17*$B185,'[1]Control Levers Inputs'!$B$18*$B$191,'[1]Control Levers Inputs'!$B$19*$B$196,'[1]Control Levers Inputs'!$B$20*$B$201))</f>
        <v>15403.794486343579</v>
      </c>
      <c r="H221" s="199">
        <f>-PV($B$206,$B$211,SUM('[1]Control Levers Inputs'!$B$16*H174,'[1]Control Levers Inputs'!$B$17*$B185,'[1]Control Levers Inputs'!$B$18*$B$191,'[1]Control Levers Inputs'!$B$19*$B$196,'[1]Control Levers Inputs'!$B$20*$B$201))</f>
        <v>15475.673166149258</v>
      </c>
      <c r="I221" s="199">
        <f>-PV($B$206,$B$211,SUM('[1]Control Levers Inputs'!$B$16*I174,'[1]Control Levers Inputs'!$B$17*$B185,'[1]Control Levers Inputs'!$B$18*$B$191,'[1]Control Levers Inputs'!$B$19*$B$196,'[1]Control Levers Inputs'!$B$20*$B$201))</f>
        <v>15522.419096384592</v>
      </c>
      <c r="J221" s="199">
        <f>-PV($B$206,$B$211,SUM('[1]Control Levers Inputs'!$B$16*J174,'[1]Control Levers Inputs'!$B$17*$B185,'[1]Control Levers Inputs'!$B$18*$B$191,'[1]Control Levers Inputs'!$B$19*$B$196,'[1]Control Levers Inputs'!$B$20*$B$201))</f>
        <v>15570.97779383032</v>
      </c>
      <c r="K221" s="199">
        <f>-PV($B$206,$B$211,SUM('[1]Control Levers Inputs'!$B$16*K174,'[1]Control Levers Inputs'!$B$17*$B185,'[1]Control Levers Inputs'!$B$18*$B$191,'[1]Control Levers Inputs'!$B$19*$B$196,'[1]Control Levers Inputs'!$B$20*$B$201))</f>
        <v>15666.286205994073</v>
      </c>
      <c r="L221" s="199">
        <f>-PV($B$206,$B$211,SUM('[1]Control Levers Inputs'!$B$16*L174,'[1]Control Levers Inputs'!$B$17*$B185,'[1]Control Levers Inputs'!$B$18*$B$191,'[1]Control Levers Inputs'!$B$19*$B$196,'[1]Control Levers Inputs'!$B$20*$B$201))</f>
        <v>15703.067593296311</v>
      </c>
      <c r="M221" s="199">
        <f>-PV($B$206,$B$211,SUM('[1]Control Levers Inputs'!$B$16*M174,'[1]Control Levers Inputs'!$B$17*$B185,'[1]Control Levers Inputs'!$B$18*$B$191,'[1]Control Levers Inputs'!$B$19*$B$196,'[1]Control Levers Inputs'!$B$20*$B$201))</f>
        <v>15751.573307984319</v>
      </c>
      <c r="N221" s="199">
        <f>-PV($B$206,$B$211,SUM('[1]Control Levers Inputs'!$B$16*N174,'[1]Control Levers Inputs'!$B$17*$B185,'[1]Control Levers Inputs'!$B$18*$B$191,'[1]Control Levers Inputs'!$B$19*$B$196,'[1]Control Levers Inputs'!$B$20*$B$201))</f>
        <v>15771.006626617616</v>
      </c>
      <c r="O221" s="199">
        <f>-PV($B$206,$B$211,SUM('[1]Control Levers Inputs'!$B$16*O174,'[1]Control Levers Inputs'!$B$17*$B185,'[1]Control Levers Inputs'!$B$18*$B$191,'[1]Control Levers Inputs'!$B$19*$B$196,'[1]Control Levers Inputs'!$B$20*$B$201))</f>
        <v>15784.63076431574</v>
      </c>
      <c r="R221" s="199"/>
      <c r="S221" s="199"/>
      <c r="T221" s="199"/>
      <c r="U221" s="199"/>
      <c r="V221" s="199"/>
      <c r="W221" s="199"/>
      <c r="X221" s="199"/>
      <c r="Y221" s="199"/>
      <c r="Z221" s="199"/>
      <c r="AA221" s="199"/>
    </row>
    <row r="222" spans="1:27">
      <c r="A222" s="131" t="s">
        <v>3557</v>
      </c>
      <c r="B222" s="199">
        <f>-PV($B$206,$B$211,SUM('[1]Control Levers Inputs'!$B$16*B175,'[1]Control Levers Inputs'!$B$17*$B186,'[1]Control Levers Inputs'!$B$18*$B$191,'[1]Control Levers Inputs'!$B$19*$B$196,'[1]Control Levers Inputs'!$B$20*$B$201))</f>
        <v>19002.664259701778</v>
      </c>
      <c r="C222" s="199">
        <f>-PV($B$206,$B$211,SUM('[1]Control Levers Inputs'!$B$16*C175,'[1]Control Levers Inputs'!$B$17*$B186,'[1]Control Levers Inputs'!$B$18*$B$191,'[1]Control Levers Inputs'!$B$19*$B$196,'[1]Control Levers Inputs'!$B$20*$B$201))</f>
        <v>18226.239790216547</v>
      </c>
      <c r="D222" s="199">
        <f>-PV($B$206,$B$211,SUM('[1]Control Levers Inputs'!$B$16*D175,'[1]Control Levers Inputs'!$B$17*$B186,'[1]Control Levers Inputs'!$B$18*$B$191,'[1]Control Levers Inputs'!$B$19*$B$196,'[1]Control Levers Inputs'!$B$20*$B$201))</f>
        <v>17449.853165558248</v>
      </c>
      <c r="E222" s="199">
        <f>-PV($B$206,$B$211,SUM('[1]Control Levers Inputs'!$B$16*E175,'[1]Control Levers Inputs'!$B$17*$B186,'[1]Control Levers Inputs'!$B$18*$B$191,'[1]Control Levers Inputs'!$B$19*$B$196,'[1]Control Levers Inputs'!$B$20*$B$201))</f>
        <v>16661.204816971647</v>
      </c>
      <c r="F222" s="199">
        <f>-PV($B$206,$B$211,SUM('[1]Control Levers Inputs'!$B$16*F175,'[1]Control Levers Inputs'!$B$17*$B186,'[1]Control Levers Inputs'!$B$18*$B$191,'[1]Control Levers Inputs'!$B$19*$B$196,'[1]Control Levers Inputs'!$B$20*$B$201))</f>
        <v>15868.31784776785</v>
      </c>
      <c r="G222" s="199">
        <f>-PV($B$206,$B$211,SUM('[1]Control Levers Inputs'!$B$16*G175,'[1]Control Levers Inputs'!$B$17*$B186,'[1]Control Levers Inputs'!$B$18*$B$191,'[1]Control Levers Inputs'!$B$19*$B$196,'[1]Control Levers Inputs'!$B$20*$B$201))</f>
        <v>15101.468119498239</v>
      </c>
      <c r="H222" s="199">
        <f>-PV($B$206,$B$211,SUM('[1]Control Levers Inputs'!$B$16*H175,'[1]Control Levers Inputs'!$B$17*$B186,'[1]Control Levers Inputs'!$B$18*$B$191,'[1]Control Levers Inputs'!$B$19*$B$196,'[1]Control Levers Inputs'!$B$20*$B$201))</f>
        <v>14330.799848190461</v>
      </c>
      <c r="I222" s="199">
        <f>-PV($B$206,$B$211,SUM('[1]Control Levers Inputs'!$B$16*I175,'[1]Control Levers Inputs'!$B$17*$B186,'[1]Control Levers Inputs'!$B$18*$B$191,'[1]Control Levers Inputs'!$B$19*$B$196,'[1]Control Levers Inputs'!$B$20*$B$201))</f>
        <v>13558.708611389773</v>
      </c>
      <c r="J222" s="199">
        <f>-PV($B$206,$B$211,SUM('[1]Control Levers Inputs'!$B$16*J175,'[1]Control Levers Inputs'!$B$17*$B186,'[1]Control Levers Inputs'!$B$18*$B$191,'[1]Control Levers Inputs'!$B$19*$B$196,'[1]Control Levers Inputs'!$B$20*$B$201))</f>
        <v>12783.972021186028</v>
      </c>
      <c r="K222" s="199">
        <f>-PV($B$206,$B$211,SUM('[1]Control Levers Inputs'!$B$16*K175,'[1]Control Levers Inputs'!$B$17*$B186,'[1]Control Levers Inputs'!$B$18*$B$191,'[1]Control Levers Inputs'!$B$19*$B$196,'[1]Control Levers Inputs'!$B$20*$B$201))</f>
        <v>12734.81537547466</v>
      </c>
      <c r="L222" s="199">
        <f>-PV($B$206,$B$211,SUM('[1]Control Levers Inputs'!$B$16*L175,'[1]Control Levers Inputs'!$B$17*$B186,'[1]Control Levers Inputs'!$B$18*$B$191,'[1]Control Levers Inputs'!$B$19*$B$196,'[1]Control Levers Inputs'!$B$20*$B$201))</f>
        <v>12697.716091626135</v>
      </c>
      <c r="M222" s="199">
        <f>-PV($B$206,$B$211,SUM('[1]Control Levers Inputs'!$B$16*M175,'[1]Control Levers Inputs'!$B$17*$B186,'[1]Control Levers Inputs'!$B$18*$B$191,'[1]Control Levers Inputs'!$B$19*$B$196,'[1]Control Levers Inputs'!$B$20*$B$201))</f>
        <v>12657.827644032186</v>
      </c>
      <c r="N222" s="199">
        <f>-PV($B$206,$B$211,SUM('[1]Control Levers Inputs'!$B$16*N175,'[1]Control Levers Inputs'!$B$17*$B186,'[1]Control Levers Inputs'!$B$18*$B$191,'[1]Control Levers Inputs'!$B$19*$B$196,'[1]Control Levers Inputs'!$B$20*$B$201))</f>
        <v>12620.656455012475</v>
      </c>
      <c r="O222" s="199">
        <f>-PV($B$206,$B$211,SUM('[1]Control Levers Inputs'!$B$16*O175,'[1]Control Levers Inputs'!$B$17*$B186,'[1]Control Levers Inputs'!$B$18*$B$191,'[1]Control Levers Inputs'!$B$19*$B$196,'[1]Control Levers Inputs'!$B$20*$B$201))</f>
        <v>12583.23170565227</v>
      </c>
      <c r="R222" s="199"/>
      <c r="S222" s="199"/>
      <c r="T222" s="199"/>
      <c r="U222" s="199"/>
      <c r="V222" s="199"/>
      <c r="W222" s="199"/>
      <c r="X222" s="199"/>
      <c r="Y222" s="199"/>
      <c r="Z222" s="199"/>
      <c r="AA222" s="199"/>
    </row>
  </sheetData>
  <mergeCells count="27">
    <mergeCell ref="S2:S3"/>
    <mergeCell ref="R1:R3"/>
    <mergeCell ref="A2:A3"/>
    <mergeCell ref="B2:B3"/>
    <mergeCell ref="C2:F2"/>
    <mergeCell ref="G2:J2"/>
    <mergeCell ref="S5:S6"/>
    <mergeCell ref="T5:T6"/>
    <mergeCell ref="U5:U6"/>
    <mergeCell ref="V5:V6"/>
    <mergeCell ref="W5:W6"/>
    <mergeCell ref="A145:B145"/>
    <mergeCell ref="A146:B146"/>
    <mergeCell ref="A147:A152"/>
    <mergeCell ref="AD5:AD6"/>
    <mergeCell ref="AE5:AE6"/>
    <mergeCell ref="A131:A134"/>
    <mergeCell ref="A135:A138"/>
    <mergeCell ref="A139:A142"/>
    <mergeCell ref="A143:B143"/>
    <mergeCell ref="X5:X6"/>
    <mergeCell ref="Y5:Y6"/>
    <mergeCell ref="Z5:Z6"/>
    <mergeCell ref="AA5:AA6"/>
    <mergeCell ref="AB5:AB6"/>
    <mergeCell ref="AC5:AC6"/>
    <mergeCell ref="Q5:Q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6901-791D-4788-B8A7-40A777FE9307}">
  <sheetPr>
    <tabColor theme="0"/>
  </sheetPr>
  <dimension ref="A1"/>
  <sheetViews>
    <sheetView tabSelected="1" workbookViewId="0">
      <selection activeCell="O32" sqref="O32"/>
    </sheetView>
  </sheetViews>
  <sheetFormatPr defaultRowHeight="14.5"/>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I27" sqref="I27"/>
    </sheetView>
  </sheetViews>
  <sheetFormatPr defaultRowHeight="14.5"/>
  <cols>
    <col min="1" max="1" width="31.17968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210">
        <f t="shared" ref="C2:D5" si="0">$B2+($E2-$B2)*(C$1-$B$1)/($E$1-$B$1)</f>
        <v>1.3277888436347219E-3</v>
      </c>
      <c r="D2" s="210">
        <f t="shared" si="0"/>
        <v>1.3539762051685614E-3</v>
      </c>
      <c r="E2" s="205">
        <f>'Fuel Economy Stds'!E$39*(1/'PV Discounted Annual Costs'!B126)/'Fuel Economy Stds'!$B$45</f>
        <v>1.3801635667024007E-3</v>
      </c>
      <c r="F2" s="205">
        <f>'Fuel Economy Stds'!F$39*(1/'PV Discounted Annual Costs'!C126)/'Fuel Economy Stds'!$B$45</f>
        <v>1.4340086068746966E-3</v>
      </c>
      <c r="G2" s="205">
        <f>'Fuel Economy Stds'!G$39*(1/'PV Discounted Annual Costs'!D126)/'Fuel Economy Stds'!$B$45</f>
        <v>1.4922255807765792E-3</v>
      </c>
      <c r="H2" s="205">
        <f>'Fuel Economy Stds'!H$39*(1/'PV Discounted Annual Costs'!E126)/'Fuel Economy Stds'!$B$45</f>
        <v>1.5553694868810784E-3</v>
      </c>
      <c r="I2" s="205">
        <f>'Fuel Economy Stds'!I$39*(1/'PV Discounted Annual Costs'!F126)/'Fuel Economy Stds'!$B$45</f>
        <v>1.6240934139861956E-3</v>
      </c>
      <c r="J2" s="205">
        <f>'Fuel Economy Stds'!J$39*(1/'PV Discounted Annual Costs'!G126)/'Fuel Economy Stds'!$B$45</f>
        <v>1.6991712135738177E-3</v>
      </c>
      <c r="K2" s="205">
        <f>'Fuel Economy Stds'!K$39*(1/'PV Discounted Annual Costs'!H126)/'Fuel Economy Stds'!$B$45</f>
        <v>1.7815267654817193E-3</v>
      </c>
      <c r="L2" s="205">
        <f>'Fuel Economy Stds'!L$39*(1/'PV Discounted Annual Costs'!I126)/'Fuel Economy Stds'!$B$45</f>
        <v>1.8722721877884108E-3</v>
      </c>
      <c r="M2" s="205">
        <f>'Fuel Economy Stds'!M$39*(1/'PV Discounted Annual Costs'!J126)/'Fuel Economy Stds'!$B$45</f>
        <v>1.8805352043620197E-3</v>
      </c>
      <c r="N2" s="205">
        <f>'Fuel Economy Stds'!N$39*(1/'PV Discounted Annual Costs'!K126)/'Fuel Economy Stds'!$B$45</f>
        <v>1.8888714796340838E-3</v>
      </c>
      <c r="O2" s="205">
        <f>'Fuel Economy Stds'!O$39*(1/'PV Discounted Annual Costs'!L126)/'Fuel Economy Stds'!$B$45</f>
        <v>1.8972819921940043E-3</v>
      </c>
      <c r="P2" s="205">
        <f>'Fuel Economy Stds'!P$39*(1/'PV Discounted Annual Costs'!M126)/'Fuel Economy Stds'!$B$45</f>
        <v>1.9057677381384608E-3</v>
      </c>
      <c r="Q2" s="205">
        <f>'Fuel Economy Stds'!Q$39*(1/'PV Discounted Annual Costs'!N126)/'Fuel Economy Stds'!$B$45</f>
        <v>1.9143297314646853E-3</v>
      </c>
      <c r="R2" s="212">
        <f>Q2*'EPS BNVFE-LDVs-psgr'!R2/'EPS BNVFE-LDVs-psgr'!Q2</f>
        <v>1.9128312047107358E-3</v>
      </c>
      <c r="S2" s="212">
        <f>R2*'EPS BNVFE-LDVs-psgr'!S2/'EPS BNVFE-LDVs-psgr'!R2</f>
        <v>1.9121290048300515E-3</v>
      </c>
      <c r="T2" s="212">
        <f>S2*'EPS BNVFE-LDVs-psgr'!T2/'EPS BNVFE-LDVs-psgr'!S2</f>
        <v>1.9117233452696999E-3</v>
      </c>
      <c r="U2" s="212">
        <f>T2*'EPS BNVFE-LDVs-psgr'!U2/'EPS BNVFE-LDVs-psgr'!T2</f>
        <v>1.9112585864918122E-3</v>
      </c>
      <c r="V2" s="212">
        <f>U2*'EPS BNVFE-LDVs-psgr'!V2/'EPS BNVFE-LDVs-psgr'!U2</f>
        <v>1.9106505909030711E-3</v>
      </c>
      <c r="W2" s="212">
        <f>V2*'EPS BNVFE-LDVs-psgr'!W2/'EPS BNVFE-LDVs-psgr'!V2</f>
        <v>1.9104845486082043E-3</v>
      </c>
      <c r="X2" s="212">
        <f>W2*'EPS BNVFE-LDVs-psgr'!X2/'EPS BNVFE-LDVs-psgr'!W2</f>
        <v>1.910308619613187E-3</v>
      </c>
      <c r="Y2" s="212">
        <f>X2*'EPS BNVFE-LDVs-psgr'!Y2/'EPS BNVFE-LDVs-psgr'!X2</f>
        <v>1.9100619093766473E-3</v>
      </c>
      <c r="Z2" s="212">
        <f>Y2*'EPS BNVFE-LDVs-psgr'!Z2/'EPS BNVFE-LDVs-psgr'!Y2</f>
        <v>1.9100612658507232E-3</v>
      </c>
      <c r="AA2" s="212">
        <f>Z2*'EPS BNVFE-LDVs-psgr'!AA2/'EPS BNVFE-LDVs-psgr'!Z2</f>
        <v>1.910198297045898E-3</v>
      </c>
      <c r="AB2" s="212">
        <f>AA2*'EPS BNVFE-LDVs-psgr'!AB2/'EPS BNVFE-LDVs-psgr'!AA2</f>
        <v>1.9103138180368219E-3</v>
      </c>
      <c r="AC2" s="212">
        <f>AB2*'EPS BNVFE-LDVs-psgr'!AC2/'EPS BNVFE-LDVs-psgr'!AB2</f>
        <v>1.9101277735861096E-3</v>
      </c>
      <c r="AD2" s="212">
        <f>AC2*'EPS BNVFE-LDVs-psgr'!AD2/'EPS BNVFE-LDVs-psgr'!AC2</f>
        <v>1.9099717372920526E-3</v>
      </c>
      <c r="AE2" s="212">
        <f>AD2*'EPS BNVFE-LDVs-psgr'!AE2/'EPS BNVFE-LDVs-psgr'!AD2</f>
        <v>1.9097435683791885E-3</v>
      </c>
      <c r="AF2" s="212">
        <f>AE2*'EPS BNVFE-LDVs-psgr'!AF2/'EPS BNVFE-LDVs-psgr'!AE2</f>
        <v>1.909782332000437E-3</v>
      </c>
      <c r="AG2" s="4"/>
      <c r="AH2" s="4"/>
      <c r="AI2" s="4"/>
    </row>
    <row r="3" spans="1:35">
      <c r="A3" t="s">
        <v>113</v>
      </c>
      <c r="B3" s="4">
        <f>B$4*'EPS BNVFE-LDVs-psgr'!B3/'EPS BNVFE-LDVs-psgr'!B$4</f>
        <v>3.6598922244788015E-4</v>
      </c>
      <c r="C3" s="210">
        <f t="shared" si="0"/>
        <v>3.779620253105962E-4</v>
      </c>
      <c r="D3" s="210">
        <f t="shared" si="0"/>
        <v>3.8993482817331219E-4</v>
      </c>
      <c r="E3" s="211">
        <f>E$4*'EPS BNVFE-LDVs-psgr'!E3/'EPS BNVFE-LDVs-psgr'!E$4</f>
        <v>4.0190763103602824E-4</v>
      </c>
      <c r="F3" s="211">
        <f>F$4*'EPS BNVFE-LDVs-psgr'!F3/'EPS BNVFE-LDVs-psgr'!F$4</f>
        <v>4.210433831323259E-4</v>
      </c>
      <c r="G3" s="211">
        <f>G$4*'EPS BNVFE-LDVs-psgr'!G3/'EPS BNVFE-LDVs-psgr'!G$4</f>
        <v>4.2382743666541497E-4</v>
      </c>
      <c r="H3" s="211">
        <f>H$4*'EPS BNVFE-LDVs-psgr'!H3/'EPS BNVFE-LDVs-psgr'!H$4</f>
        <v>4.0772949842793707E-4</v>
      </c>
      <c r="I3" s="211">
        <f>I$4*'EPS BNVFE-LDVs-psgr'!I3/'EPS BNVFE-LDVs-psgr'!I$4</f>
        <v>4.2346970765462543E-4</v>
      </c>
      <c r="J3" s="211">
        <f>J$4*'EPS BNVFE-LDVs-psgr'!J3/'EPS BNVFE-LDVs-psgr'!J$4</f>
        <v>4.3937263741635586E-4</v>
      </c>
      <c r="K3" s="211">
        <f>K$4*'EPS BNVFE-LDVs-psgr'!K3/'EPS BNVFE-LDVs-psgr'!K$4</f>
        <v>4.5536992346666475E-4</v>
      </c>
      <c r="L3" s="211">
        <f>L$4*'EPS BNVFE-LDVs-psgr'!L3/'EPS BNVFE-LDVs-psgr'!L$4</f>
        <v>4.7095410789823867E-4</v>
      </c>
      <c r="M3" s="211">
        <f>M$4*'EPS BNVFE-LDVs-psgr'!M3/'EPS BNVFE-LDVs-psgr'!M$4</f>
        <v>4.8830129906206722E-4</v>
      </c>
      <c r="N3" s="211">
        <f>N$4*'EPS BNVFE-LDVs-psgr'!N3/'EPS BNVFE-LDVs-psgr'!N$4</f>
        <v>5.0530784031966865E-4</v>
      </c>
      <c r="O3" s="211">
        <f>O$4*'EPS BNVFE-LDVs-psgr'!O3/'EPS BNVFE-LDVs-psgr'!O$4</f>
        <v>5.2217906714807974E-4</v>
      </c>
      <c r="P3" s="211">
        <f>P$4*'EPS BNVFE-LDVs-psgr'!P3/'EPS BNVFE-LDVs-psgr'!P$4</f>
        <v>5.3885335585323257E-4</v>
      </c>
      <c r="Q3" s="211">
        <f>Q$4*'EPS BNVFE-LDVs-psgr'!Q3/'EPS BNVFE-LDVs-psgr'!Q$4</f>
        <v>5.5547712271374809E-4</v>
      </c>
      <c r="R3" s="212">
        <f>R$4*'EPS BNVFE-LDVs-psgr'!R3/'EPS BNVFE-LDVs-psgr'!R$4</f>
        <v>5.5449401314311322E-4</v>
      </c>
      <c r="S3" s="212">
        <f>S$4*'EPS BNVFE-LDVs-psgr'!S3/'EPS BNVFE-LDVs-psgr'!S$4</f>
        <v>5.5387136055143056E-4</v>
      </c>
      <c r="T3" s="212">
        <f>T$4*'EPS BNVFE-LDVs-psgr'!T3/'EPS BNVFE-LDVs-psgr'!T$4</f>
        <v>5.535031458315491E-4</v>
      </c>
      <c r="U3" s="212">
        <f>U$4*'EPS BNVFE-LDVs-psgr'!U3/'EPS BNVFE-LDVs-psgr'!U$4</f>
        <v>5.5267679773132392E-4</v>
      </c>
      <c r="V3" s="212">
        <f>V$4*'EPS BNVFE-LDVs-psgr'!V3/'EPS BNVFE-LDVs-psgr'!V$4</f>
        <v>5.5204248067004357E-4</v>
      </c>
      <c r="W3" s="212">
        <f>W$4*'EPS BNVFE-LDVs-psgr'!W3/'EPS BNVFE-LDVs-psgr'!W$4</f>
        <v>5.5148781412601511E-4</v>
      </c>
      <c r="X3" s="212">
        <f>X$4*'EPS BNVFE-LDVs-psgr'!X3/'EPS BNVFE-LDVs-psgr'!X$4</f>
        <v>5.5083798229396566E-4</v>
      </c>
      <c r="Y3" s="212">
        <f>Y$4*'EPS BNVFE-LDVs-psgr'!Y3/'EPS BNVFE-LDVs-psgr'!Y$4</f>
        <v>5.5021427763267275E-4</v>
      </c>
      <c r="Z3" s="212">
        <f>Z$4*'EPS BNVFE-LDVs-psgr'!Z3/'EPS BNVFE-LDVs-psgr'!Z$4</f>
        <v>5.4974970122417745E-4</v>
      </c>
      <c r="AA3" s="212">
        <f>AA$4*'EPS BNVFE-LDVs-psgr'!AA3/'EPS BNVFE-LDVs-psgr'!AA$4</f>
        <v>5.4942012614989132E-4</v>
      </c>
      <c r="AB3" s="212">
        <f>AB$4*'EPS BNVFE-LDVs-psgr'!AB3/'EPS BNVFE-LDVs-psgr'!AB$4</f>
        <v>5.4885812991797281E-4</v>
      </c>
      <c r="AC3" s="212">
        <f>AC$4*'EPS BNVFE-LDVs-psgr'!AC3/'EPS BNVFE-LDVs-psgr'!AC$4</f>
        <v>5.4830528638325372E-4</v>
      </c>
      <c r="AD3" s="212">
        <f>AD$4*'EPS BNVFE-LDVs-psgr'!AD3/'EPS BNVFE-LDVs-psgr'!AD$4</f>
        <v>5.4761129146787266E-4</v>
      </c>
      <c r="AE3" s="212">
        <f>AE$4*'EPS BNVFE-LDVs-psgr'!AE3/'EPS BNVFE-LDVs-psgr'!AE$4</f>
        <v>5.4713319958301168E-4</v>
      </c>
      <c r="AF3" s="212">
        <f>AF$4*'EPS BNVFE-LDVs-psgr'!AF3/'EPS BNVFE-LDVs-psgr'!AF$4</f>
        <v>5.4668821055178373E-4</v>
      </c>
      <c r="AG3" s="4"/>
      <c r="AH3" s="4"/>
      <c r="AI3" s="4"/>
    </row>
    <row r="4" spans="1:35">
      <c r="A4" t="s">
        <v>114</v>
      </c>
      <c r="B4" s="4">
        <f>'Fuel Economy Stds'!B61</f>
        <v>3.5673952935882431E-4</v>
      </c>
      <c r="C4" s="210">
        <f t="shared" si="0"/>
        <v>3.671331744169298E-4</v>
      </c>
      <c r="D4" s="210">
        <f t="shared" si="0"/>
        <v>3.7752681947503524E-4</v>
      </c>
      <c r="E4" s="205">
        <f>'PV Discounted Annual Costs'!B125*'Fuel Economy Stds'!E39/'Fuel Economy Stds'!$B$42</f>
        <v>3.8792046453314073E-4</v>
      </c>
      <c r="F4" s="205">
        <f>'PV Discounted Annual Costs'!C125*'Fuel Economy Stds'!F39/'Fuel Economy Stds'!$B$42</f>
        <v>4.0616236081684575E-4</v>
      </c>
      <c r="G4" s="205">
        <f>'PV Discounted Annual Costs'!D125*'Fuel Economy Stds'!G39/'Fuel Economy Stds'!$B$42</f>
        <v>4.2440425710055083E-4</v>
      </c>
      <c r="H4" s="205">
        <f>'PV Discounted Annual Costs'!E125*'Fuel Economy Stds'!H39/'Fuel Economy Stds'!$B$42</f>
        <v>4.4264615338425586E-4</v>
      </c>
      <c r="I4" s="205">
        <f>'PV Discounted Annual Costs'!F125*'Fuel Economy Stds'!I39/'Fuel Economy Stds'!$B$42</f>
        <v>4.6088804966796089E-4</v>
      </c>
      <c r="J4" s="205">
        <f>'PV Discounted Annual Costs'!G125*'Fuel Economy Stds'!J39/'Fuel Economy Stds'!$B$42</f>
        <v>4.7912994595166602E-4</v>
      </c>
      <c r="K4" s="205">
        <f>'PV Discounted Annual Costs'!H125*'Fuel Economy Stds'!K39/'Fuel Economy Stds'!$B$42</f>
        <v>4.9737184223537111E-4</v>
      </c>
      <c r="L4" s="205">
        <f>'PV Discounted Annual Costs'!I125*'Fuel Economy Stds'!L39/'Fuel Economy Stds'!$B$42</f>
        <v>5.1561373851907613E-4</v>
      </c>
      <c r="M4" s="205">
        <f>'PV Discounted Annual Costs'!J125*'Fuel Economy Stds'!M39/'Fuel Economy Stds'!$B$42</f>
        <v>5.3574440408204452E-4</v>
      </c>
      <c r="N4" s="205">
        <f>'PV Discounted Annual Costs'!K125*'Fuel Economy Stds'!N39/'Fuel Economy Stds'!$B$42</f>
        <v>5.5587506964501301E-4</v>
      </c>
      <c r="O4" s="205">
        <f>'PV Discounted Annual Costs'!L125*'Fuel Economy Stds'!O39/'Fuel Economy Stds'!$B$42</f>
        <v>5.760057352079815E-4</v>
      </c>
      <c r="P4" s="205">
        <f>'PV Discounted Annual Costs'!M125*'Fuel Economy Stds'!P39/'Fuel Economy Stds'!$B$42</f>
        <v>5.9613640077094989E-4</v>
      </c>
      <c r="Q4" s="205">
        <f>'PV Discounted Annual Costs'!N125*'Fuel Economy Stds'!Q39/'Fuel Economy Stds'!$B$42</f>
        <v>6.162670663339186E-4</v>
      </c>
      <c r="R4" s="212">
        <f>Q4*'EPS BNVFE-LDVs-psgr'!R4/'EPS BNVFE-LDVs-psgr'!Q4</f>
        <v>6.170176289921744E-4</v>
      </c>
      <c r="S4" s="212">
        <f>R4*'EPS BNVFE-LDVs-psgr'!S4/'EPS BNVFE-LDVs-psgr'!R4</f>
        <v>6.1822121550593782E-4</v>
      </c>
      <c r="T4" s="212">
        <f>S4*'EPS BNVFE-LDVs-psgr'!T4/'EPS BNVFE-LDVs-psgr'!S4</f>
        <v>6.1980413573190451E-4</v>
      </c>
      <c r="U4" s="212">
        <f>T4*'EPS BNVFE-LDVs-psgr'!U4/'EPS BNVFE-LDVs-psgr'!T4</f>
        <v>6.2079435421762987E-4</v>
      </c>
      <c r="V4" s="212">
        <f>U4*'EPS BNVFE-LDVs-psgr'!V4/'EPS BNVFE-LDVs-psgr'!U4</f>
        <v>6.2206963821351583E-4</v>
      </c>
      <c r="W4" s="212">
        <f>V4*'EPS BNVFE-LDVs-psgr'!W4/'EPS BNVFE-LDVs-psgr'!V4</f>
        <v>6.2296645070636359E-4</v>
      </c>
      <c r="X4" s="212">
        <f>W4*'EPS BNVFE-LDVs-psgr'!X4/'EPS BNVFE-LDVs-psgr'!W4</f>
        <v>6.2366570233919844E-4</v>
      </c>
      <c r="Y4" s="212">
        <f>X4*'EPS BNVFE-LDVs-psgr'!Y4/'EPS BNVFE-LDVs-psgr'!X4</f>
        <v>6.2448359395314069E-4</v>
      </c>
      <c r="Z4" s="212">
        <f>Y4*'EPS BNVFE-LDVs-psgr'!Z4/'EPS BNVFE-LDVs-psgr'!Y4</f>
        <v>6.25576587771337E-4</v>
      </c>
      <c r="AA4" s="212">
        <f>Z4*'EPS BNVFE-LDVs-psgr'!AA4/'EPS BNVFE-LDVs-psgr'!Z4</f>
        <v>6.2695288436095649E-4</v>
      </c>
      <c r="AB4" s="212">
        <f>AA4*'EPS BNVFE-LDVs-psgr'!AB4/'EPS BNVFE-LDVs-psgr'!AA4</f>
        <v>6.2801648642672725E-4</v>
      </c>
      <c r="AC4" s="212">
        <f>AB4*'EPS BNVFE-LDVs-psgr'!AC4/'EPS BNVFE-LDVs-psgr'!AB4</f>
        <v>6.2915626946227874E-4</v>
      </c>
      <c r="AD4" s="212">
        <f>AC4*'EPS BNVFE-LDVs-psgr'!AD4/'EPS BNVFE-LDVs-psgr'!AC4</f>
        <v>6.3019187847049177E-4</v>
      </c>
      <c r="AE4" s="212">
        <f>AD4*'EPS BNVFE-LDVs-psgr'!AE4/'EPS BNVFE-LDVs-psgr'!AD4</f>
        <v>6.3169315706863253E-4</v>
      </c>
      <c r="AF4" s="212">
        <f>AE4*'EPS BNVFE-LDVs-psgr'!AF4/'EPS BNVFE-LDVs-psgr'!AE4</f>
        <v>6.3333336630356433E-4</v>
      </c>
      <c r="AG4" s="4"/>
      <c r="AH4" s="4"/>
      <c r="AI4" s="4"/>
    </row>
    <row r="5" spans="1:35">
      <c r="A5" t="s">
        <v>115</v>
      </c>
      <c r="B5" s="4">
        <f>B$4*'EPS BNVFE-LDVs-psgr'!B5/'EPS BNVFE-LDVs-psgr'!B$4</f>
        <v>4.0578665869929362E-4</v>
      </c>
      <c r="C5" s="210">
        <f t="shared" si="0"/>
        <v>4.1398352067466049E-4</v>
      </c>
      <c r="D5" s="210">
        <f t="shared" si="0"/>
        <v>4.2218038265002741E-4</v>
      </c>
      <c r="E5" s="211">
        <f>E$4*'EPS BNVFE-LDVs-psgr'!E5/'EPS BNVFE-LDVs-psgr'!E$4</f>
        <v>4.3037724462539428E-4</v>
      </c>
      <c r="F5" s="211">
        <f>F$4*'EPS BNVFE-LDVs-psgr'!F5/'EPS BNVFE-LDVs-psgr'!F$4</f>
        <v>4.4916163574139725E-4</v>
      </c>
      <c r="G5" s="211">
        <f>G$4*'EPS BNVFE-LDVs-psgr'!G5/'EPS BNVFE-LDVs-psgr'!G$4</f>
        <v>4.5282166405156195E-4</v>
      </c>
      <c r="H5" s="211">
        <f>H$4*'EPS BNVFE-LDVs-psgr'!H5/'EPS BNVFE-LDVs-psgr'!H$4</f>
        <v>4.3335628226079566E-4</v>
      </c>
      <c r="I5" s="211">
        <f>I$4*'EPS BNVFE-LDVs-psgr'!I5/'EPS BNVFE-LDVs-psgr'!I$4</f>
        <v>4.4890316155464456E-4</v>
      </c>
      <c r="J5" s="211">
        <f>J$4*'EPS BNVFE-LDVs-psgr'!J5/'EPS BNVFE-LDVs-psgr'!J$4</f>
        <v>4.6553326410785436E-4</v>
      </c>
      <c r="K5" s="211">
        <f>K$4*'EPS BNVFE-LDVs-psgr'!K5/'EPS BNVFE-LDVs-psgr'!K$4</f>
        <v>4.8200685422273345E-4</v>
      </c>
      <c r="L5" s="211">
        <f>L$4*'EPS BNVFE-LDVs-psgr'!L5/'EPS BNVFE-LDVs-psgr'!L$4</f>
        <v>4.9695276183837423E-4</v>
      </c>
      <c r="M5" s="211">
        <f>M$4*'EPS BNVFE-LDVs-psgr'!M5/'EPS BNVFE-LDVs-psgr'!M$4</f>
        <v>5.1466317338680757E-4</v>
      </c>
      <c r="N5" s="211">
        <f>N$4*'EPS BNVFE-LDVs-psgr'!N5/'EPS BNVFE-LDVs-psgr'!N$4</f>
        <v>5.3215647030282933E-4</v>
      </c>
      <c r="O5" s="211">
        <f>O$4*'EPS BNVFE-LDVs-psgr'!O5/'EPS BNVFE-LDVs-psgr'!O$4</f>
        <v>5.4937647543201208E-4</v>
      </c>
      <c r="P5" s="211">
        <f>P$4*'EPS BNVFE-LDVs-psgr'!P5/'EPS BNVFE-LDVs-psgr'!P$4</f>
        <v>5.6630151224765809E-4</v>
      </c>
      <c r="Q5" s="211">
        <f>Q$4*'EPS BNVFE-LDVs-psgr'!Q5/'EPS BNVFE-LDVs-psgr'!Q$4</f>
        <v>5.8387402272626798E-4</v>
      </c>
      <c r="R5" s="212">
        <f>R$4*'EPS BNVFE-LDVs-psgr'!R5/'EPS BNVFE-LDVs-psgr'!R$4</f>
        <v>5.8330248045343664E-4</v>
      </c>
      <c r="S5" s="212">
        <f>S$4*'EPS BNVFE-LDVs-psgr'!S5/'EPS BNVFE-LDVs-psgr'!S$4</f>
        <v>5.8267694060121591E-4</v>
      </c>
      <c r="T5" s="212">
        <f>T$4*'EPS BNVFE-LDVs-psgr'!T5/'EPS BNVFE-LDVs-psgr'!T$4</f>
        <v>5.8207293235216346E-4</v>
      </c>
      <c r="U5" s="212">
        <f>U$4*'EPS BNVFE-LDVs-psgr'!U5/'EPS BNVFE-LDVs-psgr'!U$4</f>
        <v>5.8163461220443182E-4</v>
      </c>
      <c r="V5" s="212">
        <f>V$4*'EPS BNVFE-LDVs-psgr'!V5/'EPS BNVFE-LDVs-psgr'!V$4</f>
        <v>5.8094002713137533E-4</v>
      </c>
      <c r="W5" s="212">
        <f>W$4*'EPS BNVFE-LDVs-psgr'!W5/'EPS BNVFE-LDVs-psgr'!W$4</f>
        <v>5.8047277029873328E-4</v>
      </c>
      <c r="X5" s="212">
        <f>X$4*'EPS BNVFE-LDVs-psgr'!X5/'EPS BNVFE-LDVs-psgr'!X$4</f>
        <v>5.7995049082018243E-4</v>
      </c>
      <c r="Y5" s="212">
        <f>Y$4*'EPS BNVFE-LDVs-psgr'!Y5/'EPS BNVFE-LDVs-psgr'!Y$4</f>
        <v>5.7950528042473748E-4</v>
      </c>
      <c r="Z5" s="212">
        <f>Z$4*'EPS BNVFE-LDVs-psgr'!Z5/'EPS BNVFE-LDVs-psgr'!Z$4</f>
        <v>5.7907451430509998E-4</v>
      </c>
      <c r="AA5" s="212">
        <f>AA$4*'EPS BNVFE-LDVs-psgr'!AA5/'EPS BNVFE-LDVs-psgr'!AA$4</f>
        <v>5.787276810361742E-4</v>
      </c>
      <c r="AB5" s="212">
        <f>AB$4*'EPS BNVFE-LDVs-psgr'!AB5/'EPS BNVFE-LDVs-psgr'!AB$4</f>
        <v>5.7820005695571539E-4</v>
      </c>
      <c r="AC5" s="212">
        <f>AC$4*'EPS BNVFE-LDVs-psgr'!AC5/'EPS BNVFE-LDVs-psgr'!AC$4</f>
        <v>5.7777248100195457E-4</v>
      </c>
      <c r="AD5" s="212">
        <f>AD$4*'EPS BNVFE-LDVs-psgr'!AD5/'EPS BNVFE-LDVs-psgr'!AD$4</f>
        <v>5.773255744855898E-4</v>
      </c>
      <c r="AE5" s="212">
        <f>AE$4*'EPS BNVFE-LDVs-psgr'!AE5/'EPS BNVFE-LDVs-psgr'!AE$4</f>
        <v>5.7686776472789874E-4</v>
      </c>
      <c r="AF5" s="212">
        <f>AF$4*'EPS BNVFE-LDVs-psgr'!AF5/'EPS BNVFE-LDVs-psgr'!AF$4</f>
        <v>5.7639743559876342E-4</v>
      </c>
      <c r="AG5" s="4"/>
      <c r="AH5" s="4"/>
      <c r="AI5" s="4"/>
    </row>
    <row r="6" spans="1:35">
      <c r="A6" t="s">
        <v>116</v>
      </c>
      <c r="B6" s="4">
        <f>'EPS BNVFE-LDVs-psgr'!B6</f>
        <v>6.5738318568648571E-4</v>
      </c>
      <c r="C6" s="210">
        <f>$B6+($E6-$B6)*(C$1-$B$1)/($E$1-$B$1)</f>
        <v>6.7416901641193178E-4</v>
      </c>
      <c r="D6" s="210">
        <f>$B6+($E6-$B6)*(D$1-$B$1)/($E$1-$B$1)</f>
        <v>6.9095484713737774E-4</v>
      </c>
      <c r="E6" s="205">
        <f>('PV Discounted Annual Costs'!B128*'Fuel Economy Stds'!E39/'Fuel Economy Stds'!$B$42)*'Calculations Etc'!$B107+(1/'PV Discounted Annual Costs'!B127)*'Fuel Economy Stds'!E39/'Fuel Economy Stds'!$B$45*(1-'Calculations Etc'!$B107)</f>
        <v>7.0774067786282381E-4</v>
      </c>
      <c r="F6" s="205">
        <f>('PV Discounted Annual Costs'!C128*'Fuel Economy Stds'!F39/'Fuel Economy Stds'!$B$42)*'Calculations Etc'!$B107+(1/'PV Discounted Annual Costs'!C127)*'Fuel Economy Stds'!F39/'Fuel Economy Stds'!$B$45*(1-'Calculations Etc'!$B107)</f>
        <v>7.3945034117140168E-4</v>
      </c>
      <c r="G6" s="205">
        <f>('PV Discounted Annual Costs'!D128*'Fuel Economy Stds'!G39/'Fuel Economy Stds'!$B$42)*'Calculations Etc'!$B107+(1/'PV Discounted Annual Costs'!D127)*'Fuel Economy Stds'!G39/'Fuel Economy Stds'!$B$45*(1-'Calculations Etc'!$B107)</f>
        <v>7.7271007520640796E-4</v>
      </c>
      <c r="H6" s="205">
        <f>('PV Discounted Annual Costs'!E128*'Fuel Economy Stds'!H39/'Fuel Economy Stds'!$B$42)*'Calculations Etc'!$B107+(1/'PV Discounted Annual Costs'!E127)*'Fuel Economy Stds'!H39/'Fuel Economy Stds'!$B$45*(1-'Calculations Etc'!$B107)</f>
        <v>8.0771904618461617E-4</v>
      </c>
      <c r="I6" s="205">
        <f>('PV Discounted Annual Costs'!F128*'Fuel Economy Stds'!I39/'Fuel Economy Stds'!$B$42)*'Calculations Etc'!$B107+(1/'PV Discounted Annual Costs'!F127)*'Fuel Economy Stds'!I39/'Fuel Economy Stds'!$B$45*(1-'Calculations Etc'!$B107)</f>
        <v>8.4471206783777713E-4</v>
      </c>
      <c r="J6" s="205">
        <f>('PV Discounted Annual Costs'!G128*'Fuel Economy Stds'!J39/'Fuel Economy Stds'!$B$42)*'Calculations Etc'!$B107+(1/'PV Discounted Annual Costs'!G127)*'Fuel Economy Stds'!J39/'Fuel Economy Stds'!$B$45*(1-'Calculations Etc'!$B107)</f>
        <v>8.839679504030896E-4</v>
      </c>
      <c r="K6" s="205">
        <f>('PV Discounted Annual Costs'!H128*'Fuel Economy Stds'!K39/'Fuel Economy Stds'!$B$42)*'Calculations Etc'!$B107+(1/'PV Discounted Annual Costs'!H127)*'Fuel Economy Stds'!K39/'Fuel Economy Stds'!$B$45*(1-'Calculations Etc'!$B107)</f>
        <v>9.2582031142623132E-4</v>
      </c>
      <c r="L6" s="205">
        <f>('PV Discounted Annual Costs'!I128*'Fuel Economy Stds'!L39/'Fuel Economy Stds'!$B$42)*'Calculations Etc'!$B107+(1/'PV Discounted Annual Costs'!I127)*'Fuel Economy Stds'!L39/'Fuel Economy Stds'!$B$45*(1-'Calculations Etc'!$B107)</f>
        <v>9.7067173902886045E-4</v>
      </c>
      <c r="M6" s="205">
        <f>('PV Discounted Annual Costs'!J128*'Fuel Economy Stds'!M39/'Fuel Economy Stds'!$B$42)*'Calculations Etc'!$B107+(1/'PV Discounted Annual Costs'!J127)*'Fuel Economy Stds'!M39/'Fuel Economy Stds'!$B$45*(1-'Calculations Etc'!$B107)</f>
        <v>9.8697712797551039E-4</v>
      </c>
      <c r="N6" s="205">
        <f>('PV Discounted Annual Costs'!K128*'Fuel Economy Stds'!N39/'Fuel Economy Stds'!$B$42)*'Calculations Etc'!$B107+(1/'PV Discounted Annual Costs'!K127)*'Fuel Economy Stds'!N39/'Fuel Economy Stds'!$B$45*(1-'Calculations Etc'!$B107)</f>
        <v>1.0033196107830696E-3</v>
      </c>
      <c r="O6" s="205">
        <f>('PV Discounted Annual Costs'!L128*'Fuel Economy Stds'!O39/'Fuel Economy Stds'!$B$42)*'Calculations Etc'!$B107+(1/'PV Discounted Annual Costs'!L127)*'Fuel Economy Stds'!O39/'Fuel Economy Stds'!$B$45*(1-'Calculations Etc'!$B107)</f>
        <v>1.0196997860312186E-3</v>
      </c>
      <c r="P6" s="205">
        <f>('PV Discounted Annual Costs'!M128*'Fuel Economy Stds'!P39/'Fuel Economy Stds'!$B$42)*'Calculations Etc'!$B107+(1/'PV Discounted Annual Costs'!M127)*'Fuel Economy Stds'!P39/'Fuel Economy Stds'!$B$45*(1-'Calculations Etc'!$B107)</f>
        <v>1.0361182652482421E-3</v>
      </c>
      <c r="Q6" s="205">
        <f>('PV Discounted Annual Costs'!N128*'Fuel Economy Stds'!Q39/'Fuel Economy Stds'!$B$42)*'Calculations Etc'!$B107+(1/'PV Discounted Annual Costs'!N127)*'Fuel Economy Stds'!Q39/'Fuel Economy Stds'!$B$45*(1-'Calculations Etc'!$B107)</f>
        <v>1.052575673263069E-3</v>
      </c>
      <c r="R6" s="212">
        <f>Q6*'EPS BNVFE-LDVs-psgr'!R6/'EPS BNVFE-LDVs-psgr'!Q6</f>
        <v>1.0515278183054035E-3</v>
      </c>
      <c r="S6" s="212">
        <f>R6*'EPS BNVFE-LDVs-psgr'!S6/'EPS BNVFE-LDVs-psgr'!R6</f>
        <v>1.05033073967073E-3</v>
      </c>
      <c r="T6" s="212">
        <f>S6*'EPS BNVFE-LDVs-psgr'!T6/'EPS BNVFE-LDVs-psgr'!S6</f>
        <v>1.0488881206979295E-3</v>
      </c>
      <c r="U6" s="212">
        <f>T6*'EPS BNVFE-LDVs-psgr'!U6/'EPS BNVFE-LDVs-psgr'!T6</f>
        <v>1.0470415764146769E-3</v>
      </c>
      <c r="V6" s="212">
        <f>U6*'EPS BNVFE-LDVs-psgr'!V6/'EPS BNVFE-LDVs-psgr'!U6</f>
        <v>1.0452123456025904E-3</v>
      </c>
      <c r="W6" s="212">
        <f>V6*'EPS BNVFE-LDVs-psgr'!W6/'EPS BNVFE-LDVs-psgr'!V6</f>
        <v>1.0431765829337274E-3</v>
      </c>
      <c r="X6" s="212">
        <f>W6*'EPS BNVFE-LDVs-psgr'!X6/'EPS BNVFE-LDVs-psgr'!W6</f>
        <v>1.0407412485890777E-3</v>
      </c>
      <c r="Y6" s="212">
        <f>X6*'EPS BNVFE-LDVs-psgr'!Y6/'EPS BNVFE-LDVs-psgr'!X6</f>
        <v>1.0382264277349958E-3</v>
      </c>
      <c r="Z6" s="212">
        <f>Y6*'EPS BNVFE-LDVs-psgr'!Z6/'EPS BNVFE-LDVs-psgr'!Y6</f>
        <v>1.0353777256459306E-3</v>
      </c>
      <c r="AA6" s="212">
        <f>Z6*'EPS BNVFE-LDVs-psgr'!AA6/'EPS BNVFE-LDVs-psgr'!Z6</f>
        <v>1.0321378985431178E-3</v>
      </c>
      <c r="AB6" s="212">
        <f>AA6*'EPS BNVFE-LDVs-psgr'!AB6/'EPS BNVFE-LDVs-psgr'!AA6</f>
        <v>1.0282676882733149E-3</v>
      </c>
      <c r="AC6" s="212">
        <f>AB6*'EPS BNVFE-LDVs-psgr'!AC6/'EPS BNVFE-LDVs-psgr'!AB6</f>
        <v>1.0241008576376374E-3</v>
      </c>
      <c r="AD6" s="212">
        <f>AC6*'EPS BNVFE-LDVs-psgr'!AD6/'EPS BNVFE-LDVs-psgr'!AC6</f>
        <v>1.0191366716437319E-3</v>
      </c>
      <c r="AE6" s="212">
        <f>AD6*'EPS BNVFE-LDVs-psgr'!AE6/'EPS BNVFE-LDVs-psgr'!AD6</f>
        <v>1.0139959802855281E-3</v>
      </c>
      <c r="AF6" s="212">
        <f>AE6*'EPS BNVFE-LDVs-psgr'!AF6/'EPS BNVFE-LDVs-psgr'!AE6</f>
        <v>1.0081216713646842E-3</v>
      </c>
      <c r="AG6" s="4"/>
      <c r="AH6" s="4"/>
      <c r="AI6" s="4"/>
    </row>
    <row r="7" spans="1:35">
      <c r="A7" t="s">
        <v>853</v>
      </c>
      <c r="B7" s="4">
        <f>B$4*'EPS BNVFE-LDVs-psgr'!B7/'EPS BNVFE-LDVs-psgr'!B$4</f>
        <v>3.500020551284859E-4</v>
      </c>
      <c r="C7" s="210">
        <f t="shared" ref="C7:D7" si="1">$B7+($E7-$B7)*(C$1-$B$1)/($E$1-$B$1)</f>
        <v>3.603408915830272E-4</v>
      </c>
      <c r="D7" s="210">
        <f t="shared" si="1"/>
        <v>3.7067972803756855E-4</v>
      </c>
      <c r="E7" s="211">
        <f>E$4*'EPS BNVFE-LDVs-psgr'!E7/'EPS BNVFE-LDVs-psgr'!E$4</f>
        <v>3.8101856449210985E-4</v>
      </c>
      <c r="F7" s="211">
        <f>F$4*'EPS BNVFE-LDVs-psgr'!F7/'EPS BNVFE-LDVs-psgr'!F$4</f>
        <v>3.9859634562227096E-4</v>
      </c>
      <c r="G7" s="211">
        <f>G$4*'EPS BNVFE-LDVs-psgr'!G7/'EPS BNVFE-LDVs-psgr'!G$4</f>
        <v>4.0121398494959832E-4</v>
      </c>
      <c r="H7" s="211">
        <f>H$4*'EPS BNVFE-LDVs-psgr'!H7/'EPS BNVFE-LDVs-psgr'!H$4</f>
        <v>3.8548609150854156E-4</v>
      </c>
      <c r="I7" s="211">
        <f>I$4*'EPS BNVFE-LDVs-psgr'!I7/'EPS BNVFE-LDVs-psgr'!I$4</f>
        <v>4.0029688057915903E-4</v>
      </c>
      <c r="J7" s="211">
        <f>J$4*'EPS BNVFE-LDVs-psgr'!J7/'EPS BNVFE-LDVs-psgr'!J$4</f>
        <v>4.1546340222088456E-4</v>
      </c>
      <c r="K7" s="211">
        <f>K$4*'EPS BNVFE-LDVs-psgr'!K7/'EPS BNVFE-LDVs-psgr'!K$4</f>
        <v>4.3063106258017542E-4</v>
      </c>
      <c r="L7" s="211">
        <f>L$4*'EPS BNVFE-LDVs-psgr'!L7/'EPS BNVFE-LDVs-psgr'!L$4</f>
        <v>4.4511394787869938E-4</v>
      </c>
      <c r="M7" s="211">
        <f>M$4*'EPS BNVFE-LDVs-psgr'!M7/'EPS BNVFE-LDVs-psgr'!M$4</f>
        <v>4.6174966921088664E-4</v>
      </c>
      <c r="N7" s="211">
        <f>N$4*'EPS BNVFE-LDVs-psgr'!N7/'EPS BNVFE-LDVs-psgr'!N$4</f>
        <v>4.7775244177099632E-4</v>
      </c>
      <c r="O7" s="211">
        <f>O$4*'EPS BNVFE-LDVs-psgr'!O7/'EPS BNVFE-LDVs-psgr'!O$4</f>
        <v>4.9369641509523462E-4</v>
      </c>
      <c r="P7" s="211">
        <f>P$4*'EPS BNVFE-LDVs-psgr'!P7/'EPS BNVFE-LDVs-psgr'!P$4</f>
        <v>5.0928295350334324E-4</v>
      </c>
      <c r="Q7" s="211">
        <f>Q$4*'EPS BNVFE-LDVs-psgr'!Q7/'EPS BNVFE-LDVs-psgr'!Q$4</f>
        <v>5.2523041105629492E-4</v>
      </c>
      <c r="R7" s="212">
        <f>R$4*'EPS BNVFE-LDVs-psgr'!R7/'EPS BNVFE-LDVs-psgr'!R$4</f>
        <v>5.2443589463353822E-4</v>
      </c>
      <c r="S7" s="212">
        <f>S$4*'EPS BNVFE-LDVs-psgr'!S7/'EPS BNVFE-LDVs-psgr'!S$4</f>
        <v>5.2377236818983174E-4</v>
      </c>
      <c r="T7" s="212">
        <f>T$4*'EPS BNVFE-LDVs-psgr'!T7/'EPS BNVFE-LDVs-psgr'!T$4</f>
        <v>5.2339219754595357E-4</v>
      </c>
      <c r="U7" s="212">
        <f>U$4*'EPS BNVFE-LDVs-psgr'!U7/'EPS BNVFE-LDVs-psgr'!U$4</f>
        <v>5.226974186708014E-4</v>
      </c>
      <c r="V7" s="212">
        <f>V$4*'EPS BNVFE-LDVs-psgr'!V7/'EPS BNVFE-LDVs-psgr'!V$4</f>
        <v>5.2207590895004012E-4</v>
      </c>
      <c r="W7" s="212">
        <f>W$4*'EPS BNVFE-LDVs-psgr'!W7/'EPS BNVFE-LDVs-psgr'!W$4</f>
        <v>5.2155046987992291E-4</v>
      </c>
      <c r="X7" s="212">
        <f>X$4*'EPS BNVFE-LDVs-psgr'!X7/'EPS BNVFE-LDVs-psgr'!X$4</f>
        <v>5.2098618251700366E-4</v>
      </c>
      <c r="Y7" s="212">
        <f>Y$4*'EPS BNVFE-LDVs-psgr'!Y7/'EPS BNVFE-LDVs-psgr'!Y$4</f>
        <v>5.2037394689302642E-4</v>
      </c>
      <c r="Z7" s="212">
        <f>Z$4*'EPS BNVFE-LDVs-psgr'!Z7/'EPS BNVFE-LDVs-psgr'!Z$4</f>
        <v>5.1987397211431332E-4</v>
      </c>
      <c r="AA7" s="212">
        <f>AA$4*'EPS BNVFE-LDVs-psgr'!AA7/'EPS BNVFE-LDVs-psgr'!AA$4</f>
        <v>5.1942272126806206E-4</v>
      </c>
      <c r="AB7" s="212">
        <f>AB$4*'EPS BNVFE-LDVs-psgr'!AB7/'EPS BNVFE-LDVs-psgr'!AB$4</f>
        <v>5.1889435050326291E-4</v>
      </c>
      <c r="AC7" s="212">
        <f>AC$4*'EPS BNVFE-LDVs-psgr'!AC7/'EPS BNVFE-LDVs-psgr'!AC$4</f>
        <v>5.1831616154706479E-4</v>
      </c>
      <c r="AD7" s="212">
        <f>AD$4*'EPS BNVFE-LDVs-psgr'!AD7/'EPS BNVFE-LDVs-psgr'!AD$4</f>
        <v>5.1768726705510022E-4</v>
      </c>
      <c r="AE7" s="212">
        <f>AE$4*'EPS BNVFE-LDVs-psgr'!AE7/'EPS BNVFE-LDVs-psgr'!AE$4</f>
        <v>5.1709465189338959E-4</v>
      </c>
      <c r="AF7" s="212">
        <f>AF$4*'EPS BNVFE-LDVs-psgr'!AF7/'EPS BNVFE-LDVs-psgr'!AF$4</f>
        <v>5.1657549892606899E-4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17968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17968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3.1762188072967726E-3</v>
      </c>
      <c r="C2" s="4">
        <f>$B2*'BNVFE-HDVs-frgt'!C2/'BNVFE-HDVs-frgt'!$B2</f>
        <v>4.4217013276061428E-3</v>
      </c>
      <c r="D2" s="4">
        <f>$B2*'BNVFE-HDVs-frgt'!D2/'BNVFE-HDVs-frgt'!$B2</f>
        <v>4.463828001764582E-3</v>
      </c>
      <c r="E2" s="4">
        <f>$B2*'BNVFE-HDVs-frgt'!E2/'BNVFE-HDVs-frgt'!$B2</f>
        <v>4.5192889802162873E-3</v>
      </c>
      <c r="F2" s="4">
        <f>$B2*'BNVFE-HDVs-frgt'!F2/'BNVFE-HDVs-frgt'!$B2</f>
        <v>4.5870365013937426E-3</v>
      </c>
      <c r="G2" s="4">
        <f>$B2*'BNVFE-HDVs-frgt'!G2/'BNVFE-HDVs-frgt'!$B2</f>
        <v>4.6714175535541294E-3</v>
      </c>
      <c r="H2" s="4">
        <f>$B2*'BNVFE-HDVs-frgt'!H2/'BNVFE-HDVs-frgt'!$B2</f>
        <v>4.7725885001493971E-3</v>
      </c>
      <c r="I2" s="4">
        <f>$B2*'BNVFE-HDVs-frgt'!I2/'BNVFE-HDVs-frgt'!$B2</f>
        <v>4.8760227128820588E-3</v>
      </c>
      <c r="J2" s="4">
        <f>$B2*'BNVFE-HDVs-frgt'!J2/'BNVFE-HDVs-frgt'!$B2</f>
        <v>4.9225515871904185E-3</v>
      </c>
      <c r="K2" s="4">
        <f>$B2*'BNVFE-HDVs-frgt'!K2/'BNVFE-HDVs-frgt'!$B2</f>
        <v>5.0056180905458641E-3</v>
      </c>
      <c r="L2" s="4">
        <f>$B2*'BNVFE-HDVs-frgt'!L2/'BNVFE-HDVs-frgt'!$B2</f>
        <v>5.084276914708601E-3</v>
      </c>
      <c r="M2" s="4">
        <f>$B2*'BNVFE-HDVs-frgt'!M2/'BNVFE-HDVs-frgt'!$B2</f>
        <v>5.1561754429972628E-3</v>
      </c>
      <c r="N2" s="4">
        <f>$B2*'BNVFE-HDVs-frgt'!N2/'BNVFE-HDVs-frgt'!$B2</f>
        <v>5.1974511796638216E-3</v>
      </c>
      <c r="O2" s="4">
        <f>$B2*'BNVFE-HDVs-frgt'!O2/'BNVFE-HDVs-frgt'!$B2</f>
        <v>5.2022887529831882E-3</v>
      </c>
      <c r="P2" s="4">
        <f>$B2*'BNVFE-HDVs-frgt'!P2/'BNVFE-HDVs-frgt'!$B2</f>
        <v>5.2058324292742868E-3</v>
      </c>
      <c r="Q2" s="4">
        <f>$B2*'BNVFE-HDVs-frgt'!Q2/'BNVFE-HDVs-frgt'!$B2</f>
        <v>5.2061826665480617E-3</v>
      </c>
      <c r="R2" s="4">
        <f>$B2*'BNVFE-HDVs-frgt'!R2/'BNVFE-HDVs-frgt'!$B2</f>
        <v>5.2058501307971489E-3</v>
      </c>
      <c r="S2" s="4">
        <f>$B2*'BNVFE-HDVs-frgt'!S2/'BNVFE-HDVs-frgt'!$B2</f>
        <v>5.2051167819928534E-3</v>
      </c>
      <c r="T2" s="4">
        <f>$B2*'BNVFE-HDVs-frgt'!T2/'BNVFE-HDVs-frgt'!$B2</f>
        <v>5.2041752295625123E-3</v>
      </c>
      <c r="U2" s="4">
        <f>$B2*'BNVFE-HDVs-frgt'!U2/'BNVFE-HDVs-frgt'!$B2</f>
        <v>5.2031670856890217E-3</v>
      </c>
      <c r="V2" s="4">
        <f>$B2*'BNVFE-HDVs-frgt'!V2/'BNVFE-HDVs-frgt'!$B2</f>
        <v>5.202099093809664E-3</v>
      </c>
      <c r="W2" s="4">
        <f>$B2*'BNVFE-HDVs-frgt'!W2/'BNVFE-HDVs-frgt'!$B2</f>
        <v>5.2008924400012181E-3</v>
      </c>
      <c r="X2" s="4">
        <f>$B2*'BNVFE-HDVs-frgt'!X2/'BNVFE-HDVs-frgt'!$B2</f>
        <v>5.1995075065696577E-3</v>
      </c>
      <c r="Y2" s="4">
        <f>$B2*'BNVFE-HDVs-frgt'!Y2/'BNVFE-HDVs-frgt'!$B2</f>
        <v>5.1981760991715161E-3</v>
      </c>
      <c r="Z2" s="4">
        <f>$B2*'BNVFE-HDVs-frgt'!Z2/'BNVFE-HDVs-frgt'!$B2</f>
        <v>5.1969627019257886E-3</v>
      </c>
      <c r="AA2" s="4">
        <f>$B2*'BNVFE-HDVs-frgt'!AA2/'BNVFE-HDVs-frgt'!$B2</f>
        <v>5.1958247468846426E-3</v>
      </c>
      <c r="AB2" s="4">
        <f>$B2*'BNVFE-HDVs-frgt'!AB2/'BNVFE-HDVs-frgt'!$B2</f>
        <v>5.1947609696535836E-3</v>
      </c>
      <c r="AC2" s="4">
        <f>$B2*'BNVFE-HDVs-frgt'!AC2/'BNVFE-HDVs-frgt'!$B2</f>
        <v>5.1937448179483229E-3</v>
      </c>
      <c r="AD2" s="4">
        <f>$B2*'BNVFE-HDVs-frgt'!AD2/'BNVFE-HDVs-frgt'!$B2</f>
        <v>5.1927741844447067E-3</v>
      </c>
      <c r="AE2" s="4">
        <f>$B2*'BNVFE-HDVs-frgt'!AE2/'BNVFE-HDVs-frgt'!$B2</f>
        <v>5.1918532837910382E-3</v>
      </c>
      <c r="AF2" s="4">
        <f>$B2*'BNVFE-HDVs-frgt'!AF2/'BNVFE-HDVs-frgt'!$B2</f>
        <v>5.1909770584093549E-3</v>
      </c>
      <c r="AG2" s="4"/>
      <c r="AH2" s="4"/>
      <c r="AI2" s="4"/>
    </row>
    <row r="3" spans="1:35">
      <c r="A3" t="s">
        <v>113</v>
      </c>
      <c r="B3" s="4">
        <f>'SYFAFE-passenger'!L2*'Calculations Etc'!$B$9*'AEO 49'!$G$202/'AEO 49'!$G$131</f>
        <v>8.4693953646628438E-4</v>
      </c>
      <c r="C3" s="4">
        <f>$B3*'BNVFE-HDVs-frgt'!C3/'BNVFE-HDVs-frgt'!$B3</f>
        <v>8.5851550086288016E-4</v>
      </c>
      <c r="D3" s="4">
        <f>$B3*'BNVFE-HDVs-frgt'!D3/'BNVFE-HDVs-frgt'!$B3</f>
        <v>8.7200130176894703E-4</v>
      </c>
      <c r="E3" s="4">
        <f>$B3*'BNVFE-HDVs-frgt'!E3/'BNVFE-HDVs-frgt'!$B3</f>
        <v>8.8865288340641028E-4</v>
      </c>
      <c r="F3" s="4">
        <f>$B3*'BNVFE-HDVs-frgt'!F3/'BNVFE-HDVs-frgt'!$B3</f>
        <v>9.0926842478989496E-4</v>
      </c>
      <c r="G3" s="4">
        <f>$B3*'BNVFE-HDVs-frgt'!G3/'BNVFE-HDVs-frgt'!$B3</f>
        <v>9.3308466808262485E-4</v>
      </c>
      <c r="H3" s="4">
        <f>$B3*'BNVFE-HDVs-frgt'!H3/'BNVFE-HDVs-frgt'!$B3</f>
        <v>9.5881683878793855E-4</v>
      </c>
      <c r="I3" s="4">
        <f>$B3*'BNVFE-HDVs-frgt'!I3/'BNVFE-HDVs-frgt'!$B3</f>
        <v>9.8541093996046074E-4</v>
      </c>
      <c r="J3" s="4">
        <f>$B3*'BNVFE-HDVs-frgt'!J3/'BNVFE-HDVs-frgt'!$B3</f>
        <v>9.9895940949189114E-4</v>
      </c>
      <c r="K3" s="4">
        <f>$B3*'BNVFE-HDVs-frgt'!K3/'BNVFE-HDVs-frgt'!$B3</f>
        <v>1.0187648607613304E-3</v>
      </c>
      <c r="L3" s="4">
        <f>$B3*'BNVFE-HDVs-frgt'!L3/'BNVFE-HDVs-frgt'!$B3</f>
        <v>1.0355582927646283E-3</v>
      </c>
      <c r="M3" s="4">
        <f>$B3*'BNVFE-HDVs-frgt'!M3/'BNVFE-HDVs-frgt'!$B3</f>
        <v>1.0504769447897068E-3</v>
      </c>
      <c r="N3" s="4">
        <f>$B3*'BNVFE-HDVs-frgt'!N3/'BNVFE-HDVs-frgt'!$B3</f>
        <v>1.0593358249842394E-3</v>
      </c>
      <c r="O3" s="4">
        <f>$B3*'BNVFE-HDVs-frgt'!O3/'BNVFE-HDVs-frgt'!$B3</f>
        <v>1.0604370602670921E-3</v>
      </c>
      <c r="P3" s="4">
        <f>$B3*'BNVFE-HDVs-frgt'!P3/'BNVFE-HDVs-frgt'!$B3</f>
        <v>1.0612781463103134E-3</v>
      </c>
      <c r="Q3" s="4">
        <f>$B3*'BNVFE-HDVs-frgt'!Q3/'BNVFE-HDVs-frgt'!$B3</f>
        <v>1.0613666674355573E-3</v>
      </c>
      <c r="R3" s="4">
        <f>$B3*'BNVFE-HDVs-frgt'!R3/'BNVFE-HDVs-frgt'!$B3</f>
        <v>1.0617916771194511E-3</v>
      </c>
      <c r="S3" s="4">
        <f>$B3*'BNVFE-HDVs-frgt'!S3/'BNVFE-HDVs-frgt'!$B3</f>
        <v>1.0621429191989748E-3</v>
      </c>
      <c r="T3" s="4">
        <f>$B3*'BNVFE-HDVs-frgt'!T3/'BNVFE-HDVs-frgt'!$B3</f>
        <v>1.0622337413320614E-3</v>
      </c>
      <c r="U3" s="4">
        <f>$B3*'BNVFE-HDVs-frgt'!U3/'BNVFE-HDVs-frgt'!$B3</f>
        <v>1.0621084040813335E-3</v>
      </c>
      <c r="V3" s="4">
        <f>$B3*'BNVFE-HDVs-frgt'!V3/'BNVFE-HDVs-frgt'!$B3</f>
        <v>1.0621015010578052E-3</v>
      </c>
      <c r="W3" s="4">
        <f>$B3*'BNVFE-HDVs-frgt'!W3/'BNVFE-HDVs-frgt'!$B3</f>
        <v>1.0621088101415409E-3</v>
      </c>
      <c r="X3" s="4">
        <f>$B3*'BNVFE-HDVs-frgt'!X3/'BNVFE-HDVs-frgt'!$B3</f>
        <v>1.0621177434661068E-3</v>
      </c>
      <c r="Y3" s="4">
        <f>$B3*'BNVFE-HDVs-frgt'!Y3/'BNVFE-HDVs-frgt'!$B3</f>
        <v>1.0620541273669254E-3</v>
      </c>
      <c r="Z3" s="4">
        <f>$B3*'BNVFE-HDVs-frgt'!Z3/'BNVFE-HDVs-frgt'!$B3</f>
        <v>1.0621195030603395E-3</v>
      </c>
      <c r="AA3" s="4">
        <f>$B3*'BNVFE-HDVs-frgt'!AA3/'BNVFE-HDVs-frgt'!$B3</f>
        <v>1.0622881533998718E-3</v>
      </c>
      <c r="AB3" s="4">
        <f>$B3*'BNVFE-HDVs-frgt'!AB3/'BNVFE-HDVs-frgt'!$B3</f>
        <v>1.0622784079548908E-3</v>
      </c>
      <c r="AC3" s="4">
        <f>$B3*'BNVFE-HDVs-frgt'!AC3/'BNVFE-HDVs-frgt'!$B3</f>
        <v>1.0625648157546103E-3</v>
      </c>
      <c r="AD3" s="4">
        <f>$B3*'BNVFE-HDVs-frgt'!AD3/'BNVFE-HDVs-frgt'!$B3</f>
        <v>1.0630135122839436E-3</v>
      </c>
      <c r="AE3" s="4">
        <f>$B3*'BNVFE-HDVs-frgt'!AE3/'BNVFE-HDVs-frgt'!$B3</f>
        <v>1.0635195986559431E-3</v>
      </c>
      <c r="AF3" s="4">
        <f>$B3*'BNVFE-HDVs-frgt'!AF3/'BNVFE-HDVs-frgt'!$B3</f>
        <v>1.0640926849621868E-3</v>
      </c>
      <c r="AG3" s="4"/>
      <c r="AH3" s="4"/>
      <c r="AI3" s="4"/>
    </row>
    <row r="4" spans="1:35">
      <c r="A4" t="s">
        <v>114</v>
      </c>
      <c r="B4" s="4">
        <f>'SYFAFE-passenger'!L3*'Calculations Etc'!$B$9*'AEO 49'!$G$202/'AEO 49'!$G$131</f>
        <v>9.881797310116046E-4</v>
      </c>
      <c r="C4" s="4">
        <f>$B4*'BNVFE-HDVs-frgt'!C4/'BNVFE-HDVs-frgt'!$B4</f>
        <v>1.0016861655220964E-3</v>
      </c>
      <c r="D4" s="4">
        <f>$B4*'BNVFE-HDVs-frgt'!D4/'BNVFE-HDVs-frgt'!$B4</f>
        <v>1.0174209311553494E-3</v>
      </c>
      <c r="E4" s="4">
        <f>$B4*'BNVFE-HDVs-frgt'!E4/'BNVFE-HDVs-frgt'!$B4</f>
        <v>1.0368494201500669E-3</v>
      </c>
      <c r="F4" s="4">
        <f>$B4*'BNVFE-HDVs-frgt'!F4/'BNVFE-HDVs-frgt'!$B4</f>
        <v>1.0609029201484124E-3</v>
      </c>
      <c r="G4" s="4">
        <f>$B4*'BNVFE-HDVs-frgt'!G4/'BNVFE-HDVs-frgt'!$B4</f>
        <v>1.0886908883296019E-3</v>
      </c>
      <c r="H4" s="4">
        <f>$B4*'BNVFE-HDVs-frgt'!H4/'BNVFE-HDVs-frgt'!$B4</f>
        <v>1.1187142942884454E-3</v>
      </c>
      <c r="I4" s="4">
        <f>$B4*'BNVFE-HDVs-frgt'!I4/'BNVFE-HDVs-frgt'!$B4</f>
        <v>1.1497433708773199E-3</v>
      </c>
      <c r="J4" s="4">
        <f>$B4*'BNVFE-HDVs-frgt'!J4/'BNVFE-HDVs-frgt'!$B4</f>
        <v>1.1655512560931269E-3</v>
      </c>
      <c r="K4" s="4">
        <f>$B4*'BNVFE-HDVs-frgt'!K4/'BNVFE-HDVs-frgt'!$B4</f>
        <v>1.1886595709908539E-3</v>
      </c>
      <c r="L4" s="4">
        <f>$B4*'BNVFE-HDVs-frgt'!L4/'BNVFE-HDVs-frgt'!$B4</f>
        <v>1.20825356608172E-3</v>
      </c>
      <c r="M4" s="4">
        <f>$B4*'BNVFE-HDVs-frgt'!M4/'BNVFE-HDVs-frgt'!$B4</f>
        <v>1.2256601327968691E-3</v>
      </c>
      <c r="N4" s="4">
        <f>$B4*'BNVFE-HDVs-frgt'!N4/'BNVFE-HDVs-frgt'!$B4</f>
        <v>1.2359963675229305E-3</v>
      </c>
      <c r="O4" s="4">
        <f>$B4*'BNVFE-HDVs-frgt'!O4/'BNVFE-HDVs-frgt'!$B4</f>
        <v>1.2372812507273801E-3</v>
      </c>
      <c r="P4" s="4">
        <f>$B4*'BNVFE-HDVs-frgt'!P4/'BNVFE-HDVs-frgt'!$B4</f>
        <v>1.238262600805115E-3</v>
      </c>
      <c r="Q4" s="4">
        <f>$B4*'BNVFE-HDVs-frgt'!Q4/'BNVFE-HDVs-frgt'!$B4</f>
        <v>1.2383658841895434E-3</v>
      </c>
      <c r="R4" s="4">
        <f>$B4*'BNVFE-HDVs-frgt'!R4/'BNVFE-HDVs-frgt'!$B4</f>
        <v>1.2388617707753315E-3</v>
      </c>
      <c r="S4" s="4">
        <f>$B4*'BNVFE-HDVs-frgt'!S4/'BNVFE-HDVs-frgt'!$B4</f>
        <v>1.2392715878740961E-3</v>
      </c>
      <c r="T4" s="4">
        <f>$B4*'BNVFE-HDVs-frgt'!T4/'BNVFE-HDVs-frgt'!$B4</f>
        <v>1.2393775559948171E-3</v>
      </c>
      <c r="U4" s="4">
        <f>$B4*'BNVFE-HDVs-frgt'!U4/'BNVFE-HDVs-frgt'!$B4</f>
        <v>1.2392313168297087E-3</v>
      </c>
      <c r="V4" s="4">
        <f>$B4*'BNVFE-HDVs-frgt'!V4/'BNVFE-HDVs-frgt'!$B4</f>
        <v>1.2392232626208311E-3</v>
      </c>
      <c r="W4" s="4">
        <f>$B4*'BNVFE-HDVs-frgt'!W4/'BNVFE-HDVs-frgt'!$B4</f>
        <v>1.2392317906067013E-3</v>
      </c>
      <c r="X4" s="4">
        <f>$B4*'BNVFE-HDVs-frgt'!X4/'BNVFE-HDVs-frgt'!$B4</f>
        <v>1.2392422137005429E-3</v>
      </c>
      <c r="Y4" s="4">
        <f>$B4*'BNVFE-HDVs-frgt'!Y4/'BNVFE-HDVs-frgt'!$B4</f>
        <v>1.2391679886383389E-3</v>
      </c>
      <c r="Z4" s="4">
        <f>$B4*'BNVFE-HDVs-frgt'!Z4/'BNVFE-HDVs-frgt'!$B4</f>
        <v>1.2392442667341786E-3</v>
      </c>
      <c r="AA4" s="4">
        <f>$B4*'BNVFE-HDVs-frgt'!AA4/'BNVFE-HDVs-frgt'!$B4</f>
        <v>1.2394410421118511E-3</v>
      </c>
      <c r="AB4" s="4">
        <f>$B4*'BNVFE-HDVs-frgt'!AB4/'BNVFE-HDVs-frgt'!$B4</f>
        <v>1.2394296714640241E-3</v>
      </c>
      <c r="AC4" s="4">
        <f>$B4*'BNVFE-HDVs-frgt'!AC4/'BNVFE-HDVs-frgt'!$B4</f>
        <v>1.239763842169606E-3</v>
      </c>
      <c r="AD4" s="4">
        <f>$B4*'BNVFE-HDVs-frgt'!AD4/'BNVFE-HDVs-frgt'!$B4</f>
        <v>1.2402873657466403E-3</v>
      </c>
      <c r="AE4" s="4">
        <f>$B4*'BNVFE-HDVs-frgt'!AE4/'BNVFE-HDVs-frgt'!$B4</f>
        <v>1.2408778498053227E-3</v>
      </c>
      <c r="AF4" s="4">
        <f>$B4*'BNVFE-HDVs-frgt'!AF4/'BNVFE-HDVs-frgt'!$B4</f>
        <v>1.2415465070678151E-3</v>
      </c>
      <c r="AG4" s="4"/>
      <c r="AH4" s="4"/>
      <c r="AI4" s="4"/>
    </row>
    <row r="5" spans="1:35">
      <c r="A5" t="s">
        <v>115</v>
      </c>
      <c r="B5" s="4">
        <f>'SYFAFE-passenger'!L4*'Calculations Etc'!$B$9*'AEO 49'!$G$202/'AEO 49'!$G$131</f>
        <v>9.8840637089258818E-4</v>
      </c>
      <c r="C5" s="4">
        <f>$B5*'BNVFE-HDVs-frgt'!C5/'BNVFE-HDVs-frgt'!$B5</f>
        <v>1.0019159031155848E-3</v>
      </c>
      <c r="D5" s="4">
        <f>$B5*'BNVFE-HDVs-frgt'!D5/'BNVFE-HDVs-frgt'!$B5</f>
        <v>1.0176542775310246E-3</v>
      </c>
      <c r="E5" s="4">
        <f>$B5*'BNVFE-HDVs-frgt'!E5/'BNVFE-HDVs-frgt'!$B5</f>
        <v>1.037087222466595E-3</v>
      </c>
      <c r="F5" s="4">
        <f>$B5*'BNVFE-HDVs-frgt'!F5/'BNVFE-HDVs-frgt'!$B5</f>
        <v>1.0611462391560908E-3</v>
      </c>
      <c r="G5" s="4">
        <f>$B5*'BNVFE-HDVs-frgt'!G5/'BNVFE-HDVs-frgt'!$B5</f>
        <v>1.0889405805319572E-3</v>
      </c>
      <c r="H5" s="4">
        <f>$B5*'BNVFE-HDVs-frgt'!H5/'BNVFE-HDVs-frgt'!$B5</f>
        <v>1.1189708723850762E-3</v>
      </c>
      <c r="I5" s="4">
        <f>$B5*'BNVFE-HDVs-frgt'!I5/'BNVFE-HDVs-frgt'!$B5</f>
        <v>1.1500070655196604E-3</v>
      </c>
      <c r="J5" s="4">
        <f>$B5*'BNVFE-HDVs-frgt'!J5/'BNVFE-HDVs-frgt'!$B5</f>
        <v>1.1658185762876941E-3</v>
      </c>
      <c r="K5" s="4">
        <f>$B5*'BNVFE-HDVs-frgt'!K5/'BNVFE-HDVs-frgt'!$B5</f>
        <v>1.1889321910975462E-3</v>
      </c>
      <c r="L5" s="4">
        <f>$B5*'BNVFE-HDVs-frgt'!L5/'BNVFE-HDVs-frgt'!$B5</f>
        <v>1.208530680088232E-3</v>
      </c>
      <c r="M5" s="4">
        <f>$B5*'BNVFE-HDVs-frgt'!M5/'BNVFE-HDVs-frgt'!$B5</f>
        <v>1.2259412390146001E-3</v>
      </c>
      <c r="N5" s="4">
        <f>$B5*'BNVFE-HDVs-frgt'!N5/'BNVFE-HDVs-frgt'!$B5</f>
        <v>1.2362798443650883E-3</v>
      </c>
      <c r="O5" s="4">
        <f>$B5*'BNVFE-HDVs-frgt'!O5/'BNVFE-HDVs-frgt'!$B5</f>
        <v>1.2375650222586187E-3</v>
      </c>
      <c r="P5" s="4">
        <f>$B5*'BNVFE-HDVs-frgt'!P5/'BNVFE-HDVs-frgt'!$B5</f>
        <v>1.2385465974098476E-3</v>
      </c>
      <c r="Q5" s="4">
        <f>$B5*'BNVFE-HDVs-frgt'!Q5/'BNVFE-HDVs-frgt'!$B5</f>
        <v>1.2386499044824103E-3</v>
      </c>
      <c r="R5" s="4">
        <f>$B5*'BNVFE-HDVs-frgt'!R5/'BNVFE-HDVs-frgt'!$B5</f>
        <v>1.2391459048002183E-3</v>
      </c>
      <c r="S5" s="4">
        <f>$B5*'BNVFE-HDVs-frgt'!S5/'BNVFE-HDVs-frgt'!$B5</f>
        <v>1.2395558158908909E-3</v>
      </c>
      <c r="T5" s="4">
        <f>$B5*'BNVFE-HDVs-frgt'!T5/'BNVFE-HDVs-frgt'!$B5</f>
        <v>1.2396618083154922E-3</v>
      </c>
      <c r="U5" s="4">
        <f>$B5*'BNVFE-HDVs-frgt'!U5/'BNVFE-HDVs-frgt'!$B5</f>
        <v>1.2395155356103044E-3</v>
      </c>
      <c r="V5" s="4">
        <f>$B5*'BNVFE-HDVs-frgt'!V5/'BNVFE-HDVs-frgt'!$B5</f>
        <v>1.2395074795541871E-3</v>
      </c>
      <c r="W5" s="4">
        <f>$B5*'BNVFE-HDVs-frgt'!W5/'BNVFE-HDVs-frgt'!$B5</f>
        <v>1.2395160094959582E-3</v>
      </c>
      <c r="X5" s="4">
        <f>$B5*'BNVFE-HDVs-frgt'!X5/'BNVFE-HDVs-frgt'!$B5</f>
        <v>1.2395264349803455E-3</v>
      </c>
      <c r="Y5" s="4">
        <f>$B5*'BNVFE-HDVs-frgt'!Y5/'BNVFE-HDVs-frgt'!$B5</f>
        <v>1.2394521928945589E-3</v>
      </c>
      <c r="Z5" s="4">
        <f>$B5*'BNVFE-HDVs-frgt'!Z5/'BNVFE-HDVs-frgt'!$B5</f>
        <v>1.2395284884848458E-3</v>
      </c>
      <c r="AA5" s="4">
        <f>$B5*'BNVFE-HDVs-frgt'!AA5/'BNVFE-HDVs-frgt'!$B5</f>
        <v>1.2397253089931227E-3</v>
      </c>
      <c r="AB5" s="4">
        <f>$B5*'BNVFE-HDVs-frgt'!AB5/'BNVFE-HDVs-frgt'!$B5</f>
        <v>1.2397139357374276E-3</v>
      </c>
      <c r="AC5" s="4">
        <f>$B5*'BNVFE-HDVs-frgt'!AC5/'BNVFE-HDVs-frgt'!$B5</f>
        <v>1.2400481830853517E-3</v>
      </c>
      <c r="AD5" s="4">
        <f>$B5*'BNVFE-HDVs-frgt'!AD5/'BNVFE-HDVs-frgt'!$B5</f>
        <v>1.2405718267329737E-3</v>
      </c>
      <c r="AE5" s="4">
        <f>$B5*'BNVFE-HDVs-frgt'!AE5/'BNVFE-HDVs-frgt'!$B5</f>
        <v>1.2411624462196885E-3</v>
      </c>
      <c r="AF5" s="4">
        <f>$B5*'BNVFE-HDVs-frgt'!AF5/'BNVFE-HDVs-frgt'!$B5</f>
        <v>1.241831256839306E-3</v>
      </c>
      <c r="AG5" s="4"/>
      <c r="AH5" s="4"/>
      <c r="AI5" s="4"/>
    </row>
    <row r="6" spans="1:35">
      <c r="A6" t="s">
        <v>116</v>
      </c>
      <c r="B6" s="4">
        <f>'SYFAFE-passenger'!L5*'Calculations Etc'!$B$9*'AEO 49'!$G$202/'AEO 49'!$G$131</f>
        <v>2.1917032109148903E-3</v>
      </c>
      <c r="C6" s="4">
        <f>$B6*'BNVFE-HDVs-frgt'!C6/'BNVFE-HDVs-frgt'!$B6</f>
        <v>2.2216593969766633E-3</v>
      </c>
      <c r="D6" s="4">
        <f>$B6*'BNVFE-HDVs-frgt'!D6/'BNVFE-HDVs-frgt'!$B6</f>
        <v>2.2565578423496429E-3</v>
      </c>
      <c r="E6" s="4">
        <f>$B6*'BNVFE-HDVs-frgt'!E6/'BNVFE-HDVs-frgt'!$B6</f>
        <v>2.2996486692272154E-3</v>
      </c>
      <c r="F6" s="4">
        <f>$B6*'BNVFE-HDVs-frgt'!F6/'BNVFE-HDVs-frgt'!$B6</f>
        <v>2.3529973987403648E-3</v>
      </c>
      <c r="G6" s="4">
        <f>$B6*'BNVFE-HDVs-frgt'!G6/'BNVFE-HDVs-frgt'!$B6</f>
        <v>2.4146288784967526E-3</v>
      </c>
      <c r="H6" s="4">
        <f>$B6*'BNVFE-HDVs-frgt'!H6/'BNVFE-HDVs-frgt'!$B6</f>
        <v>2.4812183795536453E-3</v>
      </c>
      <c r="I6" s="4">
        <f>$B6*'BNVFE-HDVs-frgt'!I6/'BNVFE-HDVs-frgt'!$B6</f>
        <v>2.5500383772295156E-3</v>
      </c>
      <c r="J6" s="4">
        <f>$B6*'BNVFE-HDVs-frgt'!J6/'BNVFE-HDVs-frgt'!$B6</f>
        <v>2.5850989959590571E-3</v>
      </c>
      <c r="K6" s="4">
        <f>$B6*'BNVFE-HDVs-frgt'!K6/'BNVFE-HDVs-frgt'!$B6</f>
        <v>2.636351380895483E-3</v>
      </c>
      <c r="L6" s="4">
        <f>$B6*'BNVFE-HDVs-frgt'!L6/'BNVFE-HDVs-frgt'!$B6</f>
        <v>2.6798092869905E-3</v>
      </c>
      <c r="M6" s="4">
        <f>$B6*'BNVFE-HDVs-frgt'!M6/'BNVFE-HDVs-frgt'!$B6</f>
        <v>2.7184156527793853E-3</v>
      </c>
      <c r="N6" s="4">
        <f>$B6*'BNVFE-HDVs-frgt'!N6/'BNVFE-HDVs-frgt'!$B6</f>
        <v>2.7413405905482345E-3</v>
      </c>
      <c r="O6" s="4">
        <f>$B6*'BNVFE-HDVs-frgt'!O6/'BNVFE-HDVs-frgt'!$B6</f>
        <v>2.7441903582134347E-3</v>
      </c>
      <c r="P6" s="4">
        <f>$B6*'BNVFE-HDVs-frgt'!P6/'BNVFE-HDVs-frgt'!$B6</f>
        <v>2.7463669138023663E-3</v>
      </c>
      <c r="Q6" s="4">
        <f>$B6*'BNVFE-HDVs-frgt'!Q6/'BNVFE-HDVs-frgt'!$B6</f>
        <v>2.7465959880468415E-3</v>
      </c>
      <c r="R6" s="4">
        <f>$B6*'BNVFE-HDVs-frgt'!R6/'BNVFE-HDVs-frgt'!$B6</f>
        <v>2.7476958246334597E-3</v>
      </c>
      <c r="S6" s="4">
        <f>$B6*'BNVFE-HDVs-frgt'!S6/'BNVFE-HDVs-frgt'!$B6</f>
        <v>2.7486047660163497E-3</v>
      </c>
      <c r="T6" s="4">
        <f>$B6*'BNVFE-HDVs-frgt'!T6/'BNVFE-HDVs-frgt'!$B6</f>
        <v>2.7488397947901147E-3</v>
      </c>
      <c r="U6" s="4">
        <f>$B6*'BNVFE-HDVs-frgt'!U6/'BNVFE-HDVs-frgt'!$B6</f>
        <v>2.7485154480769904E-3</v>
      </c>
      <c r="V6" s="4">
        <f>$B6*'BNVFE-HDVs-frgt'!V6/'BNVFE-HDVs-frgt'!$B6</f>
        <v>2.7484975844891189E-3</v>
      </c>
      <c r="W6" s="4">
        <f>$B6*'BNVFE-HDVs-frgt'!W6/'BNVFE-HDVs-frgt'!$B6</f>
        <v>2.7485164988762774E-3</v>
      </c>
      <c r="X6" s="4">
        <f>$B6*'BNVFE-HDVs-frgt'!X6/'BNVFE-HDVs-frgt'!$B6</f>
        <v>2.7485396164605817E-3</v>
      </c>
      <c r="Y6" s="4">
        <f>$B6*'BNVFE-HDVs-frgt'!Y6/'BNVFE-HDVs-frgt'!$B6</f>
        <v>2.748374991239018E-3</v>
      </c>
      <c r="Z6" s="4">
        <f>$B6*'BNVFE-HDVs-frgt'!Z6/'BNVFE-HDVs-frgt'!$B6</f>
        <v>2.7485441699241571E-3</v>
      </c>
      <c r="AA6" s="4">
        <f>$B6*'BNVFE-HDVs-frgt'!AA6/'BNVFE-HDVs-frgt'!$B6</f>
        <v>2.7489806018945158E-3</v>
      </c>
      <c r="AB6" s="4">
        <f>$B6*'BNVFE-HDVs-frgt'!AB6/'BNVFE-HDVs-frgt'!$B6</f>
        <v>2.748955382711638E-3</v>
      </c>
      <c r="AC6" s="4">
        <f>$B6*'BNVFE-HDVs-frgt'!AC6/'BNVFE-HDVs-frgt'!$B6</f>
        <v>2.7496965464751046E-3</v>
      </c>
      <c r="AD6" s="4">
        <f>$B6*'BNVFE-HDVs-frgt'!AD6/'BNVFE-HDVs-frgt'!$B6</f>
        <v>2.7508576796867737E-3</v>
      </c>
      <c r="AE6" s="4">
        <f>$B6*'BNVFE-HDVs-frgt'!AE6/'BNVFE-HDVs-frgt'!$B6</f>
        <v>2.7521673258642794E-3</v>
      </c>
      <c r="AF6" s="4">
        <f>$B6*'BNVFE-HDVs-frgt'!AF6/'BNVFE-HDVs-frgt'!$B6</f>
        <v>2.7536503539240696E-3</v>
      </c>
      <c r="AG6" s="4"/>
      <c r="AH6" s="4"/>
      <c r="AI6" s="4"/>
    </row>
    <row r="7" spans="1:35">
      <c r="A7" t="s">
        <v>853</v>
      </c>
      <c r="B7" s="4">
        <f>'SYFAFE-passenger'!L6*'Calculations Etc'!$B$9*'AEO 49'!$G$202/'AEO 49'!$G$131</f>
        <v>9.8840637089258818E-4</v>
      </c>
      <c r="C7" s="4">
        <f>$B7*'BNVFE-HDVs-frgt'!C7/'BNVFE-HDVs-frgt'!$B7</f>
        <v>1.0019159031155851E-3</v>
      </c>
      <c r="D7" s="4">
        <f>$B7*'BNVFE-HDVs-frgt'!D7/'BNVFE-HDVs-frgt'!$B7</f>
        <v>1.0176542775310244E-3</v>
      </c>
      <c r="E7" s="4">
        <f>$B7*'BNVFE-HDVs-frgt'!E7/'BNVFE-HDVs-frgt'!$B7</f>
        <v>1.037087222466595E-3</v>
      </c>
      <c r="F7" s="4">
        <f>$B7*'BNVFE-HDVs-frgt'!F7/'BNVFE-HDVs-frgt'!$B7</f>
        <v>1.0611462391560908E-3</v>
      </c>
      <c r="G7" s="4">
        <f>$B7*'BNVFE-HDVs-frgt'!G7/'BNVFE-HDVs-frgt'!$B7</f>
        <v>1.0889405805319574E-3</v>
      </c>
      <c r="H7" s="4">
        <f>$B7*'BNVFE-HDVs-frgt'!H7/'BNVFE-HDVs-frgt'!$B7</f>
        <v>1.1189708723850762E-3</v>
      </c>
      <c r="I7" s="4">
        <f>$B7*'BNVFE-HDVs-frgt'!I7/'BNVFE-HDVs-frgt'!$B7</f>
        <v>1.1500070655196604E-3</v>
      </c>
      <c r="J7" s="4">
        <f>$B7*'BNVFE-HDVs-frgt'!J7/'BNVFE-HDVs-frgt'!$B7</f>
        <v>1.1658185762876941E-3</v>
      </c>
      <c r="K7" s="4">
        <f>$B7*'BNVFE-HDVs-frgt'!K7/'BNVFE-HDVs-frgt'!$B7</f>
        <v>1.1889321910975462E-3</v>
      </c>
      <c r="L7" s="4">
        <f>$B7*'BNVFE-HDVs-frgt'!L7/'BNVFE-HDVs-frgt'!$B7</f>
        <v>1.2085306800882322E-3</v>
      </c>
      <c r="M7" s="4">
        <f>$B7*'BNVFE-HDVs-frgt'!M7/'BNVFE-HDVs-frgt'!$B7</f>
        <v>1.2259412390146004E-3</v>
      </c>
      <c r="N7" s="4">
        <f>$B7*'BNVFE-HDVs-frgt'!N7/'BNVFE-HDVs-frgt'!$B7</f>
        <v>1.2362798443650881E-3</v>
      </c>
      <c r="O7" s="4">
        <f>$B7*'BNVFE-HDVs-frgt'!O7/'BNVFE-HDVs-frgt'!$B7</f>
        <v>1.2375650222586187E-3</v>
      </c>
      <c r="P7" s="4">
        <f>$B7*'BNVFE-HDVs-frgt'!P7/'BNVFE-HDVs-frgt'!$B7</f>
        <v>1.2385465974098476E-3</v>
      </c>
      <c r="Q7" s="4">
        <f>$B7*'BNVFE-HDVs-frgt'!Q7/'BNVFE-HDVs-frgt'!$B7</f>
        <v>1.2386499044824103E-3</v>
      </c>
      <c r="R7" s="4">
        <f>$B7*'BNVFE-HDVs-frgt'!R7/'BNVFE-HDVs-frgt'!$B7</f>
        <v>1.2391459048002181E-3</v>
      </c>
      <c r="S7" s="4">
        <f>$B7*'BNVFE-HDVs-frgt'!S7/'BNVFE-HDVs-frgt'!$B7</f>
        <v>1.2395558158908909E-3</v>
      </c>
      <c r="T7" s="4">
        <f>$B7*'BNVFE-HDVs-frgt'!T7/'BNVFE-HDVs-frgt'!$B7</f>
        <v>1.2396618083154924E-3</v>
      </c>
      <c r="U7" s="4">
        <f>$B7*'BNVFE-HDVs-frgt'!U7/'BNVFE-HDVs-frgt'!$B7</f>
        <v>1.2395155356103044E-3</v>
      </c>
      <c r="V7" s="4">
        <f>$B7*'BNVFE-HDVs-frgt'!V7/'BNVFE-HDVs-frgt'!$B7</f>
        <v>1.2395074795541871E-3</v>
      </c>
      <c r="W7" s="4">
        <f>$B7*'BNVFE-HDVs-frgt'!W7/'BNVFE-HDVs-frgt'!$B7</f>
        <v>1.2395160094959582E-3</v>
      </c>
      <c r="X7" s="4">
        <f>$B7*'BNVFE-HDVs-frgt'!X7/'BNVFE-HDVs-frgt'!$B7</f>
        <v>1.2395264349803457E-3</v>
      </c>
      <c r="Y7" s="4">
        <f>$B7*'BNVFE-HDVs-frgt'!Y7/'BNVFE-HDVs-frgt'!$B7</f>
        <v>1.2394521928945589E-3</v>
      </c>
      <c r="Z7" s="4">
        <f>$B7*'BNVFE-HDVs-frgt'!Z7/'BNVFE-HDVs-frgt'!$B7</f>
        <v>1.239528488484846E-3</v>
      </c>
      <c r="AA7" s="4">
        <f>$B7*'BNVFE-HDVs-frgt'!AA7/'BNVFE-HDVs-frgt'!$B7</f>
        <v>1.2397253089931224E-3</v>
      </c>
      <c r="AB7" s="4">
        <f>$B7*'BNVFE-HDVs-frgt'!AB7/'BNVFE-HDVs-frgt'!$B7</f>
        <v>1.2397139357374274E-3</v>
      </c>
      <c r="AC7" s="4">
        <f>$B7*'BNVFE-HDVs-frgt'!AC7/'BNVFE-HDVs-frgt'!$B7</f>
        <v>1.2400481830853517E-3</v>
      </c>
      <c r="AD7" s="4">
        <f>$B7*'BNVFE-HDVs-frgt'!AD7/'BNVFE-HDVs-frgt'!$B7</f>
        <v>1.2405718267329737E-3</v>
      </c>
      <c r="AE7" s="4">
        <f>$B7*'BNVFE-HDVs-frgt'!AE7/'BNVFE-HDVs-frgt'!$B7</f>
        <v>1.2411624462196885E-3</v>
      </c>
      <c r="AF7" s="4">
        <f>$B7*'BNVFE-HDVs-frgt'!AF7/'BNVFE-HDVs-frgt'!$B7</f>
        <v>1.241831256839306E-3</v>
      </c>
      <c r="AG7" s="4"/>
      <c r="AH7" s="4"/>
      <c r="AI7" s="4"/>
    </row>
    <row r="8" spans="1:35">
      <c r="A8" t="s">
        <v>854</v>
      </c>
      <c r="B8" s="4">
        <f>'SYFAFE-passenger'!L7*'Calculations Etc'!$B$9*'AEO 49'!$G$202/'AEO 49'!$G$131</f>
        <v>2.9652191126777641E-3</v>
      </c>
      <c r="C8" s="4">
        <f>$B8*'BNVFE-HDVs-frgt'!C8/'BNVFE-HDVs-frgt'!$B8</f>
        <v>3.0057477093467537E-3</v>
      </c>
      <c r="D8" s="4">
        <f>$B8*'BNVFE-HDVs-frgt'!D8/'BNVFE-HDVs-frgt'!$B8</f>
        <v>3.0529628325930733E-3</v>
      </c>
      <c r="E8" s="4">
        <f>$B8*'BNVFE-HDVs-frgt'!E8/'BNVFE-HDVs-frgt'!$B8</f>
        <v>3.1112616673997853E-3</v>
      </c>
      <c r="F8" s="4">
        <f>$B8*'BNVFE-HDVs-frgt'!F8/'BNVFE-HDVs-frgt'!$B8</f>
        <v>3.1834387174682717E-3</v>
      </c>
      <c r="G8" s="4">
        <f>$B8*'BNVFE-HDVs-frgt'!G8/'BNVFE-HDVs-frgt'!$B8</f>
        <v>3.2668217415958711E-3</v>
      </c>
      <c r="H8" s="4">
        <f>$B8*'BNVFE-HDVs-frgt'!H8/'BNVFE-HDVs-frgt'!$B8</f>
        <v>3.3569126171552276E-3</v>
      </c>
      <c r="I8" s="4">
        <f>$B8*'BNVFE-HDVs-frgt'!I8/'BNVFE-HDVs-frgt'!$B8</f>
        <v>3.4500211965589806E-3</v>
      </c>
      <c r="J8" s="4">
        <f>$B8*'BNVFE-HDVs-frgt'!J8/'BNVFE-HDVs-frgt'!$B8</f>
        <v>3.4974557288630814E-3</v>
      </c>
      <c r="K8" s="4">
        <f>$B8*'BNVFE-HDVs-frgt'!K8/'BNVFE-HDVs-frgt'!$B8</f>
        <v>3.5667965732926374E-3</v>
      </c>
      <c r="L8" s="4">
        <f>$B8*'BNVFE-HDVs-frgt'!L8/'BNVFE-HDVs-frgt'!$B8</f>
        <v>3.6255920402646965E-3</v>
      </c>
      <c r="M8" s="4">
        <f>$B8*'BNVFE-HDVs-frgt'!M8/'BNVFE-HDVs-frgt'!$B8</f>
        <v>3.6778237170438E-3</v>
      </c>
      <c r="N8" s="4">
        <f>$B8*'BNVFE-HDVs-frgt'!N8/'BNVFE-HDVs-frgt'!$B8</f>
        <v>3.7088395330952648E-3</v>
      </c>
      <c r="O8" s="4">
        <f>$B8*'BNVFE-HDVs-frgt'!O8/'BNVFE-HDVs-frgt'!$B8</f>
        <v>3.712695066775855E-3</v>
      </c>
      <c r="P8" s="4">
        <f>$B8*'BNVFE-HDVs-frgt'!P8/'BNVFE-HDVs-frgt'!$B8</f>
        <v>3.7156397922295421E-3</v>
      </c>
      <c r="Q8" s="4">
        <f>$B8*'BNVFE-HDVs-frgt'!Q8/'BNVFE-HDVs-frgt'!$B8</f>
        <v>3.7159497134472298E-3</v>
      </c>
      <c r="R8" s="4">
        <f>$B8*'BNVFE-HDVs-frgt'!R8/'BNVFE-HDVs-frgt'!$B8</f>
        <v>3.7174377144006537E-3</v>
      </c>
      <c r="S8" s="4">
        <f>$B8*'BNVFE-HDVs-frgt'!S8/'BNVFE-HDVs-frgt'!$B8</f>
        <v>3.7186674476726721E-3</v>
      </c>
      <c r="T8" s="4">
        <f>$B8*'BNVFE-HDVs-frgt'!T8/'BNVFE-HDVs-frgt'!$B8</f>
        <v>3.7189854249464762E-3</v>
      </c>
      <c r="U8" s="4">
        <f>$B8*'BNVFE-HDVs-frgt'!U8/'BNVFE-HDVs-frgt'!$B8</f>
        <v>3.7185466068309129E-3</v>
      </c>
      <c r="V8" s="4">
        <f>$B8*'BNVFE-HDVs-frgt'!V8/'BNVFE-HDVs-frgt'!$B8</f>
        <v>3.7185224386625613E-3</v>
      </c>
      <c r="W8" s="4">
        <f>$B8*'BNVFE-HDVs-frgt'!W8/'BNVFE-HDVs-frgt'!$B8</f>
        <v>3.7185480284878739E-3</v>
      </c>
      <c r="X8" s="4">
        <f>$B8*'BNVFE-HDVs-frgt'!X8/'BNVFE-HDVs-frgt'!$B8</f>
        <v>3.7185793049410352E-3</v>
      </c>
      <c r="Y8" s="4">
        <f>$B8*'BNVFE-HDVs-frgt'!Y8/'BNVFE-HDVs-frgt'!$B8</f>
        <v>3.718356578683676E-3</v>
      </c>
      <c r="Z8" s="4">
        <f>$B8*'BNVFE-HDVs-frgt'!Z8/'BNVFE-HDVs-frgt'!$B8</f>
        <v>3.7185854654545368E-3</v>
      </c>
      <c r="AA8" s="4">
        <f>$B8*'BNVFE-HDVs-frgt'!AA8/'BNVFE-HDVs-frgt'!$B8</f>
        <v>3.7191759269793669E-3</v>
      </c>
      <c r="AB8" s="4">
        <f>$B8*'BNVFE-HDVs-frgt'!AB8/'BNVFE-HDVs-frgt'!$B8</f>
        <v>3.7191418072122823E-3</v>
      </c>
      <c r="AC8" s="4">
        <f>$B8*'BNVFE-HDVs-frgt'!AC8/'BNVFE-HDVs-frgt'!$B8</f>
        <v>3.7201445492560541E-3</v>
      </c>
      <c r="AD8" s="4">
        <f>$B8*'BNVFE-HDVs-frgt'!AD8/'BNVFE-HDVs-frgt'!$B8</f>
        <v>3.7217154801989206E-3</v>
      </c>
      <c r="AE8" s="4">
        <f>$B8*'BNVFE-HDVs-frgt'!AE8/'BNVFE-HDVs-frgt'!$B8</f>
        <v>3.7234873386590649E-3</v>
      </c>
      <c r="AF8" s="4">
        <f>$B8*'BNVFE-HDVs-frgt'!AF8/'BNVFE-HDVs-frgt'!$B8</f>
        <v>3.725493770517918E-3</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17968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17968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1.1769334847282845E-5</v>
      </c>
      <c r="C2" s="4">
        <f>C$5/(1-'Calculations Etc'!$B$17)</f>
        <v>1.1966856001573305E-5</v>
      </c>
      <c r="D2" s="4">
        <f>D$5/(1-'Calculations Etc'!$B$17)</f>
        <v>1.2023918806169043E-5</v>
      </c>
      <c r="E2" s="4">
        <f>E$5/(1-'Calculations Etc'!$B$17)</f>
        <v>1.2109113346754062E-5</v>
      </c>
      <c r="F2" s="4">
        <f>F$5/(1-'Calculations Etc'!$B$17)</f>
        <v>1.2237787174116082E-5</v>
      </c>
      <c r="G2" s="4">
        <f>G$5/(1-'Calculations Etc'!$B$17)</f>
        <v>1.2334751324111848E-5</v>
      </c>
      <c r="H2" s="4">
        <f>H$5/(1-'Calculations Etc'!$B$17)</f>
        <v>1.2418639989830386E-5</v>
      </c>
      <c r="I2" s="4">
        <f>I$5/(1-'Calculations Etc'!$B$17)</f>
        <v>1.2499102825975966E-5</v>
      </c>
      <c r="J2" s="4">
        <f>J$5/(1-'Calculations Etc'!$B$17)</f>
        <v>1.2580009404399488E-5</v>
      </c>
      <c r="K2" s="4">
        <f>K$5/(1-'Calculations Etc'!$B$17)</f>
        <v>1.2659287657443879E-5</v>
      </c>
      <c r="L2" s="4">
        <f>L$5/(1-'Calculations Etc'!$B$17)</f>
        <v>1.2742899439911323E-5</v>
      </c>
      <c r="M2" s="4">
        <f>M$5/(1-'Calculations Etc'!$B$17)</f>
        <v>1.2829694468421141E-5</v>
      </c>
      <c r="N2" s="4">
        <f>N$5/(1-'Calculations Etc'!$B$17)</f>
        <v>1.2921820700833272E-5</v>
      </c>
      <c r="O2" s="4">
        <f>O$5/(1-'Calculations Etc'!$B$17)</f>
        <v>1.3018963143096049E-5</v>
      </c>
      <c r="P2" s="4">
        <f>P$5/(1-'Calculations Etc'!$B$17)</f>
        <v>1.3118650392642091E-5</v>
      </c>
      <c r="Q2" s="4">
        <f>Q$5/(1-'Calculations Etc'!$B$17)</f>
        <v>1.3222323534830337E-5</v>
      </c>
      <c r="R2" s="4">
        <f>R$5/(1-'Calculations Etc'!$B$17)</f>
        <v>1.3325848873392023E-5</v>
      </c>
      <c r="S2" s="4">
        <f>S$5/(1-'Calculations Etc'!$B$17)</f>
        <v>1.3429316051558054E-5</v>
      </c>
      <c r="T2" s="4">
        <f>T$5/(1-'Calculations Etc'!$B$17)</f>
        <v>1.3531449517403279E-5</v>
      </c>
      <c r="U2" s="4">
        <f>U$5/(1-'Calculations Etc'!$B$17)</f>
        <v>1.3630531136618528E-5</v>
      </c>
      <c r="V2" s="4">
        <f>V$5/(1-'Calculations Etc'!$B$17)</f>
        <v>1.3728021215662155E-5</v>
      </c>
      <c r="W2" s="4">
        <f>W$5/(1-'Calculations Etc'!$B$17)</f>
        <v>1.382476415731548E-5</v>
      </c>
      <c r="X2" s="4">
        <f>X$5/(1-'Calculations Etc'!$B$17)</f>
        <v>1.3921518532208981E-5</v>
      </c>
      <c r="Y2" s="4">
        <f>Y$5/(1-'Calculations Etc'!$B$17)</f>
        <v>1.401932708498607E-5</v>
      </c>
      <c r="Z2" s="4">
        <f>Z$5/(1-'Calculations Etc'!$B$17)</f>
        <v>1.4113998124681463E-5</v>
      </c>
      <c r="AA2" s="4">
        <f>AA$5/(1-'Calculations Etc'!$B$17)</f>
        <v>1.42059245239393E-5</v>
      </c>
      <c r="AB2" s="4">
        <f>AB$5/(1-'Calculations Etc'!$B$17)</f>
        <v>1.4296263028406442E-5</v>
      </c>
      <c r="AC2" s="4">
        <f>AC$5/(1-'Calculations Etc'!$B$17)</f>
        <v>1.438484578486125E-5</v>
      </c>
      <c r="AD2" s="4">
        <f>AD$5/(1-'Calculations Etc'!$B$17)</f>
        <v>1.4477117335412945E-5</v>
      </c>
      <c r="AE2" s="4">
        <f>AE$5/(1-'Calculations Etc'!$B$17)</f>
        <v>1.4568496264735643E-5</v>
      </c>
      <c r="AF2" s="4">
        <f>AF$5/(1-'Calculations Etc'!$B$17)</f>
        <v>1.4659399968945147E-5</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3.6624950137245318E-6</v>
      </c>
      <c r="C5" s="4">
        <f>$B$5*('AEO 7'!D49/'AEO 7'!$C$49)</f>
        <v>3.7239615496062041E-6</v>
      </c>
      <c r="D5" s="4">
        <f>$B$5*('AEO 7'!E49/'AEO 7'!$C$49)</f>
        <v>3.7417189029326987E-6</v>
      </c>
      <c r="E5" s="4">
        <f>$B$5*('AEO 7'!F49/'AEO 7'!$C$49)</f>
        <v>3.7682305609098033E-6</v>
      </c>
      <c r="F5" s="4">
        <f>$B$5*('AEO 7'!G49/'AEO 7'!$C$49)</f>
        <v>3.8082725222632143E-6</v>
      </c>
      <c r="G5" s="4">
        <f>$B$5*('AEO 7'!H49/'AEO 7'!$C$49)</f>
        <v>3.8384467606953477E-6</v>
      </c>
      <c r="H5" s="4">
        <f>$B$5*('AEO 7'!I49/'AEO 7'!$C$49)</f>
        <v>3.8645520439495739E-6</v>
      </c>
      <c r="I5" s="4">
        <f>$B$5*('AEO 7'!J49/'AEO 7'!$C$49)</f>
        <v>3.8895912445498828E-6</v>
      </c>
      <c r="J5" s="4">
        <f>$B$5*('AEO 7'!K49/'AEO 7'!$C$49)</f>
        <v>3.9147685331476381E-6</v>
      </c>
      <c r="K5" s="4">
        <f>$B$5*('AEO 7'!L49/'AEO 7'!$C$49)</f>
        <v>3.9394391037652214E-6</v>
      </c>
      <c r="L5" s="4">
        <f>$B$5*('AEO 7'!M49/'AEO 7'!$C$49)</f>
        <v>3.9654582238216391E-6</v>
      </c>
      <c r="M5" s="4">
        <f>$B$5*('AEO 7'!N49/'AEO 7'!$C$49)</f>
        <v>3.9924679370516677E-6</v>
      </c>
      <c r="N5" s="4">
        <f>$B$5*('AEO 7'!O49/'AEO 7'!$C$49)</f>
        <v>4.0211366656774449E-6</v>
      </c>
      <c r="O5" s="4">
        <f>$B$5*('AEO 7'!P49/'AEO 7'!$C$49)</f>
        <v>4.0513663868150487E-6</v>
      </c>
      <c r="P5" s="4">
        <f>$B$5*('AEO 7'!Q49/'AEO 7'!$C$49)</f>
        <v>4.0823880256019323E-6</v>
      </c>
      <c r="Q5" s="4">
        <f>$B$5*('AEO 7'!R49/'AEO 7'!$C$49)</f>
        <v>4.1146500328647526E-6</v>
      </c>
      <c r="R5" s="4">
        <f>$B$5*('AEO 7'!S49/'AEO 7'!$C$49)</f>
        <v>4.1468660451709927E-6</v>
      </c>
      <c r="S5" s="4">
        <f>$B$5*('AEO 7'!T49/'AEO 7'!$C$49)</f>
        <v>4.179063958564945E-6</v>
      </c>
      <c r="T5" s="4">
        <f>$B$5*('AEO 7'!U49/'AEO 7'!$C$49)</f>
        <v>4.210846834508771E-6</v>
      </c>
      <c r="U5" s="4">
        <f>$B$5*('AEO 7'!V49/'AEO 7'!$C$49)</f>
        <v>4.2416800074141521E-6</v>
      </c>
      <c r="V5" s="4">
        <f>$B$5*('AEO 7'!W49/'AEO 7'!$C$49)</f>
        <v>4.2720179095146542E-6</v>
      </c>
      <c r="W5" s="4">
        <f>$B$5*('AEO 7'!X49/'AEO 7'!$C$49)</f>
        <v>4.302123310203475E-6</v>
      </c>
      <c r="X5" s="4">
        <f>$B$5*('AEO 7'!Y49/'AEO 7'!$C$49)</f>
        <v>4.3322322687981307E-6</v>
      </c>
      <c r="Y5" s="4">
        <f>$B$5*('AEO 7'!Z49/'AEO 7'!$C$49)</f>
        <v>4.3626692766234625E-6</v>
      </c>
      <c r="Z5" s="4">
        <f>$B$5*('AEO 7'!AA49/'AEO 7'!$C$49)</f>
        <v>4.3921299228985188E-6</v>
      </c>
      <c r="AA5" s="4">
        <f>$B$5*('AEO 7'!AB49/'AEO 7'!$C$49)</f>
        <v>4.4207364655179779E-6</v>
      </c>
      <c r="AB5" s="4">
        <f>$B$5*('AEO 7'!AC49/'AEO 7'!$C$49)</f>
        <v>4.4488488717373172E-6</v>
      </c>
      <c r="AC5" s="4">
        <f>$B$5*('AEO 7'!AD49/'AEO 7'!$C$49)</f>
        <v>4.4764149073737838E-6</v>
      </c>
      <c r="AD5" s="4">
        <f>$B$5*('AEO 7'!AE49/'AEO 7'!$C$49)</f>
        <v>4.5051288574983512E-6</v>
      </c>
      <c r="AE5" s="4">
        <f>$B$5*('AEO 7'!AF49/'AEO 7'!$C$49)</f>
        <v>4.5335650331485948E-6</v>
      </c>
      <c r="AF5" s="4">
        <f>$B$5*('AEO 7'!AG49/'AEO 7'!$C$49)</f>
        <v>4.5618533236693852E-6</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1.0987485041173594E-5</v>
      </c>
      <c r="C8" s="4">
        <f>C$5*'Calculations Etc'!$B$35</f>
        <v>1.1171884648818612E-5</v>
      </c>
      <c r="D8" s="4">
        <f>D$5*'Calculations Etc'!$B$35</f>
        <v>1.1225156708798095E-5</v>
      </c>
      <c r="E8" s="4">
        <f>E$5*'Calculations Etc'!$B$35</f>
        <v>1.1304691682729409E-5</v>
      </c>
      <c r="F8" s="4">
        <f>F$5*'Calculations Etc'!$B$35</f>
        <v>1.1424817566789641E-5</v>
      </c>
      <c r="G8" s="4">
        <f>G$5*'Calculations Etc'!$B$35</f>
        <v>1.1515340282086042E-5</v>
      </c>
      <c r="H8" s="4">
        <f>H$5*'Calculations Etc'!$B$35</f>
        <v>1.159365613184872E-5</v>
      </c>
      <c r="I8" s="4">
        <f>I$5*'Calculations Etc'!$B$35</f>
        <v>1.1668773733649646E-5</v>
      </c>
      <c r="J8" s="4">
        <f>J$5*'Calculations Etc'!$B$35</f>
        <v>1.1744305599442912E-5</v>
      </c>
      <c r="K8" s="4">
        <f>K$5*'Calculations Etc'!$B$35</f>
        <v>1.1818317311295662E-5</v>
      </c>
      <c r="L8" s="4">
        <f>L$5*'Calculations Etc'!$B$35</f>
        <v>1.1896374671464915E-5</v>
      </c>
      <c r="M8" s="4">
        <f>M$5*'Calculations Etc'!$B$35</f>
        <v>1.1977403811155001E-5</v>
      </c>
      <c r="N8" s="4">
        <f>N$5*'Calculations Etc'!$B$35</f>
        <v>1.2063409997032333E-5</v>
      </c>
      <c r="O8" s="4">
        <f>O$5*'Calculations Etc'!$B$35</f>
        <v>1.2154099160445143E-5</v>
      </c>
      <c r="P8" s="4">
        <f>P$5*'Calculations Etc'!$B$35</f>
        <v>1.2247164076805795E-5</v>
      </c>
      <c r="Q8" s="4">
        <f>Q$5*'Calculations Etc'!$B$35</f>
        <v>1.2343950098594256E-5</v>
      </c>
      <c r="R8" s="4">
        <f>R$5*'Calculations Etc'!$B$35</f>
        <v>1.2440598135512976E-5</v>
      </c>
      <c r="S8" s="4">
        <f>S$5*'Calculations Etc'!$B$35</f>
        <v>1.2537191875694832E-5</v>
      </c>
      <c r="T8" s="4">
        <f>T$5*'Calculations Etc'!$B$35</f>
        <v>1.2632540503526311E-5</v>
      </c>
      <c r="U8" s="4">
        <f>U$5*'Calculations Etc'!$B$35</f>
        <v>1.2725040022242454E-5</v>
      </c>
      <c r="V8" s="4">
        <f>V$5*'Calculations Etc'!$B$35</f>
        <v>1.281605372854396E-5</v>
      </c>
      <c r="W8" s="4">
        <f>W$5*'Calculations Etc'!$B$35</f>
        <v>1.2906369930610423E-5</v>
      </c>
      <c r="X8" s="4">
        <f>X$5*'Calculations Etc'!$B$35</f>
        <v>1.299669680639439E-5</v>
      </c>
      <c r="Y8" s="4">
        <f>Y$5*'Calculations Etc'!$B$35</f>
        <v>1.3088007829870386E-5</v>
      </c>
      <c r="Z8" s="4">
        <f>Z$5*'Calculations Etc'!$B$35</f>
        <v>1.3176389768695554E-5</v>
      </c>
      <c r="AA8" s="4">
        <f>AA$5*'Calculations Etc'!$B$35</f>
        <v>1.3262209396553932E-5</v>
      </c>
      <c r="AB8" s="4">
        <f>AB$5*'Calculations Etc'!$B$35</f>
        <v>1.334654661521195E-5</v>
      </c>
      <c r="AC8" s="4">
        <f>AC$5*'Calculations Etc'!$B$35</f>
        <v>1.342924472212135E-5</v>
      </c>
      <c r="AD8" s="4">
        <f>AD$5*'Calculations Etc'!$B$35</f>
        <v>1.3515386572495052E-5</v>
      </c>
      <c r="AE8" s="4">
        <f>AE$5*'Calculations Etc'!$B$35</f>
        <v>1.3600695099445783E-5</v>
      </c>
      <c r="AF8" s="4">
        <f>AF$5*'Calculations Etc'!$B$35</f>
        <v>1.3685559971008153E-5</v>
      </c>
      <c r="AG8" s="4"/>
      <c r="AH8" s="4"/>
      <c r="AI8"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17968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6.4127438982964397E-6</v>
      </c>
      <c r="C2" s="4">
        <f>C$5/(1-'Calculations Etc'!$B$17)</f>
        <v>6.5203670217266518E-6</v>
      </c>
      <c r="D2" s="4">
        <f>D$5/(1-'Calculations Etc'!$B$17)</f>
        <v>6.5514587662253214E-6</v>
      </c>
      <c r="E2" s="4">
        <f>E$5/(1-'Calculations Etc'!$B$17)</f>
        <v>6.5978786172529162E-6</v>
      </c>
      <c r="F2" s="4">
        <f>F$5/(1-'Calculations Etc'!$B$17)</f>
        <v>6.6679889770985054E-6</v>
      </c>
      <c r="G2" s="4">
        <f>G$5/(1-'Calculations Etc'!$B$17)</f>
        <v>6.7208217216254741E-6</v>
      </c>
      <c r="H2" s="4">
        <f>H$5/(1-'Calculations Etc'!$B$17)</f>
        <v>6.7665300421213424E-6</v>
      </c>
      <c r="I2" s="4">
        <f>I$5/(1-'Calculations Etc'!$B$17)</f>
        <v>6.8103717348106556E-6</v>
      </c>
      <c r="J2" s="4">
        <f>J$5/(1-'Calculations Etc'!$B$17)</f>
        <v>6.854455208842943E-6</v>
      </c>
      <c r="K2" s="4">
        <f>K$5/(1-'Calculations Etc'!$B$17)</f>
        <v>6.8976514591047308E-6</v>
      </c>
      <c r="L2" s="4">
        <f>L$5/(1-'Calculations Etc'!$B$17)</f>
        <v>6.9432089145430538E-6</v>
      </c>
      <c r="M2" s="4">
        <f>M$5/(1-'Calculations Etc'!$B$17)</f>
        <v>6.9905008215795253E-6</v>
      </c>
      <c r="N2" s="4">
        <f>N$5/(1-'Calculations Etc'!$B$17)</f>
        <v>7.040697535534888E-6</v>
      </c>
      <c r="O2" s="4">
        <f>O$5/(1-'Calculations Etc'!$B$17)</f>
        <v>7.0936274259636626E-6</v>
      </c>
      <c r="P2" s="4">
        <f>P$5/(1-'Calculations Etc'!$B$17)</f>
        <v>7.147943902600565E-6</v>
      </c>
      <c r="Q2" s="4">
        <f>Q$5/(1-'Calculations Etc'!$B$17)</f>
        <v>7.2044321679623399E-6</v>
      </c>
      <c r="R2" s="4">
        <f>R$5/(1-'Calculations Etc'!$B$17)</f>
        <v>7.2608398997326522E-6</v>
      </c>
      <c r="S2" s="4">
        <f>S$5/(1-'Calculations Etc'!$B$17)</f>
        <v>7.3172159417152923E-6</v>
      </c>
      <c r="T2" s="4">
        <f>T$5/(1-'Calculations Etc'!$B$17)</f>
        <v>7.3728652854045873E-6</v>
      </c>
      <c r="U2" s="4">
        <f>U$5/(1-'Calculations Etc'!$B$17)</f>
        <v>7.4268517729419531E-6</v>
      </c>
      <c r="V2" s="4">
        <f>V$5/(1-'Calculations Etc'!$B$17)</f>
        <v>7.4799710798223921E-6</v>
      </c>
      <c r="W2" s="4">
        <f>W$5/(1-'Calculations Etc'!$B$17)</f>
        <v>7.5326832948150554E-6</v>
      </c>
      <c r="X2" s="4">
        <f>X$5/(1-'Calculations Etc'!$B$17)</f>
        <v>7.5854017394240991E-6</v>
      </c>
      <c r="Y2" s="4">
        <f>Y$5/(1-'Calculations Etc'!$B$17)</f>
        <v>7.6386945727202199E-6</v>
      </c>
      <c r="Z2" s="4">
        <f>Z$5/(1-'Calculations Etc'!$B$17)</f>
        <v>7.6902778728837104E-6</v>
      </c>
      <c r="AA2" s="4">
        <f>AA$5/(1-'Calculations Etc'!$B$17)</f>
        <v>7.7403657039788679E-6</v>
      </c>
      <c r="AB2" s="4">
        <f>AB$5/(1-'Calculations Etc'!$B$17)</f>
        <v>7.7895883406715993E-6</v>
      </c>
      <c r="AC2" s="4">
        <f>AC$5/(1-'Calculations Etc'!$B$17)</f>
        <v>7.8378543249707013E-6</v>
      </c>
      <c r="AD2" s="4">
        <f>AD$5/(1-'Calculations Etc'!$B$17)</f>
        <v>7.8881302182530943E-6</v>
      </c>
      <c r="AE2" s="4">
        <f>AE$5/(1-'Calculations Etc'!$B$17)</f>
        <v>7.9379197500363865E-6</v>
      </c>
      <c r="AF2" s="4">
        <f>AF$5/(1-'Calculations Etc'!$B$17)</f>
        <v>7.987450346460588E-6</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1.9955794321907179E-6</v>
      </c>
      <c r="C5" s="4">
        <f>$B$5*('AEO 7'!D49/'AEO 7'!$C$49)</f>
        <v>2.0290706326739477E-6</v>
      </c>
      <c r="D5" s="4">
        <f>$B$5*('AEO 7'!E49/'AEO 7'!$C$49)</f>
        <v>2.0387460612917903E-6</v>
      </c>
      <c r="E5" s="4">
        <f>$B$5*('AEO 7'!F49/'AEO 7'!$C$49)</f>
        <v>2.0531914377835341E-6</v>
      </c>
      <c r="F5" s="4">
        <f>$B$5*('AEO 7'!G49/'AEO 7'!$C$49)</f>
        <v>2.0750090550641051E-6</v>
      </c>
      <c r="G5" s="4">
        <f>$B$5*('AEO 7'!H49/'AEO 7'!$C$49)</f>
        <v>2.0914500575423444E-6</v>
      </c>
      <c r="H5" s="4">
        <f>$B$5*('AEO 7'!I49/'AEO 7'!$C$49)</f>
        <v>2.1056740131077253E-6</v>
      </c>
      <c r="I5" s="4">
        <f>$B$5*('AEO 7'!J49/'AEO 7'!$C$49)</f>
        <v>2.1193170934475564E-6</v>
      </c>
      <c r="J5" s="4">
        <f>$B$5*('AEO 7'!K49/'AEO 7'!$C$49)</f>
        <v>2.1330354136352245E-6</v>
      </c>
      <c r="K5" s="4">
        <f>$B$5*('AEO 7'!L49/'AEO 7'!$C$49)</f>
        <v>2.1464776389817079E-6</v>
      </c>
      <c r="L5" s="4">
        <f>$B$5*('AEO 7'!M49/'AEO 7'!$C$49)</f>
        <v>2.1606546469049174E-6</v>
      </c>
      <c r="M5" s="4">
        <f>$B$5*('AEO 7'!N49/'AEO 7'!$C$49)</f>
        <v>2.1753713981876451E-6</v>
      </c>
      <c r="N5" s="4">
        <f>$B$5*('AEO 7'!O49/'AEO 7'!$C$49)</f>
        <v>2.1909920952748144E-6</v>
      </c>
      <c r="O5" s="4">
        <f>$B$5*('AEO 7'!P49/'AEO 7'!$C$49)</f>
        <v>2.2074633285507654E-6</v>
      </c>
      <c r="P5" s="4">
        <f>$B$5*('AEO 7'!Q49/'AEO 7'!$C$49)</f>
        <v>2.2243660530825317E-6</v>
      </c>
      <c r="Q5" s="4">
        <f>$B$5*('AEO 7'!R49/'AEO 7'!$C$49)</f>
        <v>2.2419446157545939E-6</v>
      </c>
      <c r="R5" s="4">
        <f>$B$5*('AEO 7'!S49/'AEO 7'!$C$49)</f>
        <v>2.2594981172077348E-6</v>
      </c>
      <c r="S5" s="4">
        <f>$B$5*('AEO 7'!T49/'AEO 7'!$C$49)</f>
        <v>2.277041757127421E-6</v>
      </c>
      <c r="T5" s="4">
        <f>$B$5*('AEO 7'!U49/'AEO 7'!$C$49)</f>
        <v>2.2943592560705443E-6</v>
      </c>
      <c r="U5" s="4">
        <f>$B$5*('AEO 7'!V49/'AEO 7'!$C$49)</f>
        <v>2.3111592914149164E-6</v>
      </c>
      <c r="V5" s="4">
        <f>$B$5*('AEO 7'!W49/'AEO 7'!$C$49)</f>
        <v>2.327689469127298E-6</v>
      </c>
      <c r="W5" s="4">
        <f>$B$5*('AEO 7'!X49/'AEO 7'!$C$49)</f>
        <v>2.3440929640637664E-6</v>
      </c>
      <c r="X5" s="4">
        <f>$B$5*('AEO 7'!Y49/'AEO 7'!$C$49)</f>
        <v>2.3604983975922815E-6</v>
      </c>
      <c r="Y5" s="4">
        <f>$B$5*('AEO 7'!Z49/'AEO 7'!$C$49)</f>
        <v>2.3770825749265987E-6</v>
      </c>
      <c r="Z5" s="4">
        <f>$B$5*('AEO 7'!AA49/'AEO 7'!$C$49)</f>
        <v>2.3931347632695835E-6</v>
      </c>
      <c r="AA5" s="4">
        <f>$B$5*('AEO 7'!AB49/'AEO 7'!$C$49)</f>
        <v>2.4087215771392426E-6</v>
      </c>
      <c r="AB5" s="4">
        <f>$B$5*('AEO 7'!AC49/'AEO 7'!$C$49)</f>
        <v>2.4240391514787238E-6</v>
      </c>
      <c r="AC5" s="4">
        <f>$B$5*('AEO 7'!AD49/'AEO 7'!$C$49)</f>
        <v>2.4390590255091396E-6</v>
      </c>
      <c r="AD5" s="4">
        <f>$B$5*('AEO 7'!AE49/'AEO 7'!$C$49)</f>
        <v>2.4547043623821761E-6</v>
      </c>
      <c r="AE5" s="4">
        <f>$B$5*('AEO 7'!AF49/'AEO 7'!$C$49)</f>
        <v>2.4701983485978956E-6</v>
      </c>
      <c r="AF5" s="4">
        <f>$B$5*('AEO 7'!AG49/'AEO 7'!$C$49)</f>
        <v>2.485611756813766E-6</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5.9867382965721528E-6</v>
      </c>
      <c r="C8" s="4">
        <f>C$5*'Calculations Etc'!$B$35</f>
        <v>6.0872118980218421E-6</v>
      </c>
      <c r="D8" s="4">
        <f>D$5*'Calculations Etc'!$B$35</f>
        <v>6.1162381838753697E-6</v>
      </c>
      <c r="E8" s="4">
        <f>E$5*'Calculations Etc'!$B$35</f>
        <v>6.1595743133506011E-6</v>
      </c>
      <c r="F8" s="4">
        <f>F$5*'Calculations Etc'!$B$35</f>
        <v>6.2250271651923145E-6</v>
      </c>
      <c r="G8" s="4">
        <f>G$5*'Calculations Etc'!$B$35</f>
        <v>6.2743501726270319E-6</v>
      </c>
      <c r="H8" s="4">
        <f>H$5*'Calculations Etc'!$B$35</f>
        <v>6.3170220393231751E-6</v>
      </c>
      <c r="I8" s="4">
        <f>I$5*'Calculations Etc'!$B$35</f>
        <v>6.3579512803426683E-6</v>
      </c>
      <c r="J8" s="4">
        <f>J$5*'Calculations Etc'!$B$35</f>
        <v>6.3991062409056722E-6</v>
      </c>
      <c r="K8" s="4">
        <f>K$5*'Calculations Etc'!$B$35</f>
        <v>6.4394329169451229E-6</v>
      </c>
      <c r="L8" s="4">
        <f>L$5*'Calculations Etc'!$B$35</f>
        <v>6.481963940714751E-6</v>
      </c>
      <c r="M8" s="4">
        <f>M$5*'Calculations Etc'!$B$35</f>
        <v>6.5261141945629344E-6</v>
      </c>
      <c r="N8" s="4">
        <f>N$5*'Calculations Etc'!$B$35</f>
        <v>6.5729762858244424E-6</v>
      </c>
      <c r="O8" s="4">
        <f>O$5*'Calculations Etc'!$B$35</f>
        <v>6.6223899856522949E-6</v>
      </c>
      <c r="P8" s="4">
        <f>P$5*'Calculations Etc'!$B$35</f>
        <v>6.673098159247594E-6</v>
      </c>
      <c r="Q8" s="4">
        <f>Q$5*'Calculations Etc'!$B$35</f>
        <v>6.725833847263781E-6</v>
      </c>
      <c r="R8" s="4">
        <f>R$5*'Calculations Etc'!$B$35</f>
        <v>6.7784943516232036E-6</v>
      </c>
      <c r="S8" s="4">
        <f>S$5*'Calculations Etc'!$B$35</f>
        <v>6.8311252713822622E-6</v>
      </c>
      <c r="T8" s="4">
        <f>T$5*'Calculations Etc'!$B$35</f>
        <v>6.8830777682116321E-6</v>
      </c>
      <c r="U8" s="4">
        <f>U$5*'Calculations Etc'!$B$35</f>
        <v>6.9334778742447482E-6</v>
      </c>
      <c r="V8" s="4">
        <f>V$5*'Calculations Etc'!$B$35</f>
        <v>6.9830684073818928E-6</v>
      </c>
      <c r="W8" s="4">
        <f>W$5*'Calculations Etc'!$B$35</f>
        <v>7.0322788921912978E-6</v>
      </c>
      <c r="X8" s="4">
        <f>X$5*'Calculations Etc'!$B$35</f>
        <v>7.0814951927768438E-6</v>
      </c>
      <c r="Y8" s="4">
        <f>Y$5*'Calculations Etc'!$B$35</f>
        <v>7.131247724779795E-6</v>
      </c>
      <c r="Z8" s="4">
        <f>Z$5*'Calculations Etc'!$B$35</f>
        <v>7.1794042898087496E-6</v>
      </c>
      <c r="AA8" s="4">
        <f>AA$5*'Calculations Etc'!$B$35</f>
        <v>7.2261647314177266E-6</v>
      </c>
      <c r="AB8" s="4">
        <f>AB$5*'Calculations Etc'!$B$35</f>
        <v>7.2721174544361705E-6</v>
      </c>
      <c r="AC8" s="4">
        <f>AC$5*'Calculations Etc'!$B$35</f>
        <v>7.3171770765274181E-6</v>
      </c>
      <c r="AD8" s="4">
        <f>AD$5*'Calculations Etc'!$B$35</f>
        <v>7.3641130871465275E-6</v>
      </c>
      <c r="AE8" s="4">
        <f>AE$5*'Calculations Etc'!$B$35</f>
        <v>7.4105950457936855E-6</v>
      </c>
      <c r="AF8" s="4">
        <f>AF$5*'Calculations Etc'!$B$35</f>
        <v>7.4568352704412971E-6</v>
      </c>
      <c r="AG8" s="4"/>
      <c r="AH8" s="4"/>
      <c r="AI8"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workbookViewId="0">
      <selection activeCell="B5" sqref="B5"/>
    </sheetView>
  </sheetViews>
  <sheetFormatPr defaultRowHeight="14.5"/>
  <cols>
    <col min="1" max="1" width="31.17968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f>
        <v>3.8868922094850749E-4</v>
      </c>
      <c r="C5" s="35">
        <f>'Calculations Etc'!F69</f>
        <v>3.8835964956971156E-4</v>
      </c>
      <c r="D5" s="35">
        <f>'Calculations Etc'!G69</f>
        <v>3.8810530909215343E-4</v>
      </c>
      <c r="E5" s="35">
        <f>'Calculations Etc'!H69</f>
        <v>3.8794345419032003E-4</v>
      </c>
      <c r="F5" s="35">
        <f>'Calculations Etc'!I69</f>
        <v>3.8779756085887974E-4</v>
      </c>
      <c r="G5" s="35">
        <f>'Calculations Etc'!J69</f>
        <v>3.8768659775611613E-4</v>
      </c>
      <c r="H5" s="35">
        <f>'Calculations Etc'!K69</f>
        <v>3.8756372155893972E-4</v>
      </c>
      <c r="I5" s="35">
        <f>'Calculations Etc'!L69</f>
        <v>3.8743413448561116E-4</v>
      </c>
      <c r="J5" s="35">
        <f>'Calculations Etc'!M69</f>
        <v>3.8741625203614658E-4</v>
      </c>
      <c r="K5" s="35">
        <f>'Calculations Etc'!N69</f>
        <v>3.8738694289951122E-4</v>
      </c>
      <c r="L5" s="35">
        <f>'Calculations Etc'!O69</f>
        <v>3.8727323156960051E-4</v>
      </c>
      <c r="M5" s="35">
        <f>'Calculations Etc'!P69</f>
        <v>3.872801832305252E-4</v>
      </c>
      <c r="N5" s="35">
        <f>'Calculations Etc'!Q69</f>
        <v>3.8723285633958973E-4</v>
      </c>
      <c r="O5" s="35">
        <f>'Calculations Etc'!R69</f>
        <v>3.8719654146009873E-4</v>
      </c>
      <c r="P5" s="35">
        <f>'Calculations Etc'!S69</f>
        <v>3.8712836957078314E-4</v>
      </c>
      <c r="Q5" s="35">
        <f>'Calculations Etc'!T69</f>
        <v>3.8710174375942578E-4</v>
      </c>
      <c r="R5" s="35">
        <f>'Calculations Etc'!U69</f>
        <v>3.8701959513390749E-4</v>
      </c>
      <c r="S5" s="35">
        <f>'Calculations Etc'!V69</f>
        <v>3.8693459130790495E-4</v>
      </c>
      <c r="T5" s="35">
        <f>'Calculations Etc'!W69</f>
        <v>3.8684314096127021E-4</v>
      </c>
      <c r="U5" s="35">
        <f>'Calculations Etc'!X69</f>
        <v>3.8675224209457141E-4</v>
      </c>
      <c r="V5" s="35">
        <f>'Calculations Etc'!Y69</f>
        <v>3.8662639724460569E-4</v>
      </c>
      <c r="W5" s="35">
        <f>'Calculations Etc'!Z69</f>
        <v>3.8650753548999096E-4</v>
      </c>
      <c r="X5" s="35">
        <f>'Calculations Etc'!AA69</f>
        <v>3.8637937383671609E-4</v>
      </c>
      <c r="Y5" s="35">
        <f>'Calculations Etc'!AB69</f>
        <v>3.8623677194928995E-4</v>
      </c>
      <c r="Z5" s="35">
        <f>'Calculations Etc'!AC69</f>
        <v>3.8608334518532407E-4</v>
      </c>
      <c r="AA5" s="35">
        <f>'Calculations Etc'!AD69</f>
        <v>3.8590701122559256E-4</v>
      </c>
      <c r="AB5" s="35">
        <f>'Calculations Etc'!AE69</f>
        <v>3.8573556454320505E-4</v>
      </c>
      <c r="AC5" s="35">
        <f>'Calculations Etc'!AF69</f>
        <v>3.8555651429608934E-4</v>
      </c>
      <c r="AD5" s="35">
        <f>'Calculations Etc'!AG69</f>
        <v>3.8536129241038667E-4</v>
      </c>
      <c r="AE5" s="35">
        <f>'Calculations Etc'!AH69</f>
        <v>3.8512787391125356E-4</v>
      </c>
      <c r="AF5" s="35">
        <f>'Calculations Etc'!AI69</f>
        <v>3.8487689875144672E-4</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5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17968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1796875" customWidth="1"/>
    <col min="2" max="2" width="11.5429687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6.1222263868653789E-3</v>
      </c>
      <c r="C2" s="4">
        <f>B2</f>
        <v>6.1222263868653789E-3</v>
      </c>
      <c r="D2" s="4">
        <f t="shared" ref="D2:AF8" si="0">C2</f>
        <v>6.1222263868653789E-3</v>
      </c>
      <c r="E2" s="4">
        <f t="shared" si="0"/>
        <v>6.1222263868653789E-3</v>
      </c>
      <c r="F2" s="4">
        <f t="shared" si="0"/>
        <v>6.1222263868653789E-3</v>
      </c>
      <c r="G2" s="4">
        <f t="shared" si="0"/>
        <v>6.1222263868653789E-3</v>
      </c>
      <c r="H2" s="4">
        <f t="shared" si="0"/>
        <v>6.1222263868653789E-3</v>
      </c>
      <c r="I2" s="4">
        <f t="shared" si="0"/>
        <v>6.1222263868653789E-3</v>
      </c>
      <c r="J2" s="4">
        <f t="shared" si="0"/>
        <v>6.1222263868653789E-3</v>
      </c>
      <c r="K2" s="4">
        <f t="shared" si="0"/>
        <v>6.1222263868653789E-3</v>
      </c>
      <c r="L2" s="4">
        <f t="shared" si="0"/>
        <v>6.1222263868653789E-3</v>
      </c>
      <c r="M2" s="4">
        <f t="shared" si="0"/>
        <v>6.1222263868653789E-3</v>
      </c>
      <c r="N2" s="4">
        <f t="shared" si="0"/>
        <v>6.1222263868653789E-3</v>
      </c>
      <c r="O2" s="4">
        <f t="shared" si="0"/>
        <v>6.1222263868653789E-3</v>
      </c>
      <c r="P2" s="4">
        <f t="shared" si="0"/>
        <v>6.1222263868653789E-3</v>
      </c>
      <c r="Q2" s="4">
        <f t="shared" si="0"/>
        <v>6.1222263868653789E-3</v>
      </c>
      <c r="R2" s="4">
        <f t="shared" si="0"/>
        <v>6.1222263868653789E-3</v>
      </c>
      <c r="S2" s="4">
        <f t="shared" si="0"/>
        <v>6.1222263868653789E-3</v>
      </c>
      <c r="T2" s="4">
        <f t="shared" si="0"/>
        <v>6.1222263868653789E-3</v>
      </c>
      <c r="U2" s="4">
        <f t="shared" si="0"/>
        <v>6.1222263868653789E-3</v>
      </c>
      <c r="V2" s="4">
        <f t="shared" si="0"/>
        <v>6.1222263868653789E-3</v>
      </c>
      <c r="W2" s="4">
        <f t="shared" si="0"/>
        <v>6.1222263868653789E-3</v>
      </c>
      <c r="X2" s="4">
        <f t="shared" si="0"/>
        <v>6.1222263868653789E-3</v>
      </c>
      <c r="Y2" s="4">
        <f t="shared" si="0"/>
        <v>6.1222263868653789E-3</v>
      </c>
      <c r="Z2" s="4">
        <f t="shared" si="0"/>
        <v>6.1222263868653789E-3</v>
      </c>
      <c r="AA2" s="4">
        <f t="shared" si="0"/>
        <v>6.1222263868653789E-3</v>
      </c>
      <c r="AB2" s="4">
        <f t="shared" si="0"/>
        <v>6.1222263868653789E-3</v>
      </c>
      <c r="AC2" s="4">
        <f t="shared" si="0"/>
        <v>6.1222263868653789E-3</v>
      </c>
      <c r="AD2" s="4">
        <f t="shared" si="0"/>
        <v>6.1222263868653789E-3</v>
      </c>
      <c r="AE2" s="4">
        <f t="shared" si="0"/>
        <v>6.1222263868653789E-3</v>
      </c>
      <c r="AF2" s="4">
        <f t="shared" si="0"/>
        <v>6.1222263868653789E-3</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0</v>
      </c>
      <c r="C4" s="4">
        <f t="shared" si="1"/>
        <v>0</v>
      </c>
      <c r="D4" s="4">
        <f t="shared" si="0"/>
        <v>0</v>
      </c>
      <c r="E4" s="4">
        <f t="shared" si="0"/>
        <v>0</v>
      </c>
      <c r="F4" s="4">
        <f t="shared" si="0"/>
        <v>0</v>
      </c>
      <c r="G4" s="4">
        <f t="shared" si="0"/>
        <v>0</v>
      </c>
      <c r="H4" s="4">
        <f t="shared" si="0"/>
        <v>0</v>
      </c>
      <c r="I4" s="4">
        <f t="shared" si="0"/>
        <v>0</v>
      </c>
      <c r="J4" s="4">
        <f t="shared" si="0"/>
        <v>0</v>
      </c>
      <c r="K4" s="4">
        <f t="shared" si="0"/>
        <v>0</v>
      </c>
      <c r="L4" s="4">
        <f t="shared" si="0"/>
        <v>0</v>
      </c>
      <c r="M4" s="4">
        <f t="shared" si="0"/>
        <v>0</v>
      </c>
      <c r="N4" s="4">
        <f t="shared" si="0"/>
        <v>0</v>
      </c>
      <c r="O4" s="4">
        <f t="shared" si="0"/>
        <v>0</v>
      </c>
      <c r="P4" s="4">
        <f t="shared" si="0"/>
        <v>0</v>
      </c>
      <c r="Q4" s="4">
        <f t="shared" si="0"/>
        <v>0</v>
      </c>
      <c r="R4" s="4">
        <f t="shared" si="0"/>
        <v>0</v>
      </c>
      <c r="S4" s="4">
        <f t="shared" si="0"/>
        <v>0</v>
      </c>
      <c r="T4" s="4">
        <f t="shared" si="0"/>
        <v>0</v>
      </c>
      <c r="U4" s="4">
        <f t="shared" si="0"/>
        <v>0</v>
      </c>
      <c r="V4" s="4">
        <f t="shared" si="0"/>
        <v>0</v>
      </c>
      <c r="W4" s="4">
        <f t="shared" si="0"/>
        <v>0</v>
      </c>
      <c r="X4" s="4">
        <f t="shared" si="0"/>
        <v>0</v>
      </c>
      <c r="Y4" s="4">
        <f t="shared" si="0"/>
        <v>0</v>
      </c>
      <c r="Z4" s="4">
        <f t="shared" si="0"/>
        <v>0</v>
      </c>
      <c r="AA4" s="4">
        <f t="shared" si="0"/>
        <v>0</v>
      </c>
      <c r="AB4" s="4">
        <f t="shared" si="0"/>
        <v>0</v>
      </c>
      <c r="AC4" s="4">
        <f t="shared" si="0"/>
        <v>0</v>
      </c>
      <c r="AD4" s="4">
        <f t="shared" si="0"/>
        <v>0</v>
      </c>
      <c r="AE4" s="4">
        <f t="shared" si="0"/>
        <v>0</v>
      </c>
      <c r="AF4" s="4">
        <f t="shared" si="0"/>
        <v>0</v>
      </c>
    </row>
    <row r="5" spans="1:36">
      <c r="A5" t="s">
        <v>115</v>
      </c>
      <c r="B5" s="4">
        <v>1.9051733938867292E-3</v>
      </c>
      <c r="C5" s="4">
        <f t="shared" si="1"/>
        <v>1.9051733938867292E-3</v>
      </c>
      <c r="D5" s="4">
        <f t="shared" si="0"/>
        <v>1.9051733938867292E-3</v>
      </c>
      <c r="E5" s="4">
        <f t="shared" si="0"/>
        <v>1.9051733938867292E-3</v>
      </c>
      <c r="F5" s="4">
        <f t="shared" si="0"/>
        <v>1.9051733938867292E-3</v>
      </c>
      <c r="G5" s="4">
        <f t="shared" si="0"/>
        <v>1.9051733938867292E-3</v>
      </c>
      <c r="H5" s="4">
        <f t="shared" si="0"/>
        <v>1.9051733938867292E-3</v>
      </c>
      <c r="I5" s="4">
        <f t="shared" si="0"/>
        <v>1.9051733938867292E-3</v>
      </c>
      <c r="J5" s="4">
        <f t="shared" si="0"/>
        <v>1.9051733938867292E-3</v>
      </c>
      <c r="K5" s="4">
        <f t="shared" si="0"/>
        <v>1.9051733938867292E-3</v>
      </c>
      <c r="L5" s="4">
        <f t="shared" si="0"/>
        <v>1.9051733938867292E-3</v>
      </c>
      <c r="M5" s="4">
        <f t="shared" si="0"/>
        <v>1.9051733938867292E-3</v>
      </c>
      <c r="N5" s="4">
        <f t="shared" si="0"/>
        <v>1.9051733938867292E-3</v>
      </c>
      <c r="O5" s="4">
        <f t="shared" si="0"/>
        <v>1.9051733938867292E-3</v>
      </c>
      <c r="P5" s="4">
        <f t="shared" si="0"/>
        <v>1.9051733938867292E-3</v>
      </c>
      <c r="Q5" s="4">
        <f t="shared" si="0"/>
        <v>1.9051733938867292E-3</v>
      </c>
      <c r="R5" s="4">
        <f t="shared" si="0"/>
        <v>1.9051733938867292E-3</v>
      </c>
      <c r="S5" s="4">
        <f t="shared" si="0"/>
        <v>1.9051733938867292E-3</v>
      </c>
      <c r="T5" s="4">
        <f t="shared" si="0"/>
        <v>1.9051733938867292E-3</v>
      </c>
      <c r="U5" s="4">
        <f t="shared" si="0"/>
        <v>1.9051733938867292E-3</v>
      </c>
      <c r="V5" s="4">
        <f t="shared" si="0"/>
        <v>1.9051733938867292E-3</v>
      </c>
      <c r="W5" s="4">
        <f t="shared" si="0"/>
        <v>1.9051733938867292E-3</v>
      </c>
      <c r="X5" s="4">
        <f t="shared" si="0"/>
        <v>1.9051733938867292E-3</v>
      </c>
      <c r="Y5" s="4">
        <f t="shared" si="0"/>
        <v>1.9051733938867292E-3</v>
      </c>
      <c r="Z5" s="4">
        <f t="shared" si="0"/>
        <v>1.9051733938867292E-3</v>
      </c>
      <c r="AA5" s="4">
        <f t="shared" si="0"/>
        <v>1.9051733938867292E-3</v>
      </c>
      <c r="AB5" s="4">
        <f t="shared" si="0"/>
        <v>1.9051733938867292E-3</v>
      </c>
      <c r="AC5" s="4">
        <f t="shared" si="0"/>
        <v>1.9051733938867292E-3</v>
      </c>
      <c r="AD5" s="4">
        <f t="shared" si="0"/>
        <v>1.9051733938867292E-3</v>
      </c>
      <c r="AE5" s="4">
        <f t="shared" si="0"/>
        <v>1.9051733938867292E-3</v>
      </c>
      <c r="AF5" s="4">
        <f t="shared" si="0"/>
        <v>1.9051733938867292E-3</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5.7155201816601869E-3</v>
      </c>
      <c r="C8" s="4">
        <f t="shared" si="1"/>
        <v>5.7155201816601869E-3</v>
      </c>
      <c r="D8" s="4">
        <f t="shared" si="0"/>
        <v>5.7155201816601869E-3</v>
      </c>
      <c r="E8" s="4">
        <f t="shared" si="0"/>
        <v>5.7155201816601869E-3</v>
      </c>
      <c r="F8" s="4">
        <f t="shared" si="0"/>
        <v>5.7155201816601869E-3</v>
      </c>
      <c r="G8" s="4">
        <f t="shared" si="0"/>
        <v>5.7155201816601869E-3</v>
      </c>
      <c r="H8" s="4">
        <f t="shared" si="0"/>
        <v>5.7155201816601869E-3</v>
      </c>
      <c r="I8" s="4">
        <f t="shared" si="0"/>
        <v>5.7155201816601869E-3</v>
      </c>
      <c r="J8" s="4">
        <f t="shared" si="0"/>
        <v>5.7155201816601869E-3</v>
      </c>
      <c r="K8" s="4">
        <f t="shared" si="0"/>
        <v>5.7155201816601869E-3</v>
      </c>
      <c r="L8" s="4">
        <f t="shared" si="0"/>
        <v>5.7155201816601869E-3</v>
      </c>
      <c r="M8" s="4">
        <f t="shared" si="0"/>
        <v>5.7155201816601869E-3</v>
      </c>
      <c r="N8" s="4">
        <f t="shared" si="0"/>
        <v>5.7155201816601869E-3</v>
      </c>
      <c r="O8" s="4">
        <f t="shared" si="0"/>
        <v>5.7155201816601869E-3</v>
      </c>
      <c r="P8" s="4">
        <f t="shared" si="0"/>
        <v>5.7155201816601869E-3</v>
      </c>
      <c r="Q8" s="4">
        <f t="shared" si="0"/>
        <v>5.7155201816601869E-3</v>
      </c>
      <c r="R8" s="4">
        <f t="shared" si="0"/>
        <v>5.7155201816601869E-3</v>
      </c>
      <c r="S8" s="4">
        <f t="shared" si="0"/>
        <v>5.7155201816601869E-3</v>
      </c>
      <c r="T8" s="4">
        <f t="shared" si="0"/>
        <v>5.7155201816601869E-3</v>
      </c>
      <c r="U8" s="4">
        <f t="shared" si="0"/>
        <v>5.7155201816601869E-3</v>
      </c>
      <c r="V8" s="4">
        <f t="shared" si="0"/>
        <v>5.7155201816601869E-3</v>
      </c>
      <c r="W8" s="4">
        <f t="shared" si="0"/>
        <v>5.7155201816601869E-3</v>
      </c>
      <c r="X8" s="4">
        <f t="shared" si="0"/>
        <v>5.7155201816601869E-3</v>
      </c>
      <c r="Y8" s="4">
        <f t="shared" si="0"/>
        <v>5.7155201816601869E-3</v>
      </c>
      <c r="Z8" s="4">
        <f t="shared" si="0"/>
        <v>5.7155201816601869E-3</v>
      </c>
      <c r="AA8" s="4">
        <f t="shared" si="0"/>
        <v>5.7155201816601869E-3</v>
      </c>
      <c r="AB8" s="4">
        <f t="shared" si="0"/>
        <v>5.7155201816601869E-3</v>
      </c>
      <c r="AC8" s="4">
        <f t="shared" si="0"/>
        <v>5.7155201816601869E-3</v>
      </c>
      <c r="AD8" s="4">
        <f t="shared" si="0"/>
        <v>5.7155201816601869E-3</v>
      </c>
      <c r="AE8" s="4">
        <f t="shared" si="0"/>
        <v>5.7155201816601869E-3</v>
      </c>
      <c r="AF8" s="4">
        <f t="shared" si="0"/>
        <v>5.7155201816601869E-3</v>
      </c>
      <c r="AG8" s="4"/>
      <c r="AH8" s="4"/>
      <c r="AI8" s="4"/>
    </row>
    <row r="9" spans="1:36">
      <c r="AJ9" s="4"/>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17968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17968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17968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U18" sqref="U18"/>
    </sheetView>
  </sheetViews>
  <sheetFormatPr defaultRowHeight="14.5"/>
  <cols>
    <col min="3" max="3" width="24.5429687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3.5673952935882431E-4</v>
      </c>
      <c r="E2" s="4">
        <f>'BNVFE-LDVs-psgr'!C4</f>
        <v>3.671331744169298E-4</v>
      </c>
      <c r="F2" s="4">
        <f>'BNVFE-LDVs-psgr'!D4</f>
        <v>3.7752681947503524E-4</v>
      </c>
      <c r="G2" s="4">
        <f>'BNVFE-LDVs-psgr'!E4</f>
        <v>3.8792046453314073E-4</v>
      </c>
      <c r="H2" s="4">
        <f>'BNVFE-LDVs-psgr'!F4</f>
        <v>4.0616236081684575E-4</v>
      </c>
      <c r="I2" s="4">
        <f>'BNVFE-LDVs-psgr'!G4</f>
        <v>4.2440425710055083E-4</v>
      </c>
      <c r="J2" s="4">
        <f>'BNVFE-LDVs-psgr'!H4</f>
        <v>4.4264615338425586E-4</v>
      </c>
      <c r="K2" s="4">
        <f>'BNVFE-LDVs-psgr'!I4</f>
        <v>4.6088804966796089E-4</v>
      </c>
      <c r="L2" s="4">
        <f>'BNVFE-LDVs-psgr'!J4</f>
        <v>4.7912994595166602E-4</v>
      </c>
      <c r="M2" s="4">
        <f>'BNVFE-LDVs-psgr'!K4</f>
        <v>4.9737184223537111E-4</v>
      </c>
      <c r="N2" s="4">
        <f>'BNVFE-LDVs-psgr'!L4</f>
        <v>5.1561373851907613E-4</v>
      </c>
      <c r="O2" s="4">
        <f>'BNVFE-LDVs-psgr'!M4</f>
        <v>5.3574440408204452E-4</v>
      </c>
      <c r="P2" s="4">
        <f>'BNVFE-LDVs-psgr'!N4</f>
        <v>5.5587506964501301E-4</v>
      </c>
      <c r="Q2" s="4">
        <f>'BNVFE-LDVs-psgr'!O4</f>
        <v>5.760057352079815E-4</v>
      </c>
      <c r="R2" s="4">
        <f>'BNVFE-LDVs-psgr'!P4</f>
        <v>5.9613640077094989E-4</v>
      </c>
      <c r="S2" s="4">
        <f>'BNVFE-LDVs-psgr'!Q4</f>
        <v>6.162670663339186E-4</v>
      </c>
      <c r="T2" s="4">
        <f>'BNVFE-LDVs-psgr'!R4</f>
        <v>6.170176289921744E-4</v>
      </c>
      <c r="U2" s="4">
        <f>'BNVFE-LDVs-psgr'!S4</f>
        <v>6.1822121550593782E-4</v>
      </c>
      <c r="V2" s="4">
        <f>'BNVFE-LDVs-psgr'!T4</f>
        <v>6.1980413573190451E-4</v>
      </c>
      <c r="W2" s="4">
        <f>'BNVFE-LDVs-psgr'!U4</f>
        <v>6.2079435421762987E-4</v>
      </c>
      <c r="X2" s="4">
        <f>'BNVFE-LDVs-psgr'!V4</f>
        <v>6.2206963821351583E-4</v>
      </c>
      <c r="Y2" s="4">
        <f>'BNVFE-LDVs-psgr'!W4</f>
        <v>6.2296645070636359E-4</v>
      </c>
      <c r="Z2" s="4">
        <f>'BNVFE-LDVs-psgr'!X4</f>
        <v>6.2366570233919844E-4</v>
      </c>
      <c r="AA2" s="4">
        <f>'BNVFE-LDVs-psgr'!Y4</f>
        <v>6.2448359395314069E-4</v>
      </c>
      <c r="AB2" s="4">
        <f>'BNVFE-LDVs-psgr'!Z4</f>
        <v>6.25576587771337E-4</v>
      </c>
      <c r="AC2" s="4">
        <f>'BNVFE-LDVs-psgr'!AA4</f>
        <v>6.2695288436095649E-4</v>
      </c>
      <c r="AD2" s="4">
        <f>'BNVFE-LDVs-psgr'!AB4</f>
        <v>6.2801648642672725E-4</v>
      </c>
      <c r="AE2" s="4">
        <f>'BNVFE-LDVs-psgr'!AC4</f>
        <v>6.2915626946227874E-4</v>
      </c>
      <c r="AF2" s="4">
        <f>'BNVFE-LDVs-psgr'!AD4</f>
        <v>6.3019187847049177E-4</v>
      </c>
      <c r="AG2" s="4">
        <f>'BNVFE-LDVs-psgr'!AE4</f>
        <v>6.3169315706863253E-4</v>
      </c>
      <c r="AH2" s="4">
        <f>'BNVFE-LDVs-psgr'!AF4</f>
        <v>6.3333336630356433E-4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9.8840637089258818E-4</v>
      </c>
      <c r="E4" s="4">
        <f>'BNVFE-HDVs-psgr'!C5</f>
        <v>1.0019159031155848E-3</v>
      </c>
      <c r="F4" s="4">
        <f>'BNVFE-HDVs-psgr'!D5</f>
        <v>1.0176542775310246E-3</v>
      </c>
      <c r="G4" s="4">
        <f>'BNVFE-HDVs-psgr'!E5</f>
        <v>1.037087222466595E-3</v>
      </c>
      <c r="H4" s="4">
        <f>'BNVFE-HDVs-psgr'!F5</f>
        <v>1.0611462391560908E-3</v>
      </c>
      <c r="I4" s="4">
        <f>'BNVFE-HDVs-psgr'!G5</f>
        <v>1.0889405805319572E-3</v>
      </c>
      <c r="J4" s="4">
        <f>'BNVFE-HDVs-psgr'!H5</f>
        <v>1.1189708723850762E-3</v>
      </c>
      <c r="K4" s="4">
        <f>'BNVFE-HDVs-psgr'!I5</f>
        <v>1.1500070655196604E-3</v>
      </c>
      <c r="L4" s="4">
        <f>'BNVFE-HDVs-psgr'!J5</f>
        <v>1.1658185762876941E-3</v>
      </c>
      <c r="M4" s="4">
        <f>'BNVFE-HDVs-psgr'!K5</f>
        <v>1.1889321910975462E-3</v>
      </c>
      <c r="N4" s="4">
        <f>'BNVFE-HDVs-psgr'!L5</f>
        <v>1.208530680088232E-3</v>
      </c>
      <c r="O4" s="4">
        <f>'BNVFE-HDVs-psgr'!M5</f>
        <v>1.2259412390146001E-3</v>
      </c>
      <c r="P4" s="4">
        <f>'BNVFE-HDVs-psgr'!N5</f>
        <v>1.2362798443650883E-3</v>
      </c>
      <c r="Q4" s="4">
        <f>'BNVFE-HDVs-psgr'!O5</f>
        <v>1.2375650222586187E-3</v>
      </c>
      <c r="R4" s="4">
        <f>'BNVFE-HDVs-psgr'!P5</f>
        <v>1.2385465974098476E-3</v>
      </c>
      <c r="S4" s="4">
        <f>'BNVFE-HDVs-psgr'!Q5</f>
        <v>1.2386499044824103E-3</v>
      </c>
      <c r="T4" s="4">
        <f>'BNVFE-HDVs-psgr'!R5</f>
        <v>1.2391459048002183E-3</v>
      </c>
      <c r="U4" s="4">
        <f>'BNVFE-HDVs-psgr'!S5</f>
        <v>1.2395558158908909E-3</v>
      </c>
      <c r="V4" s="4">
        <f>'BNVFE-HDVs-psgr'!T5</f>
        <v>1.2396618083154922E-3</v>
      </c>
      <c r="W4" s="4">
        <f>'BNVFE-HDVs-psgr'!U5</f>
        <v>1.2395155356103044E-3</v>
      </c>
      <c r="X4" s="4">
        <f>'BNVFE-HDVs-psgr'!V5</f>
        <v>1.2395074795541871E-3</v>
      </c>
      <c r="Y4" s="4">
        <f>'BNVFE-HDVs-psgr'!W5</f>
        <v>1.2395160094959582E-3</v>
      </c>
      <c r="Z4" s="4">
        <f>'BNVFE-HDVs-psgr'!X5</f>
        <v>1.2395264349803455E-3</v>
      </c>
      <c r="AA4" s="4">
        <f>'BNVFE-HDVs-psgr'!Y5</f>
        <v>1.2394521928945589E-3</v>
      </c>
      <c r="AB4" s="4">
        <f>'BNVFE-HDVs-psgr'!Z5</f>
        <v>1.2395284884848458E-3</v>
      </c>
      <c r="AC4" s="4">
        <f>'BNVFE-HDVs-psgr'!AA5</f>
        <v>1.2397253089931227E-3</v>
      </c>
      <c r="AD4" s="4">
        <f>'BNVFE-HDVs-psgr'!AB5</f>
        <v>1.2397139357374276E-3</v>
      </c>
      <c r="AE4" s="4">
        <f>'BNVFE-HDVs-psgr'!AC5</f>
        <v>1.2400481830853517E-3</v>
      </c>
      <c r="AF4" s="4">
        <f>'BNVFE-HDVs-psgr'!AD5</f>
        <v>1.2405718267329737E-3</v>
      </c>
      <c r="AG4" s="4">
        <f>'BNVFE-HDVs-psgr'!AE5</f>
        <v>1.2411624462196885E-3</v>
      </c>
      <c r="AH4" s="4">
        <f>'BNVFE-HDVs-psgr'!AF5</f>
        <v>1.241831256839306E-3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3.6624950137245318E-6</v>
      </c>
      <c r="E6" s="4">
        <f>'BNVFE-aircraft-psgr'!C5</f>
        <v>3.7239615496062041E-6</v>
      </c>
      <c r="F6" s="4">
        <f>'BNVFE-aircraft-psgr'!D5</f>
        <v>3.7417189029326987E-6</v>
      </c>
      <c r="G6" s="4">
        <f>'BNVFE-aircraft-psgr'!E5</f>
        <v>3.7682305609098033E-6</v>
      </c>
      <c r="H6" s="4">
        <f>'BNVFE-aircraft-psgr'!F5</f>
        <v>3.8082725222632143E-6</v>
      </c>
      <c r="I6" s="4">
        <f>'BNVFE-aircraft-psgr'!G5</f>
        <v>3.8384467606953477E-6</v>
      </c>
      <c r="J6" s="4">
        <f>'BNVFE-aircraft-psgr'!H5</f>
        <v>3.8645520439495739E-6</v>
      </c>
      <c r="K6" s="4">
        <f>'BNVFE-aircraft-psgr'!I5</f>
        <v>3.8895912445498828E-6</v>
      </c>
      <c r="L6" s="4">
        <f>'BNVFE-aircraft-psgr'!J5</f>
        <v>3.9147685331476381E-6</v>
      </c>
      <c r="M6" s="4">
        <f>'BNVFE-aircraft-psgr'!K5</f>
        <v>3.9394391037652214E-6</v>
      </c>
      <c r="N6" s="4">
        <f>'BNVFE-aircraft-psgr'!L5</f>
        <v>3.9654582238216391E-6</v>
      </c>
      <c r="O6" s="4">
        <f>'BNVFE-aircraft-psgr'!M5</f>
        <v>3.9924679370516677E-6</v>
      </c>
      <c r="P6" s="4">
        <f>'BNVFE-aircraft-psgr'!N5</f>
        <v>4.0211366656774449E-6</v>
      </c>
      <c r="Q6" s="4">
        <f>'BNVFE-aircraft-psgr'!O5</f>
        <v>4.0513663868150487E-6</v>
      </c>
      <c r="R6" s="4">
        <f>'BNVFE-aircraft-psgr'!P5</f>
        <v>4.0823880256019323E-6</v>
      </c>
      <c r="S6" s="4">
        <f>'BNVFE-aircraft-psgr'!Q5</f>
        <v>4.1146500328647526E-6</v>
      </c>
      <c r="T6" s="4">
        <f>'BNVFE-aircraft-psgr'!R5</f>
        <v>4.1468660451709927E-6</v>
      </c>
      <c r="U6" s="4">
        <f>'BNVFE-aircraft-psgr'!S5</f>
        <v>4.179063958564945E-6</v>
      </c>
      <c r="V6" s="4">
        <f>'BNVFE-aircraft-psgr'!T5</f>
        <v>4.210846834508771E-6</v>
      </c>
      <c r="W6" s="4">
        <f>'BNVFE-aircraft-psgr'!U5</f>
        <v>4.2416800074141521E-6</v>
      </c>
      <c r="X6" s="4">
        <f>'BNVFE-aircraft-psgr'!V5</f>
        <v>4.2720179095146542E-6</v>
      </c>
      <c r="Y6" s="4">
        <f>'BNVFE-aircraft-psgr'!W5</f>
        <v>4.302123310203475E-6</v>
      </c>
      <c r="Z6" s="4">
        <f>'BNVFE-aircraft-psgr'!X5</f>
        <v>4.3322322687981307E-6</v>
      </c>
      <c r="AA6" s="4">
        <f>'BNVFE-aircraft-psgr'!Y5</f>
        <v>4.3626692766234625E-6</v>
      </c>
      <c r="AB6" s="4">
        <f>'BNVFE-aircraft-psgr'!Z5</f>
        <v>4.3921299228985188E-6</v>
      </c>
      <c r="AC6" s="4">
        <f>'BNVFE-aircraft-psgr'!AA5</f>
        <v>4.4207364655179779E-6</v>
      </c>
      <c r="AD6" s="4">
        <f>'BNVFE-aircraft-psgr'!AB5</f>
        <v>4.4488488717373172E-6</v>
      </c>
      <c r="AE6" s="4">
        <f>'BNVFE-aircraft-psgr'!AC5</f>
        <v>4.4764149073737838E-6</v>
      </c>
      <c r="AF6" s="4">
        <f>'BNVFE-aircraft-psgr'!AD5</f>
        <v>4.5051288574983512E-6</v>
      </c>
      <c r="AG6" s="4">
        <f>'BNVFE-aircraft-psgr'!AE5</f>
        <v>4.5335650331485948E-6</v>
      </c>
      <c r="AH6" s="4">
        <f>'BNVFE-aircraft-psgr'!AF5</f>
        <v>4.5618533236693852E-6</v>
      </c>
      <c r="AI6" s="4"/>
      <c r="AJ6" s="4"/>
      <c r="AK6" s="4"/>
    </row>
    <row r="7" spans="1:37">
      <c r="A7" t="s">
        <v>472</v>
      </c>
      <c r="B7" t="s">
        <v>865</v>
      </c>
      <c r="C7" t="s">
        <v>115</v>
      </c>
      <c r="D7" s="4">
        <f>'BNVFE-aircraft-frgt'!B5</f>
        <v>1.9955794321907179E-6</v>
      </c>
      <c r="E7" s="4">
        <f>'BNVFE-aircraft-frgt'!C5</f>
        <v>2.0290706326739477E-6</v>
      </c>
      <c r="F7" s="4">
        <f>'BNVFE-aircraft-frgt'!D5</f>
        <v>2.0387460612917903E-6</v>
      </c>
      <c r="G7" s="4">
        <f>'BNVFE-aircraft-frgt'!E5</f>
        <v>2.0531914377835341E-6</v>
      </c>
      <c r="H7" s="4">
        <f>'BNVFE-aircraft-frgt'!F5</f>
        <v>2.0750090550641051E-6</v>
      </c>
      <c r="I7" s="4">
        <f>'BNVFE-aircraft-frgt'!G5</f>
        <v>2.0914500575423444E-6</v>
      </c>
      <c r="J7" s="4">
        <f>'BNVFE-aircraft-frgt'!H5</f>
        <v>2.1056740131077253E-6</v>
      </c>
      <c r="K7" s="4">
        <f>'BNVFE-aircraft-frgt'!I5</f>
        <v>2.1193170934475564E-6</v>
      </c>
      <c r="L7" s="4">
        <f>'BNVFE-aircraft-frgt'!J5</f>
        <v>2.1330354136352245E-6</v>
      </c>
      <c r="M7" s="4">
        <f>'BNVFE-aircraft-frgt'!K5</f>
        <v>2.1464776389817079E-6</v>
      </c>
      <c r="N7" s="4">
        <f>'BNVFE-aircraft-frgt'!L5</f>
        <v>2.1606546469049174E-6</v>
      </c>
      <c r="O7" s="4">
        <f>'BNVFE-aircraft-frgt'!M5</f>
        <v>2.1753713981876451E-6</v>
      </c>
      <c r="P7" s="4">
        <f>'BNVFE-aircraft-frgt'!N5</f>
        <v>2.1909920952748144E-6</v>
      </c>
      <c r="Q7" s="4">
        <f>'BNVFE-aircraft-frgt'!O5</f>
        <v>2.2074633285507654E-6</v>
      </c>
      <c r="R7" s="4">
        <f>'BNVFE-aircraft-frgt'!P5</f>
        <v>2.2243660530825317E-6</v>
      </c>
      <c r="S7" s="4">
        <f>'BNVFE-aircraft-frgt'!Q5</f>
        <v>2.2419446157545939E-6</v>
      </c>
      <c r="T7" s="4">
        <f>'BNVFE-aircraft-frgt'!R5</f>
        <v>2.2594981172077348E-6</v>
      </c>
      <c r="U7" s="4">
        <f>'BNVFE-aircraft-frgt'!S5</f>
        <v>2.277041757127421E-6</v>
      </c>
      <c r="V7" s="4">
        <f>'BNVFE-aircraft-frgt'!T5</f>
        <v>2.2943592560705443E-6</v>
      </c>
      <c r="W7" s="4">
        <f>'BNVFE-aircraft-frgt'!U5</f>
        <v>2.3111592914149164E-6</v>
      </c>
      <c r="X7" s="4">
        <f>'BNVFE-aircraft-frgt'!V5</f>
        <v>2.327689469127298E-6</v>
      </c>
      <c r="Y7" s="4">
        <f>'BNVFE-aircraft-frgt'!W5</f>
        <v>2.3440929640637664E-6</v>
      </c>
      <c r="Z7" s="4">
        <f>'BNVFE-aircraft-frgt'!X5</f>
        <v>2.3604983975922815E-6</v>
      </c>
      <c r="AA7" s="4">
        <f>'BNVFE-aircraft-frgt'!Y5</f>
        <v>2.3770825749265987E-6</v>
      </c>
      <c r="AB7" s="4">
        <f>'BNVFE-aircraft-frgt'!Z5</f>
        <v>2.3931347632695835E-6</v>
      </c>
      <c r="AC7" s="4">
        <f>'BNVFE-aircraft-frgt'!AA5</f>
        <v>2.4087215771392426E-6</v>
      </c>
      <c r="AD7" s="4">
        <f>'BNVFE-aircraft-frgt'!AB5</f>
        <v>2.4240391514787238E-6</v>
      </c>
      <c r="AE7" s="4">
        <f>'BNVFE-aircraft-frgt'!AC5</f>
        <v>2.4390590255091396E-6</v>
      </c>
      <c r="AF7" s="4">
        <f>'BNVFE-aircraft-frgt'!AD5</f>
        <v>2.4547043623821761E-6</v>
      </c>
      <c r="AG7" s="4">
        <f>'BNVFE-aircraft-frgt'!AE5</f>
        <v>2.4701983485978956E-6</v>
      </c>
      <c r="AH7" s="4">
        <f>'BNVFE-aircraft-frgt'!AF5</f>
        <v>2.485611756813766E-6</v>
      </c>
      <c r="AI7" s="4"/>
      <c r="AJ7" s="4"/>
      <c r="AK7" s="4"/>
    </row>
    <row r="8" spans="1:37">
      <c r="A8" t="s">
        <v>866</v>
      </c>
      <c r="B8" t="s">
        <v>864</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1.9051733938867292E-3</v>
      </c>
      <c r="E11" s="4">
        <f>'BNVFE-ships-psgr'!C5</f>
        <v>1.9051733938867292E-3</v>
      </c>
      <c r="F11" s="4">
        <f>'BNVFE-ships-psgr'!D5</f>
        <v>1.9051733938867292E-3</v>
      </c>
      <c r="G11" s="4">
        <f>'BNVFE-ships-psgr'!E5</f>
        <v>1.9051733938867292E-3</v>
      </c>
      <c r="H11" s="4">
        <f>'BNVFE-ships-psgr'!F5</f>
        <v>1.9051733938867292E-3</v>
      </c>
      <c r="I11" s="4">
        <f>'BNVFE-ships-psgr'!G5</f>
        <v>1.9051733938867292E-3</v>
      </c>
      <c r="J11" s="4">
        <f>'BNVFE-ships-psgr'!H5</f>
        <v>1.9051733938867292E-3</v>
      </c>
      <c r="K11" s="4">
        <f>'BNVFE-ships-psgr'!I5</f>
        <v>1.9051733938867292E-3</v>
      </c>
      <c r="L11" s="4">
        <f>'BNVFE-ships-psgr'!J5</f>
        <v>1.9051733938867292E-3</v>
      </c>
      <c r="M11" s="4">
        <f>'BNVFE-ships-psgr'!K5</f>
        <v>1.9051733938867292E-3</v>
      </c>
      <c r="N11" s="4">
        <f>'BNVFE-ships-psgr'!L5</f>
        <v>1.9051733938867292E-3</v>
      </c>
      <c r="O11" s="4">
        <f>'BNVFE-ships-psgr'!M5</f>
        <v>1.9051733938867292E-3</v>
      </c>
      <c r="P11" s="4">
        <f>'BNVFE-ships-psgr'!N5</f>
        <v>1.9051733938867292E-3</v>
      </c>
      <c r="Q11" s="4">
        <f>'BNVFE-ships-psgr'!O5</f>
        <v>1.9051733938867292E-3</v>
      </c>
      <c r="R11" s="4">
        <f>'BNVFE-ships-psgr'!P5</f>
        <v>1.9051733938867292E-3</v>
      </c>
      <c r="S11" s="4">
        <f>'BNVFE-ships-psgr'!Q5</f>
        <v>1.9051733938867292E-3</v>
      </c>
      <c r="T11" s="4">
        <f>'BNVFE-ships-psgr'!R5</f>
        <v>1.9051733938867292E-3</v>
      </c>
      <c r="U11" s="4">
        <f>'BNVFE-ships-psgr'!S5</f>
        <v>1.9051733938867292E-3</v>
      </c>
      <c r="V11" s="4">
        <f>'BNVFE-ships-psgr'!T5</f>
        <v>1.9051733938867292E-3</v>
      </c>
      <c r="W11" s="4">
        <f>'BNVFE-ships-psgr'!U5</f>
        <v>1.9051733938867292E-3</v>
      </c>
      <c r="X11" s="4">
        <f>'BNVFE-ships-psgr'!V5</f>
        <v>1.9051733938867292E-3</v>
      </c>
      <c r="Y11" s="4">
        <f>'BNVFE-ships-psgr'!W5</f>
        <v>1.9051733938867292E-3</v>
      </c>
      <c r="Z11" s="4">
        <f>'BNVFE-ships-psgr'!X5</f>
        <v>1.9051733938867292E-3</v>
      </c>
      <c r="AA11" s="4">
        <f>'BNVFE-ships-psgr'!Y5</f>
        <v>1.9051733938867292E-3</v>
      </c>
      <c r="AB11" s="4">
        <f>'BNVFE-ships-psgr'!Z5</f>
        <v>1.9051733938867292E-3</v>
      </c>
      <c r="AC11" s="4">
        <f>'BNVFE-ships-psgr'!AA5</f>
        <v>1.9051733938867292E-3</v>
      </c>
      <c r="AD11" s="4">
        <f>'BNVFE-ships-psgr'!AB5</f>
        <v>1.9051733938867292E-3</v>
      </c>
      <c r="AE11" s="4">
        <f>'BNVFE-ships-psgr'!AC5</f>
        <v>1.9051733938867292E-3</v>
      </c>
      <c r="AF11" s="4">
        <f>'BNVFE-ships-psgr'!AD5</f>
        <v>1.9051733938867292E-3</v>
      </c>
      <c r="AG11" s="4">
        <f>'BNVFE-ships-psgr'!AE5</f>
        <v>1.9051733938867292E-3</v>
      </c>
      <c r="AH11" s="4">
        <f>'BNVFE-ships-psgr'!AF5</f>
        <v>1.9051733938867292E-3</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23</vt:i4>
      </vt:variant>
    </vt:vector>
  </HeadingPairs>
  <TitlesOfParts>
    <vt:vector size="59"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EPS BNVFE-LDVs-psgr</vt:lpstr>
      <vt:lpstr>PV Discounted Annual Costs</vt:lpstr>
      <vt:lpstr>Comparative Plots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2017-06-26T22:04:22Z</dcterms:created>
  <dcterms:modified xsi:type="dcterms:W3CDTF">2023-01-31T21:12:30Z</dcterms:modified>
</cp:coreProperties>
</file>