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24226"/>
  <mc:AlternateContent xmlns:mc="http://schemas.openxmlformats.org/markup-compatibility/2006">
    <mc:Choice Requires="x15">
      <x15ac:absPath xmlns:x15ac="http://schemas.microsoft.com/office/spreadsheetml/2010/11/ac" url="C:\Users\Olivia Ashmoore\Documents\EPS_Models by Region\RMI\RMI_all_states\CO\trans\BPHEVSP\"/>
    </mc:Choice>
  </mc:AlternateContent>
  <xr:revisionPtr revIDLastSave="0" documentId="8_{259CEE55-BF70-4F67-A200-04AFB34F929C}" xr6:coauthVersionLast="47" xr6:coauthVersionMax="47" xr10:uidLastSave="{00000000-0000-0000-0000-000000000000}"/>
  <bookViews>
    <workbookView xWindow="360" yWindow="360" windowWidth="14400" windowHeight="7350" xr2:uid="{00000000-000D-0000-FFFF-FFFF00000000}"/>
  </bookViews>
  <sheets>
    <sheet name="About" sheetId="1" r:id="rId1"/>
    <sheet name="Summary" sheetId="14" r:id="rId2"/>
    <sheet name="Baseline Calculations" sheetId="15" r:id="rId3"/>
    <sheet name="PEV Sales by Manufacturer" sheetId="16" r:id="rId4"/>
    <sheet name="BPHEVSP-passengers" sheetId="3" r:id="rId5"/>
    <sheet name="BPHEVSP-freigh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1" i="14" s="1"/>
  <c r="D33" i="14" l="1"/>
  <c r="E33" i="14"/>
  <c r="F33" i="14"/>
  <c r="G33" i="14"/>
  <c r="H33" i="14"/>
  <c r="I33" i="14"/>
  <c r="C33" i="14"/>
  <c r="C38" i="14" s="1"/>
  <c r="K33" i="14"/>
  <c r="L33" i="14" s="1"/>
  <c r="M33" i="14" s="1"/>
  <c r="N33" i="14" s="1"/>
  <c r="O33" i="14" s="1"/>
  <c r="P33" i="14" s="1"/>
  <c r="Q33" i="14" s="1"/>
  <c r="R33" i="14" s="1"/>
  <c r="S33" i="14" s="1"/>
  <c r="T33" i="14" s="1"/>
  <c r="U33" i="14" s="1"/>
  <c r="V33" i="14" s="1"/>
  <c r="W33" i="14" s="1"/>
  <c r="X33" i="14" s="1"/>
  <c r="Y33" i="14" s="1"/>
  <c r="Z33" i="14" s="1"/>
  <c r="AA33" i="14" s="1"/>
  <c r="AB33" i="14" s="1"/>
  <c r="AC33" i="14" s="1"/>
  <c r="AD33" i="14" s="1"/>
  <c r="AE33" i="14" s="1"/>
  <c r="AF33" i="14" s="1"/>
  <c r="AG33" i="14" s="1"/>
  <c r="D104" i="15"/>
  <c r="C104" i="15"/>
  <c r="E56" i="15" l="1"/>
  <c r="F56" i="15"/>
  <c r="G56" i="15"/>
  <c r="H56" i="15"/>
  <c r="I56" i="15"/>
  <c r="J56" i="15"/>
  <c r="K56" i="15"/>
  <c r="L56" i="15"/>
  <c r="M56" i="15"/>
  <c r="N56" i="15"/>
  <c r="O56" i="15"/>
  <c r="P56" i="15"/>
  <c r="Q56" i="15"/>
  <c r="R56" i="15"/>
  <c r="S56" i="15"/>
  <c r="T56" i="15"/>
  <c r="U56" i="15"/>
  <c r="V56" i="15"/>
  <c r="W56" i="15"/>
  <c r="X56" i="15"/>
  <c r="Y56" i="15"/>
  <c r="Z56" i="15"/>
  <c r="AA56" i="15"/>
  <c r="AB56" i="15"/>
  <c r="AC56" i="15"/>
  <c r="AD56" i="15"/>
  <c r="AE56" i="15"/>
  <c r="AF56" i="15"/>
  <c r="E57" i="15"/>
  <c r="F57"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E58" i="15"/>
  <c r="F58"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E59" i="15"/>
  <c r="F59"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E60" i="15"/>
  <c r="F60"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E61" i="15"/>
  <c r="F61"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E62" i="15"/>
  <c r="F62"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E63" i="15"/>
  <c r="F63"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E64" i="15"/>
  <c r="F64"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E65" i="15"/>
  <c r="F65"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E66" i="15"/>
  <c r="F66"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E67" i="15"/>
  <c r="F67"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E68" i="15"/>
  <c r="F68"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E69" i="15"/>
  <c r="F69" i="15"/>
  <c r="G69"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E70" i="15"/>
  <c r="F70"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E71" i="15"/>
  <c r="F71"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E72" i="15"/>
  <c r="F72" i="15"/>
  <c r="G72" i="15"/>
  <c r="H72" i="15"/>
  <c r="I72" i="15"/>
  <c r="J72" i="15"/>
  <c r="K72" i="15"/>
  <c r="L72" i="15"/>
  <c r="M72" i="15"/>
  <c r="N72" i="15"/>
  <c r="O72" i="15"/>
  <c r="P72" i="15"/>
  <c r="Q72" i="15"/>
  <c r="R72" i="15"/>
  <c r="S72" i="15"/>
  <c r="T72" i="15"/>
  <c r="U72" i="15"/>
  <c r="V72" i="15"/>
  <c r="W72" i="15"/>
  <c r="X72" i="15"/>
  <c r="Y72" i="15"/>
  <c r="Z72" i="15"/>
  <c r="AA72" i="15"/>
  <c r="AB72" i="15"/>
  <c r="AC72" i="15"/>
  <c r="AD72" i="15"/>
  <c r="AE72" i="15"/>
  <c r="AF72" i="15"/>
  <c r="E73" i="15"/>
  <c r="F73" i="15"/>
  <c r="G73" i="15"/>
  <c r="H73" i="15"/>
  <c r="I73" i="15"/>
  <c r="J73" i="15"/>
  <c r="K73" i="15"/>
  <c r="L73" i="15"/>
  <c r="M73" i="15"/>
  <c r="N73" i="15"/>
  <c r="O73" i="15"/>
  <c r="P73" i="15"/>
  <c r="Q73" i="15"/>
  <c r="R73" i="15"/>
  <c r="S73" i="15"/>
  <c r="T73" i="15"/>
  <c r="U73" i="15"/>
  <c r="V73" i="15"/>
  <c r="W73" i="15"/>
  <c r="X73" i="15"/>
  <c r="Y73" i="15"/>
  <c r="Z73" i="15"/>
  <c r="AA73" i="15"/>
  <c r="AB73" i="15"/>
  <c r="AC73" i="15"/>
  <c r="AD73" i="15"/>
  <c r="AE73" i="15"/>
  <c r="AF73" i="15"/>
  <c r="E74" i="15"/>
  <c r="F74" i="15"/>
  <c r="G74" i="15"/>
  <c r="H74" i="15"/>
  <c r="I74" i="15"/>
  <c r="J74" i="15"/>
  <c r="K74" i="15"/>
  <c r="L74" i="15"/>
  <c r="M74" i="15"/>
  <c r="N74" i="15"/>
  <c r="O74" i="15"/>
  <c r="P74" i="15"/>
  <c r="Q74" i="15"/>
  <c r="R74" i="15"/>
  <c r="S74" i="15"/>
  <c r="T74" i="15"/>
  <c r="U74" i="15"/>
  <c r="V74" i="15"/>
  <c r="W74" i="15"/>
  <c r="X74" i="15"/>
  <c r="Y74" i="15"/>
  <c r="Z74" i="15"/>
  <c r="AA74" i="15"/>
  <c r="AB74" i="15"/>
  <c r="AC74" i="15"/>
  <c r="AD74" i="15"/>
  <c r="AE74" i="15"/>
  <c r="AF74" i="15"/>
  <c r="E75" i="15"/>
  <c r="F75" i="15"/>
  <c r="G75" i="15"/>
  <c r="H75" i="15"/>
  <c r="I75" i="15"/>
  <c r="J75" i="15"/>
  <c r="K75" i="15"/>
  <c r="L75" i="15"/>
  <c r="M75" i="15"/>
  <c r="N75" i="15"/>
  <c r="O75" i="15"/>
  <c r="P75" i="15"/>
  <c r="Q75" i="15"/>
  <c r="R75" i="15"/>
  <c r="S75" i="15"/>
  <c r="T75" i="15"/>
  <c r="U75" i="15"/>
  <c r="V75" i="15"/>
  <c r="W75" i="15"/>
  <c r="X75" i="15"/>
  <c r="Y75" i="15"/>
  <c r="Z75" i="15"/>
  <c r="AA75" i="15"/>
  <c r="AB75" i="15"/>
  <c r="AC75" i="15"/>
  <c r="AD75" i="15"/>
  <c r="AE75" i="15"/>
  <c r="AF75" i="15"/>
  <c r="E76" i="15"/>
  <c r="F76" i="15"/>
  <c r="G76" i="15"/>
  <c r="H76" i="15"/>
  <c r="I76" i="15"/>
  <c r="J76" i="15"/>
  <c r="K76" i="15"/>
  <c r="L76" i="15"/>
  <c r="M76" i="15"/>
  <c r="N76" i="15"/>
  <c r="O76" i="15"/>
  <c r="P76" i="15"/>
  <c r="Q76" i="15"/>
  <c r="R76" i="15"/>
  <c r="S76" i="15"/>
  <c r="T76" i="15"/>
  <c r="U76" i="15"/>
  <c r="V76" i="15"/>
  <c r="W76" i="15"/>
  <c r="X76" i="15"/>
  <c r="Y76" i="15"/>
  <c r="Z76" i="15"/>
  <c r="AA76" i="15"/>
  <c r="AB76" i="15"/>
  <c r="AC76" i="15"/>
  <c r="AD76" i="15"/>
  <c r="AE76" i="15"/>
  <c r="AF76" i="15"/>
  <c r="E77" i="15"/>
  <c r="F77" i="15"/>
  <c r="G77" i="15"/>
  <c r="H77" i="15"/>
  <c r="I77" i="15"/>
  <c r="J77" i="15"/>
  <c r="K77" i="15"/>
  <c r="L77" i="15"/>
  <c r="M77" i="15"/>
  <c r="N77" i="15"/>
  <c r="O77" i="15"/>
  <c r="P77" i="15"/>
  <c r="Q77" i="15"/>
  <c r="R77" i="15"/>
  <c r="S77" i="15"/>
  <c r="T77" i="15"/>
  <c r="U77" i="15"/>
  <c r="V77" i="15"/>
  <c r="W77" i="15"/>
  <c r="X77" i="15"/>
  <c r="Y77" i="15"/>
  <c r="Z77" i="15"/>
  <c r="AA77" i="15"/>
  <c r="AB77" i="15"/>
  <c r="AC77" i="15"/>
  <c r="AD77" i="15"/>
  <c r="AE77" i="15"/>
  <c r="AF77" i="15"/>
  <c r="D57" i="15"/>
  <c r="D58" i="15"/>
  <c r="D59" i="15"/>
  <c r="D60" i="15"/>
  <c r="D61" i="15"/>
  <c r="D62" i="15"/>
  <c r="D63" i="15"/>
  <c r="D64" i="15"/>
  <c r="D65" i="15"/>
  <c r="D66" i="15"/>
  <c r="D67" i="15"/>
  <c r="D68" i="15"/>
  <c r="D69" i="15"/>
  <c r="D70" i="15"/>
  <c r="D71" i="15"/>
  <c r="D72" i="15"/>
  <c r="D73" i="15"/>
  <c r="D74" i="15"/>
  <c r="D75" i="15"/>
  <c r="D76" i="15"/>
  <c r="D77" i="15"/>
  <c r="D56" i="15"/>
  <c r="C56" i="15"/>
  <c r="C57" i="15"/>
  <c r="C58" i="15"/>
  <c r="C59" i="15"/>
  <c r="C60" i="15"/>
  <c r="C61" i="15"/>
  <c r="C62" i="15"/>
  <c r="C63" i="15"/>
  <c r="C64" i="15"/>
  <c r="C65" i="15"/>
  <c r="C66" i="15"/>
  <c r="C67" i="15"/>
  <c r="C68" i="15"/>
  <c r="C69" i="15"/>
  <c r="C70" i="15"/>
  <c r="C71" i="15"/>
  <c r="C72" i="15"/>
  <c r="C73" i="15"/>
  <c r="C74" i="15"/>
  <c r="C75" i="15"/>
  <c r="C76" i="15"/>
  <c r="C77" i="15"/>
  <c r="B57" i="15"/>
  <c r="B58" i="15"/>
  <c r="B59" i="15"/>
  <c r="B60" i="15"/>
  <c r="B61" i="15"/>
  <c r="B62" i="15"/>
  <c r="B63" i="15"/>
  <c r="B64" i="15"/>
  <c r="B65" i="15"/>
  <c r="B66" i="15"/>
  <c r="B67" i="15"/>
  <c r="B68" i="15"/>
  <c r="B69" i="15"/>
  <c r="B70" i="15"/>
  <c r="B71" i="15"/>
  <c r="B72" i="15"/>
  <c r="B73" i="15"/>
  <c r="B74" i="15"/>
  <c r="B75" i="15"/>
  <c r="B76" i="15"/>
  <c r="B77" i="15"/>
  <c r="B56"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E50" i="15"/>
  <c r="F50"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E51" i="15"/>
  <c r="F51"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E52" i="15"/>
  <c r="F52" i="15"/>
  <c r="G52" i="15"/>
  <c r="H52" i="15"/>
  <c r="I52" i="15"/>
  <c r="J52" i="15"/>
  <c r="K52" i="15"/>
  <c r="L52" i="15"/>
  <c r="M52" i="15"/>
  <c r="N52" i="15"/>
  <c r="O52" i="15"/>
  <c r="P52" i="15"/>
  <c r="Q52" i="15"/>
  <c r="R52" i="15"/>
  <c r="S52" i="15"/>
  <c r="T52" i="15"/>
  <c r="U52" i="15"/>
  <c r="V52" i="15"/>
  <c r="W52" i="15"/>
  <c r="X52" i="15"/>
  <c r="Y52" i="15"/>
  <c r="Z52" i="15"/>
  <c r="AA52" i="15"/>
  <c r="AB52" i="15"/>
  <c r="AC52" i="15"/>
  <c r="AD52" i="15"/>
  <c r="AE52" i="15"/>
  <c r="AF52" i="15"/>
  <c r="E53" i="15"/>
  <c r="F53" i="15"/>
  <c r="G53" i="15"/>
  <c r="H53" i="15"/>
  <c r="I53" i="15"/>
  <c r="J53" i="15"/>
  <c r="K53" i="15"/>
  <c r="L53" i="15"/>
  <c r="M53" i="15"/>
  <c r="N53" i="15"/>
  <c r="O53" i="15"/>
  <c r="P53" i="15"/>
  <c r="Q53" i="15"/>
  <c r="R53" i="15"/>
  <c r="S53" i="15"/>
  <c r="T53" i="15"/>
  <c r="U53" i="15"/>
  <c r="V53" i="15"/>
  <c r="W53" i="15"/>
  <c r="X53" i="15"/>
  <c r="Y53" i="15"/>
  <c r="Z53" i="15"/>
  <c r="AA53" i="15"/>
  <c r="AB53" i="15"/>
  <c r="AC53" i="15"/>
  <c r="AD53" i="15"/>
  <c r="AE53" i="15"/>
  <c r="AF53" i="15"/>
  <c r="D33" i="15"/>
  <c r="D4" i="15" s="1"/>
  <c r="E4" i="15" s="1"/>
  <c r="D34" i="15"/>
  <c r="D5" i="15" s="1"/>
  <c r="E5" i="15" s="1"/>
  <c r="F5" i="15" s="1"/>
  <c r="G5" i="15" s="1"/>
  <c r="H5" i="15" s="1"/>
  <c r="I5" i="15" s="1"/>
  <c r="D35" i="15"/>
  <c r="D6" i="15" s="1"/>
  <c r="E6" i="15" s="1"/>
  <c r="D36" i="15"/>
  <c r="D7" i="15" s="1"/>
  <c r="E7" i="15" s="1"/>
  <c r="F7" i="15" s="1"/>
  <c r="G7" i="15" s="1"/>
  <c r="H7" i="15" s="1"/>
  <c r="I7" i="15" s="1"/>
  <c r="D37" i="15"/>
  <c r="D8" i="15" s="1"/>
  <c r="E8" i="15" s="1"/>
  <c r="D38" i="15"/>
  <c r="D9" i="15" s="1"/>
  <c r="E9" i="15" s="1"/>
  <c r="F9" i="15" s="1"/>
  <c r="G9" i="15" s="1"/>
  <c r="H9" i="15" s="1"/>
  <c r="I9" i="15" s="1"/>
  <c r="J9" i="15" s="1"/>
  <c r="K9" i="15" s="1"/>
  <c r="L9" i="15" s="1"/>
  <c r="M9" i="15" s="1"/>
  <c r="N9" i="15" s="1"/>
  <c r="O9" i="15" s="1"/>
  <c r="P9" i="15" s="1"/>
  <c r="Q9" i="15" s="1"/>
  <c r="R9" i="15" s="1"/>
  <c r="S9" i="15" s="1"/>
  <c r="T9" i="15" s="1"/>
  <c r="U9" i="15" s="1"/>
  <c r="V9" i="15" s="1"/>
  <c r="W9" i="15" s="1"/>
  <c r="X9" i="15" s="1"/>
  <c r="Y9" i="15" s="1"/>
  <c r="Z9" i="15" s="1"/>
  <c r="AA9" i="15" s="1"/>
  <c r="AB9" i="15" s="1"/>
  <c r="AC9" i="15" s="1"/>
  <c r="AD9" i="15" s="1"/>
  <c r="AE9" i="15" s="1"/>
  <c r="AF9" i="15" s="1"/>
  <c r="D39" i="15"/>
  <c r="D10" i="15" s="1"/>
  <c r="E10" i="15" s="1"/>
  <c r="D40" i="15"/>
  <c r="D41" i="15"/>
  <c r="D12" i="15" s="1"/>
  <c r="E12" i="15" s="1"/>
  <c r="D42" i="15"/>
  <c r="D13" i="15" s="1"/>
  <c r="E13" i="15" s="1"/>
  <c r="F13" i="15" s="1"/>
  <c r="G13" i="15" s="1"/>
  <c r="H13" i="15" s="1"/>
  <c r="I13" i="15" s="1"/>
  <c r="D43" i="15"/>
  <c r="D14" i="15" s="1"/>
  <c r="E14" i="15" s="1"/>
  <c r="D44" i="15"/>
  <c r="D15" i="15" s="1"/>
  <c r="E15" i="15" s="1"/>
  <c r="F15" i="15" s="1"/>
  <c r="G15" i="15" s="1"/>
  <c r="H15" i="15" s="1"/>
  <c r="I15" i="15" s="1"/>
  <c r="D45" i="15"/>
  <c r="D16" i="15" s="1"/>
  <c r="E16" i="15" s="1"/>
  <c r="D46" i="15"/>
  <c r="D17" i="15" s="1"/>
  <c r="E17" i="15" s="1"/>
  <c r="F17" i="15" s="1"/>
  <c r="G17" i="15" s="1"/>
  <c r="H17" i="15" s="1"/>
  <c r="I17" i="15" s="1"/>
  <c r="J17" i="15" s="1"/>
  <c r="K17" i="15" s="1"/>
  <c r="L17" i="15" s="1"/>
  <c r="M17" i="15" s="1"/>
  <c r="N17" i="15" s="1"/>
  <c r="O17" i="15" s="1"/>
  <c r="P17" i="15" s="1"/>
  <c r="Q17" i="15" s="1"/>
  <c r="R17" i="15" s="1"/>
  <c r="S17" i="15" s="1"/>
  <c r="T17" i="15" s="1"/>
  <c r="U17" i="15" s="1"/>
  <c r="V17" i="15" s="1"/>
  <c r="W17" i="15" s="1"/>
  <c r="X17" i="15" s="1"/>
  <c r="Y17" i="15" s="1"/>
  <c r="Z17" i="15" s="1"/>
  <c r="AA17" i="15" s="1"/>
  <c r="AB17" i="15" s="1"/>
  <c r="AC17" i="15" s="1"/>
  <c r="AD17" i="15" s="1"/>
  <c r="AE17" i="15" s="1"/>
  <c r="AF17" i="15" s="1"/>
  <c r="D47" i="15"/>
  <c r="D18" i="15" s="1"/>
  <c r="E18" i="15" s="1"/>
  <c r="D48" i="15"/>
  <c r="D49" i="15"/>
  <c r="D20" i="15" s="1"/>
  <c r="E20" i="15" s="1"/>
  <c r="D50" i="15"/>
  <c r="D21" i="15" s="1"/>
  <c r="E21" i="15" s="1"/>
  <c r="F21" i="15" s="1"/>
  <c r="G21" i="15" s="1"/>
  <c r="H21" i="15" s="1"/>
  <c r="I21" i="15" s="1"/>
  <c r="D51" i="15"/>
  <c r="D22" i="15" s="1"/>
  <c r="E22" i="15" s="1"/>
  <c r="D52" i="15"/>
  <c r="D23" i="15" s="1"/>
  <c r="E23" i="15" s="1"/>
  <c r="F23" i="15" s="1"/>
  <c r="G23" i="15" s="1"/>
  <c r="H23" i="15" s="1"/>
  <c r="I23" i="15" s="1"/>
  <c r="D53" i="15"/>
  <c r="D24" i="15" s="1"/>
  <c r="E24" i="15" s="1"/>
  <c r="D32" i="15"/>
  <c r="D3" i="15" s="1"/>
  <c r="E3" i="15" s="1"/>
  <c r="F3" i="15" s="1"/>
  <c r="G3" i="15" s="1"/>
  <c r="H3" i="15" s="1"/>
  <c r="I3" i="15" s="1"/>
  <c r="J3" i="15" s="1"/>
  <c r="K3" i="15" s="1"/>
  <c r="L3" i="15" s="1"/>
  <c r="M3" i="15" s="1"/>
  <c r="N3" i="15" s="1"/>
  <c r="O3" i="15" s="1"/>
  <c r="P3" i="15" s="1"/>
  <c r="Q3" i="15" s="1"/>
  <c r="R3" i="15" s="1"/>
  <c r="S3" i="15" s="1"/>
  <c r="T3" i="15" s="1"/>
  <c r="U3" i="15" s="1"/>
  <c r="V3" i="15" s="1"/>
  <c r="W3" i="15" s="1"/>
  <c r="X3" i="15" s="1"/>
  <c r="Y3" i="15" s="1"/>
  <c r="Z3" i="15" s="1"/>
  <c r="AA3" i="15" s="1"/>
  <c r="AB3" i="15" s="1"/>
  <c r="AC3" i="15" s="1"/>
  <c r="AD3" i="15" s="1"/>
  <c r="AE3" i="15" s="1"/>
  <c r="AF3" i="15" s="1"/>
  <c r="C32" i="15"/>
  <c r="C33" i="15"/>
  <c r="C34" i="15"/>
  <c r="C35" i="15"/>
  <c r="C36" i="15"/>
  <c r="C37" i="15"/>
  <c r="C38" i="15"/>
  <c r="C39" i="15"/>
  <c r="C40" i="15"/>
  <c r="C41" i="15"/>
  <c r="C42" i="15"/>
  <c r="C43" i="15"/>
  <c r="C44" i="15"/>
  <c r="C45" i="15"/>
  <c r="C46" i="15"/>
  <c r="C47" i="15"/>
  <c r="C48" i="15"/>
  <c r="C49" i="15"/>
  <c r="C50" i="15"/>
  <c r="C51" i="15"/>
  <c r="C52" i="15"/>
  <c r="C53" i="15"/>
  <c r="B33" i="15"/>
  <c r="B34" i="15"/>
  <c r="B35" i="15"/>
  <c r="B36" i="15"/>
  <c r="B37" i="15"/>
  <c r="B38" i="15"/>
  <c r="B39" i="15"/>
  <c r="B40" i="15"/>
  <c r="B41" i="15"/>
  <c r="B42" i="15"/>
  <c r="B43" i="15"/>
  <c r="B44" i="15"/>
  <c r="B45" i="15"/>
  <c r="B46" i="15"/>
  <c r="B47" i="15"/>
  <c r="B48" i="15"/>
  <c r="B49" i="15"/>
  <c r="B50" i="15"/>
  <c r="B51" i="15"/>
  <c r="B52" i="15"/>
  <c r="B53" i="15"/>
  <c r="B32" i="15"/>
  <c r="M79" i="16"/>
  <c r="L79" i="16"/>
  <c r="K79" i="16"/>
  <c r="J79" i="16"/>
  <c r="I79" i="16"/>
  <c r="H79" i="16"/>
  <c r="G79" i="16"/>
  <c r="F79" i="16"/>
  <c r="E79" i="16"/>
  <c r="D79" i="16"/>
  <c r="C79" i="16"/>
  <c r="B79" i="16"/>
  <c r="O79" i="16" s="1"/>
  <c r="M78" i="16"/>
  <c r="L78" i="16"/>
  <c r="K78" i="16"/>
  <c r="J78" i="16"/>
  <c r="I78" i="16"/>
  <c r="H78" i="16"/>
  <c r="G78" i="16"/>
  <c r="F78" i="16"/>
  <c r="O78" i="16" s="1"/>
  <c r="E78" i="16"/>
  <c r="D78" i="16"/>
  <c r="C78" i="16"/>
  <c r="B78" i="16"/>
  <c r="M77" i="16"/>
  <c r="L77" i="16"/>
  <c r="K77" i="16"/>
  <c r="J77" i="16"/>
  <c r="I77" i="16"/>
  <c r="H77" i="16"/>
  <c r="G77" i="16"/>
  <c r="F77" i="16"/>
  <c r="O77" i="16" s="1"/>
  <c r="E77" i="16"/>
  <c r="D77" i="16"/>
  <c r="C77" i="16"/>
  <c r="B77" i="16"/>
  <c r="M76" i="16"/>
  <c r="L76" i="16"/>
  <c r="K76" i="16"/>
  <c r="J76" i="16"/>
  <c r="I76" i="16"/>
  <c r="H76" i="16"/>
  <c r="G76" i="16"/>
  <c r="F76" i="16"/>
  <c r="E76" i="16"/>
  <c r="D76" i="16"/>
  <c r="C76" i="16"/>
  <c r="B76" i="16"/>
  <c r="O76" i="16" s="1"/>
  <c r="M75" i="16"/>
  <c r="L75" i="16"/>
  <c r="K75" i="16"/>
  <c r="J75" i="16"/>
  <c r="I75" i="16"/>
  <c r="H75" i="16"/>
  <c r="G75" i="16"/>
  <c r="F75" i="16"/>
  <c r="E75" i="16"/>
  <c r="D75" i="16"/>
  <c r="C75" i="16"/>
  <c r="B75" i="16"/>
  <c r="O75" i="16" s="1"/>
  <c r="M74" i="16"/>
  <c r="L74" i="16"/>
  <c r="K74" i="16"/>
  <c r="J74" i="16"/>
  <c r="I74" i="16"/>
  <c r="H74" i="16"/>
  <c r="G74" i="16"/>
  <c r="F74" i="16"/>
  <c r="O74" i="16" s="1"/>
  <c r="E74" i="16"/>
  <c r="D74" i="16"/>
  <c r="C74" i="16"/>
  <c r="B74" i="16"/>
  <c r="O73" i="16"/>
  <c r="M73" i="16"/>
  <c r="L73" i="16"/>
  <c r="K73" i="16"/>
  <c r="J73" i="16"/>
  <c r="I73" i="16"/>
  <c r="H73" i="16"/>
  <c r="G73" i="16"/>
  <c r="F73" i="16"/>
  <c r="E73" i="16"/>
  <c r="D73" i="16"/>
  <c r="C73" i="16"/>
  <c r="B73" i="16"/>
  <c r="M72" i="16"/>
  <c r="L72" i="16"/>
  <c r="K72" i="16"/>
  <c r="J72" i="16"/>
  <c r="I72" i="16"/>
  <c r="H72" i="16"/>
  <c r="G72" i="16"/>
  <c r="F72" i="16"/>
  <c r="E72" i="16"/>
  <c r="D72" i="16"/>
  <c r="C72" i="16"/>
  <c r="B72" i="16"/>
  <c r="O72" i="16" s="1"/>
  <c r="M71" i="16"/>
  <c r="L71" i="16"/>
  <c r="K71" i="16"/>
  <c r="J71" i="16"/>
  <c r="I71" i="16"/>
  <c r="H71" i="16"/>
  <c r="G71" i="16"/>
  <c r="F71" i="16"/>
  <c r="E71" i="16"/>
  <c r="D71" i="16"/>
  <c r="C71" i="16"/>
  <c r="B71" i="16"/>
  <c r="O71" i="16" s="1"/>
  <c r="M70" i="16"/>
  <c r="L70" i="16"/>
  <c r="K70" i="16"/>
  <c r="J70" i="16"/>
  <c r="I70" i="16"/>
  <c r="H70" i="16"/>
  <c r="G70" i="16"/>
  <c r="F70" i="16"/>
  <c r="O70" i="16" s="1"/>
  <c r="E70" i="16"/>
  <c r="D70" i="16"/>
  <c r="C70" i="16"/>
  <c r="B70" i="16"/>
  <c r="M69" i="16"/>
  <c r="L69" i="16"/>
  <c r="K69" i="16"/>
  <c r="J69" i="16"/>
  <c r="I69" i="16"/>
  <c r="H69" i="16"/>
  <c r="G69" i="16"/>
  <c r="F69" i="16"/>
  <c r="O69" i="16" s="1"/>
  <c r="E69" i="16"/>
  <c r="D69" i="16"/>
  <c r="C69" i="16"/>
  <c r="B69" i="16"/>
  <c r="M68" i="16"/>
  <c r="L68" i="16"/>
  <c r="K68" i="16"/>
  <c r="J68" i="16"/>
  <c r="I68" i="16"/>
  <c r="H68" i="16"/>
  <c r="G68" i="16"/>
  <c r="F68" i="16"/>
  <c r="E68" i="16"/>
  <c r="D68" i="16"/>
  <c r="C68" i="16"/>
  <c r="B68" i="16"/>
  <c r="O68" i="16" s="1"/>
  <c r="M67" i="16"/>
  <c r="L67" i="16"/>
  <c r="K67" i="16"/>
  <c r="J67" i="16"/>
  <c r="I67" i="16"/>
  <c r="H67" i="16"/>
  <c r="G67" i="16"/>
  <c r="F67" i="16"/>
  <c r="E67" i="16"/>
  <c r="D67" i="16"/>
  <c r="C67" i="16"/>
  <c r="B67" i="16"/>
  <c r="O67" i="16" s="1"/>
  <c r="M66" i="16"/>
  <c r="L66" i="16"/>
  <c r="K66" i="16"/>
  <c r="J66" i="16"/>
  <c r="I66" i="16"/>
  <c r="H66" i="16"/>
  <c r="G66" i="16"/>
  <c r="F66" i="16"/>
  <c r="O66" i="16" s="1"/>
  <c r="E66" i="16"/>
  <c r="D66" i="16"/>
  <c r="C66" i="16"/>
  <c r="B66" i="16"/>
  <c r="M65" i="16"/>
  <c r="L65" i="16"/>
  <c r="K65" i="16"/>
  <c r="J65" i="16"/>
  <c r="I65" i="16"/>
  <c r="H65" i="16"/>
  <c r="G65" i="16"/>
  <c r="F65" i="16"/>
  <c r="O65" i="16" s="1"/>
  <c r="E65" i="16"/>
  <c r="D65" i="16"/>
  <c r="C65" i="16"/>
  <c r="B65" i="16"/>
  <c r="M64" i="16"/>
  <c r="L64" i="16"/>
  <c r="K64" i="16"/>
  <c r="J64" i="16"/>
  <c r="I64" i="16"/>
  <c r="H64" i="16"/>
  <c r="G64" i="16"/>
  <c r="F64" i="16"/>
  <c r="E64" i="16"/>
  <c r="D64" i="16"/>
  <c r="C64" i="16"/>
  <c r="B64" i="16"/>
  <c r="O64" i="16" s="1"/>
  <c r="M63" i="16"/>
  <c r="L63" i="16"/>
  <c r="K63" i="16"/>
  <c r="J63" i="16"/>
  <c r="I63" i="16"/>
  <c r="H63" i="16"/>
  <c r="G63" i="16"/>
  <c r="F63" i="16"/>
  <c r="E63" i="16"/>
  <c r="D63" i="16"/>
  <c r="C63" i="16"/>
  <c r="B63" i="16"/>
  <c r="O63" i="16" s="1"/>
  <c r="M62" i="16"/>
  <c r="L62" i="16"/>
  <c r="K62" i="16"/>
  <c r="J62" i="16"/>
  <c r="I62" i="16"/>
  <c r="H62" i="16"/>
  <c r="G62" i="16"/>
  <c r="F62" i="16"/>
  <c r="O62" i="16" s="1"/>
  <c r="E62" i="16"/>
  <c r="D62" i="16"/>
  <c r="C62" i="16"/>
  <c r="B62" i="16"/>
  <c r="M61" i="16"/>
  <c r="L61" i="16"/>
  <c r="K61" i="16"/>
  <c r="J61" i="16"/>
  <c r="I61" i="16"/>
  <c r="H61" i="16"/>
  <c r="G61" i="16"/>
  <c r="F61" i="16"/>
  <c r="O61" i="16" s="1"/>
  <c r="E61" i="16"/>
  <c r="D61" i="16"/>
  <c r="C61" i="16"/>
  <c r="B61" i="16"/>
  <c r="M60" i="16"/>
  <c r="M81" i="16" s="1"/>
  <c r="L60" i="16"/>
  <c r="L81" i="16" s="1"/>
  <c r="K60" i="16"/>
  <c r="J60" i="16"/>
  <c r="I60" i="16"/>
  <c r="H60" i="16"/>
  <c r="G60" i="16"/>
  <c r="F60" i="16"/>
  <c r="E60" i="16"/>
  <c r="E81" i="16" s="1"/>
  <c r="D60" i="16"/>
  <c r="D81" i="16" s="1"/>
  <c r="C60" i="16"/>
  <c r="B60" i="16"/>
  <c r="O60" i="16" s="1"/>
  <c r="M59" i="16"/>
  <c r="L59" i="16"/>
  <c r="K59" i="16"/>
  <c r="K81" i="16" s="1"/>
  <c r="J59" i="16"/>
  <c r="I59" i="16"/>
  <c r="H59" i="16"/>
  <c r="G59" i="16"/>
  <c r="F59" i="16"/>
  <c r="E59" i="16"/>
  <c r="D59" i="16"/>
  <c r="C59" i="16"/>
  <c r="C81" i="16" s="1"/>
  <c r="B59" i="16"/>
  <c r="B81" i="16" s="1"/>
  <c r="M58" i="16"/>
  <c r="L58" i="16"/>
  <c r="K58" i="16"/>
  <c r="J58" i="16"/>
  <c r="J81" i="16" s="1"/>
  <c r="I58" i="16"/>
  <c r="I81" i="16" s="1"/>
  <c r="H58" i="16"/>
  <c r="H81" i="16" s="1"/>
  <c r="G58" i="16"/>
  <c r="G81" i="16" s="1"/>
  <c r="F58" i="16"/>
  <c r="O58" i="16" s="1"/>
  <c r="E58" i="16"/>
  <c r="D58" i="16"/>
  <c r="C58" i="16"/>
  <c r="B58" i="16"/>
  <c r="M54" i="16"/>
  <c r="L54" i="16"/>
  <c r="Q49" i="16" s="1"/>
  <c r="K54" i="16"/>
  <c r="J54" i="16"/>
  <c r="I54" i="16"/>
  <c r="H54" i="16"/>
  <c r="G54" i="16"/>
  <c r="F54" i="16"/>
  <c r="E54" i="16"/>
  <c r="D54" i="16"/>
  <c r="C54" i="16"/>
  <c r="B54" i="16"/>
  <c r="O52" i="16"/>
  <c r="O51" i="16"/>
  <c r="O50" i="16"/>
  <c r="O49" i="16"/>
  <c r="O48" i="16"/>
  <c r="O47" i="16"/>
  <c r="O46" i="16"/>
  <c r="O45" i="16"/>
  <c r="O44" i="16"/>
  <c r="O43" i="16"/>
  <c r="O42" i="16"/>
  <c r="O41" i="16"/>
  <c r="O40" i="16"/>
  <c r="O39" i="16"/>
  <c r="O38" i="16"/>
  <c r="O37" i="16"/>
  <c r="O36" i="16"/>
  <c r="O35" i="16"/>
  <c r="O34" i="16"/>
  <c r="O33" i="16"/>
  <c r="O32" i="16"/>
  <c r="O31" i="16"/>
  <c r="F24" i="15" l="1"/>
  <c r="G24" i="15" s="1"/>
  <c r="H24" i="15" s="1"/>
  <c r="I24" i="15" s="1"/>
  <c r="J24" i="15" s="1"/>
  <c r="K24" i="15" s="1"/>
  <c r="L24" i="15" s="1"/>
  <c r="M24" i="15" s="1"/>
  <c r="N24" i="15" s="1"/>
  <c r="O24" i="15" s="1"/>
  <c r="P24" i="15" s="1"/>
  <c r="Q24" i="15" s="1"/>
  <c r="R24" i="15" s="1"/>
  <c r="S24" i="15" s="1"/>
  <c r="T24" i="15" s="1"/>
  <c r="U24" i="15" s="1"/>
  <c r="V24" i="15" s="1"/>
  <c r="W24" i="15" s="1"/>
  <c r="X24" i="15" s="1"/>
  <c r="Y24" i="15" s="1"/>
  <c r="Z24" i="15" s="1"/>
  <c r="AA24" i="15" s="1"/>
  <c r="AB24" i="15" s="1"/>
  <c r="AC24" i="15" s="1"/>
  <c r="AD24" i="15" s="1"/>
  <c r="AE24" i="15" s="1"/>
  <c r="AF24" i="15" s="1"/>
  <c r="F16" i="15"/>
  <c r="G16" i="15" s="1"/>
  <c r="H16" i="15" s="1"/>
  <c r="I16" i="15" s="1"/>
  <c r="J16" i="15" s="1"/>
  <c r="K16" i="15" s="1"/>
  <c r="L16" i="15" s="1"/>
  <c r="M16" i="15" s="1"/>
  <c r="N16" i="15" s="1"/>
  <c r="O16" i="15" s="1"/>
  <c r="P16" i="15" s="1"/>
  <c r="Q16" i="15" s="1"/>
  <c r="R16" i="15" s="1"/>
  <c r="S16" i="15" s="1"/>
  <c r="T16" i="15" s="1"/>
  <c r="U16" i="15" s="1"/>
  <c r="V16" i="15" s="1"/>
  <c r="W16" i="15" s="1"/>
  <c r="X16" i="15" s="1"/>
  <c r="Y16" i="15" s="1"/>
  <c r="Z16" i="15" s="1"/>
  <c r="AA16" i="15" s="1"/>
  <c r="AB16" i="15" s="1"/>
  <c r="AC16" i="15" s="1"/>
  <c r="AD16" i="15" s="1"/>
  <c r="AE16" i="15" s="1"/>
  <c r="AF16" i="15" s="1"/>
  <c r="F8" i="15"/>
  <c r="G8" i="15" s="1"/>
  <c r="H8" i="15" s="1"/>
  <c r="I8" i="15" s="1"/>
  <c r="J8" i="15" s="1"/>
  <c r="K8" i="15" s="1"/>
  <c r="L8" i="15" s="1"/>
  <c r="M8" i="15" s="1"/>
  <c r="N8" i="15" s="1"/>
  <c r="O8" i="15" s="1"/>
  <c r="P8" i="15" s="1"/>
  <c r="Q8" i="15" s="1"/>
  <c r="R8" i="15" s="1"/>
  <c r="S8" i="15" s="1"/>
  <c r="T8" i="15" s="1"/>
  <c r="U8" i="15" s="1"/>
  <c r="V8" i="15" s="1"/>
  <c r="W8" i="15" s="1"/>
  <c r="X8" i="15" s="1"/>
  <c r="Y8" i="15" s="1"/>
  <c r="Z8" i="15" s="1"/>
  <c r="AA8" i="15" s="1"/>
  <c r="AB8" i="15" s="1"/>
  <c r="AC8" i="15" s="1"/>
  <c r="AD8" i="15" s="1"/>
  <c r="AE8" i="15" s="1"/>
  <c r="AF8" i="15" s="1"/>
  <c r="J7" i="15"/>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F7" i="15" s="1"/>
  <c r="J23" i="15"/>
  <c r="K23" i="15" s="1"/>
  <c r="L23" i="15" s="1"/>
  <c r="M23" i="15" s="1"/>
  <c r="N23" i="15" s="1"/>
  <c r="O23" i="15" s="1"/>
  <c r="P23" i="15" s="1"/>
  <c r="Q23" i="15" s="1"/>
  <c r="R23" i="15" s="1"/>
  <c r="S23" i="15" s="1"/>
  <c r="T23" i="15" s="1"/>
  <c r="U23" i="15" s="1"/>
  <c r="V23" i="15" s="1"/>
  <c r="W23" i="15" s="1"/>
  <c r="X23" i="15" s="1"/>
  <c r="Y23" i="15" s="1"/>
  <c r="Z23" i="15" s="1"/>
  <c r="AA23" i="15" s="1"/>
  <c r="AB23" i="15" s="1"/>
  <c r="AC23" i="15" s="1"/>
  <c r="AD23" i="15" s="1"/>
  <c r="AE23" i="15" s="1"/>
  <c r="AF23" i="15" s="1"/>
  <c r="J15" i="15"/>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F22" i="15"/>
  <c r="G22" i="15" s="1"/>
  <c r="H22" i="15" s="1"/>
  <c r="I22" i="15" s="1"/>
  <c r="J22" i="15" s="1"/>
  <c r="K22" i="15" s="1"/>
  <c r="L22" i="15" s="1"/>
  <c r="M22" i="15" s="1"/>
  <c r="N22" i="15" s="1"/>
  <c r="O22" i="15" s="1"/>
  <c r="P22" i="15" s="1"/>
  <c r="Q22" i="15" s="1"/>
  <c r="R22" i="15" s="1"/>
  <c r="S22" i="15" s="1"/>
  <c r="T22" i="15" s="1"/>
  <c r="U22" i="15" s="1"/>
  <c r="V22" i="15" s="1"/>
  <c r="W22" i="15" s="1"/>
  <c r="X22" i="15" s="1"/>
  <c r="Y22" i="15" s="1"/>
  <c r="Z22" i="15" s="1"/>
  <c r="AA22" i="15" s="1"/>
  <c r="AB22" i="15" s="1"/>
  <c r="AC22" i="15" s="1"/>
  <c r="AD22" i="15" s="1"/>
  <c r="AE22" i="15" s="1"/>
  <c r="AF22" i="15" s="1"/>
  <c r="F14" i="15"/>
  <c r="G14" i="15" s="1"/>
  <c r="H14" i="15" s="1"/>
  <c r="I14" i="15" s="1"/>
  <c r="J14" i="15" s="1"/>
  <c r="K14" i="15" s="1"/>
  <c r="L14" i="15" s="1"/>
  <c r="M14" i="15" s="1"/>
  <c r="N14" i="15" s="1"/>
  <c r="O14" i="15" s="1"/>
  <c r="P14" i="15" s="1"/>
  <c r="Q14" i="15" s="1"/>
  <c r="R14" i="15" s="1"/>
  <c r="S14" i="15" s="1"/>
  <c r="T14" i="15" s="1"/>
  <c r="U14" i="15" s="1"/>
  <c r="V14" i="15" s="1"/>
  <c r="W14" i="15" s="1"/>
  <c r="X14" i="15" s="1"/>
  <c r="Y14" i="15" s="1"/>
  <c r="Z14" i="15" s="1"/>
  <c r="AA14" i="15" s="1"/>
  <c r="AB14" i="15" s="1"/>
  <c r="AC14" i="15" s="1"/>
  <c r="AD14" i="15" s="1"/>
  <c r="AE14" i="15" s="1"/>
  <c r="AF14" i="15" s="1"/>
  <c r="F6" i="15"/>
  <c r="G6" i="15" s="1"/>
  <c r="H6" i="15" s="1"/>
  <c r="I6" i="15" s="1"/>
  <c r="J6" i="15" s="1"/>
  <c r="K6" i="15" s="1"/>
  <c r="L6" i="15" s="1"/>
  <c r="M6" i="15" s="1"/>
  <c r="N6" i="15" s="1"/>
  <c r="O6" i="15" s="1"/>
  <c r="P6" i="15" s="1"/>
  <c r="Q6" i="15" s="1"/>
  <c r="R6" i="15" s="1"/>
  <c r="S6" i="15" s="1"/>
  <c r="T6" i="15" s="1"/>
  <c r="U6" i="15" s="1"/>
  <c r="V6" i="15" s="1"/>
  <c r="W6" i="15" s="1"/>
  <c r="X6" i="15" s="1"/>
  <c r="Y6" i="15" s="1"/>
  <c r="Z6" i="15" s="1"/>
  <c r="AA6" i="15" s="1"/>
  <c r="AB6" i="15" s="1"/>
  <c r="AC6" i="15" s="1"/>
  <c r="AD6" i="15" s="1"/>
  <c r="AE6" i="15" s="1"/>
  <c r="AF6" i="15" s="1"/>
  <c r="J5" i="15"/>
  <c r="K5" i="15" s="1"/>
  <c r="L5" i="15" s="1"/>
  <c r="M5" i="15" s="1"/>
  <c r="N5" i="15" s="1"/>
  <c r="O5" i="15" s="1"/>
  <c r="P5" i="15" s="1"/>
  <c r="Q5" i="15" s="1"/>
  <c r="R5" i="15" s="1"/>
  <c r="S5" i="15" s="1"/>
  <c r="T5" i="15" s="1"/>
  <c r="U5" i="15" s="1"/>
  <c r="V5" i="15" s="1"/>
  <c r="W5" i="15" s="1"/>
  <c r="X5" i="15" s="1"/>
  <c r="Y5" i="15" s="1"/>
  <c r="Z5" i="15" s="1"/>
  <c r="AA5" i="15" s="1"/>
  <c r="AB5" i="15" s="1"/>
  <c r="AC5" i="15" s="1"/>
  <c r="AD5" i="15" s="1"/>
  <c r="AE5" i="15" s="1"/>
  <c r="AF5" i="15" s="1"/>
  <c r="J13" i="15"/>
  <c r="K13" i="15" s="1"/>
  <c r="L13" i="15" s="1"/>
  <c r="M13" i="15" s="1"/>
  <c r="N13" i="15" s="1"/>
  <c r="O13" i="15" s="1"/>
  <c r="P13" i="15" s="1"/>
  <c r="Q13" i="15" s="1"/>
  <c r="R13" i="15" s="1"/>
  <c r="S13" i="15" s="1"/>
  <c r="T13" i="15" s="1"/>
  <c r="U13" i="15" s="1"/>
  <c r="V13" i="15" s="1"/>
  <c r="W13" i="15" s="1"/>
  <c r="X13" i="15" s="1"/>
  <c r="Y13" i="15" s="1"/>
  <c r="Z13" i="15" s="1"/>
  <c r="AA13" i="15" s="1"/>
  <c r="AB13" i="15" s="1"/>
  <c r="AC13" i="15" s="1"/>
  <c r="AD13" i="15" s="1"/>
  <c r="AE13" i="15" s="1"/>
  <c r="AF13" i="15" s="1"/>
  <c r="F20" i="15"/>
  <c r="G20" i="15" s="1"/>
  <c r="H20" i="15" s="1"/>
  <c r="I20" i="15" s="1"/>
  <c r="J20" i="15" s="1"/>
  <c r="K20" i="15" s="1"/>
  <c r="L20" i="15" s="1"/>
  <c r="M20" i="15" s="1"/>
  <c r="N20" i="15" s="1"/>
  <c r="O20" i="15" s="1"/>
  <c r="P20" i="15" s="1"/>
  <c r="Q20" i="15" s="1"/>
  <c r="R20" i="15" s="1"/>
  <c r="S20" i="15" s="1"/>
  <c r="T20" i="15" s="1"/>
  <c r="U20" i="15" s="1"/>
  <c r="V20" i="15" s="1"/>
  <c r="W20" i="15" s="1"/>
  <c r="X20" i="15" s="1"/>
  <c r="Y20" i="15" s="1"/>
  <c r="Z20" i="15" s="1"/>
  <c r="AA20" i="15" s="1"/>
  <c r="AB20" i="15" s="1"/>
  <c r="AC20" i="15" s="1"/>
  <c r="AD20" i="15" s="1"/>
  <c r="AE20" i="15" s="1"/>
  <c r="AF20" i="15" s="1"/>
  <c r="F12" i="15"/>
  <c r="G12" i="15" s="1"/>
  <c r="H12" i="15" s="1"/>
  <c r="I12" i="15" s="1"/>
  <c r="J12" i="15" s="1"/>
  <c r="K12" i="15" s="1"/>
  <c r="L12" i="15" s="1"/>
  <c r="M12" i="15" s="1"/>
  <c r="N12" i="15" s="1"/>
  <c r="O12" i="15" s="1"/>
  <c r="P12" i="15" s="1"/>
  <c r="Q12" i="15" s="1"/>
  <c r="R12" i="15" s="1"/>
  <c r="S12" i="15" s="1"/>
  <c r="T12" i="15" s="1"/>
  <c r="U12" i="15" s="1"/>
  <c r="V12" i="15" s="1"/>
  <c r="W12" i="15" s="1"/>
  <c r="X12" i="15" s="1"/>
  <c r="Y12" i="15" s="1"/>
  <c r="Z12" i="15" s="1"/>
  <c r="AA12" i="15" s="1"/>
  <c r="AB12" i="15" s="1"/>
  <c r="AC12" i="15" s="1"/>
  <c r="AD12" i="15" s="1"/>
  <c r="AE12" i="15" s="1"/>
  <c r="AF12" i="15" s="1"/>
  <c r="F4" i="15"/>
  <c r="G4" i="15" s="1"/>
  <c r="H4" i="15" s="1"/>
  <c r="I4" i="15" s="1"/>
  <c r="J4" i="15" s="1"/>
  <c r="K4" i="15" s="1"/>
  <c r="L4" i="15" s="1"/>
  <c r="M4" i="15" s="1"/>
  <c r="N4" i="15" s="1"/>
  <c r="O4" i="15" s="1"/>
  <c r="P4" i="15" s="1"/>
  <c r="Q4" i="15" s="1"/>
  <c r="R4" i="15" s="1"/>
  <c r="S4" i="15" s="1"/>
  <c r="T4" i="15" s="1"/>
  <c r="U4" i="15" s="1"/>
  <c r="V4" i="15" s="1"/>
  <c r="W4" i="15" s="1"/>
  <c r="X4" i="15" s="1"/>
  <c r="Y4" i="15" s="1"/>
  <c r="Z4" i="15" s="1"/>
  <c r="AA4" i="15" s="1"/>
  <c r="AB4" i="15" s="1"/>
  <c r="AC4" i="15" s="1"/>
  <c r="AD4" i="15" s="1"/>
  <c r="AE4" i="15" s="1"/>
  <c r="AF4" i="15" s="1"/>
  <c r="J21" i="15"/>
  <c r="K21" i="15" s="1"/>
  <c r="L21" i="15" s="1"/>
  <c r="M21" i="15" s="1"/>
  <c r="N21" i="15" s="1"/>
  <c r="O21" i="15" s="1"/>
  <c r="P21" i="15" s="1"/>
  <c r="Q21" i="15" s="1"/>
  <c r="R21" i="15" s="1"/>
  <c r="S21" i="15" s="1"/>
  <c r="T21" i="15" s="1"/>
  <c r="U21" i="15" s="1"/>
  <c r="V21" i="15" s="1"/>
  <c r="W21" i="15" s="1"/>
  <c r="X21" i="15" s="1"/>
  <c r="Y21" i="15" s="1"/>
  <c r="Z21" i="15" s="1"/>
  <c r="AA21" i="15" s="1"/>
  <c r="AB21" i="15" s="1"/>
  <c r="AC21" i="15" s="1"/>
  <c r="AD21" i="15" s="1"/>
  <c r="AE21" i="15" s="1"/>
  <c r="AF21" i="15" s="1"/>
  <c r="F18" i="15"/>
  <c r="G18" i="15" s="1"/>
  <c r="H18" i="15" s="1"/>
  <c r="I18" i="15" s="1"/>
  <c r="J18" i="15" s="1"/>
  <c r="K18" i="15" s="1"/>
  <c r="L18" i="15" s="1"/>
  <c r="M18" i="15" s="1"/>
  <c r="N18" i="15" s="1"/>
  <c r="O18" i="15" s="1"/>
  <c r="P18" i="15" s="1"/>
  <c r="Q18" i="15" s="1"/>
  <c r="R18" i="15" s="1"/>
  <c r="S18" i="15" s="1"/>
  <c r="T18" i="15" s="1"/>
  <c r="U18" i="15" s="1"/>
  <c r="V18" i="15" s="1"/>
  <c r="W18" i="15" s="1"/>
  <c r="X18" i="15" s="1"/>
  <c r="Y18" i="15" s="1"/>
  <c r="Z18" i="15" s="1"/>
  <c r="AA18" i="15" s="1"/>
  <c r="AB18" i="15" s="1"/>
  <c r="AC18" i="15" s="1"/>
  <c r="AD18" i="15" s="1"/>
  <c r="AE18" i="15" s="1"/>
  <c r="AF18" i="15" s="1"/>
  <c r="F10" i="15"/>
  <c r="G10" i="15" s="1"/>
  <c r="H10" i="15" s="1"/>
  <c r="I10" i="15" s="1"/>
  <c r="J10" i="15" s="1"/>
  <c r="K10" i="15" s="1"/>
  <c r="L10" i="15" s="1"/>
  <c r="M10" i="15" s="1"/>
  <c r="N10" i="15" s="1"/>
  <c r="O10" i="15" s="1"/>
  <c r="P10" i="15" s="1"/>
  <c r="Q10" i="15" s="1"/>
  <c r="R10" i="15" s="1"/>
  <c r="S10" i="15" s="1"/>
  <c r="T10" i="15" s="1"/>
  <c r="U10" i="15" s="1"/>
  <c r="V10" i="15" s="1"/>
  <c r="W10" i="15" s="1"/>
  <c r="X10" i="15" s="1"/>
  <c r="Y10" i="15" s="1"/>
  <c r="Z10" i="15" s="1"/>
  <c r="AA10" i="15" s="1"/>
  <c r="AB10" i="15" s="1"/>
  <c r="AC10" i="15" s="1"/>
  <c r="AD10" i="15" s="1"/>
  <c r="AE10" i="15" s="1"/>
  <c r="AF10" i="15" s="1"/>
  <c r="D19" i="15"/>
  <c r="E19" i="15" s="1"/>
  <c r="F19" i="15" s="1"/>
  <c r="G19" i="15" s="1"/>
  <c r="H19" i="15" s="1"/>
  <c r="I19" i="15" s="1"/>
  <c r="J19" i="15" s="1"/>
  <c r="K19" i="15" s="1"/>
  <c r="L19" i="15" s="1"/>
  <c r="M19" i="15" s="1"/>
  <c r="N19" i="15" s="1"/>
  <c r="O19" i="15" s="1"/>
  <c r="P19" i="15" s="1"/>
  <c r="Q19" i="15" s="1"/>
  <c r="R19" i="15" s="1"/>
  <c r="S19" i="15" s="1"/>
  <c r="T19" i="15" s="1"/>
  <c r="U19" i="15" s="1"/>
  <c r="V19" i="15" s="1"/>
  <c r="W19" i="15" s="1"/>
  <c r="X19" i="15" s="1"/>
  <c r="Y19" i="15" s="1"/>
  <c r="Z19" i="15" s="1"/>
  <c r="AA19" i="15" s="1"/>
  <c r="AB19" i="15" s="1"/>
  <c r="AC19" i="15" s="1"/>
  <c r="AD19" i="15" s="1"/>
  <c r="AE19" i="15" s="1"/>
  <c r="AF19" i="15" s="1"/>
  <c r="D11" i="15"/>
  <c r="E11" i="15" s="1"/>
  <c r="F11" i="15" s="1"/>
  <c r="G11" i="15" s="1"/>
  <c r="H11" i="15" s="1"/>
  <c r="I11" i="15" s="1"/>
  <c r="J11" i="15" s="1"/>
  <c r="K11" i="15" s="1"/>
  <c r="L11" i="15" s="1"/>
  <c r="M11" i="15" s="1"/>
  <c r="N11" i="15" s="1"/>
  <c r="O11" i="15" s="1"/>
  <c r="P11" i="15" s="1"/>
  <c r="Q11" i="15" s="1"/>
  <c r="R11" i="15" s="1"/>
  <c r="S11" i="15" s="1"/>
  <c r="T11" i="15" s="1"/>
  <c r="U11" i="15" s="1"/>
  <c r="V11" i="15" s="1"/>
  <c r="W11" i="15" s="1"/>
  <c r="X11" i="15" s="1"/>
  <c r="Y11" i="15" s="1"/>
  <c r="Z11" i="15" s="1"/>
  <c r="AA11" i="15" s="1"/>
  <c r="AB11" i="15" s="1"/>
  <c r="AC11" i="15" s="1"/>
  <c r="AD11" i="15" s="1"/>
  <c r="AE11" i="15" s="1"/>
  <c r="AF11" i="15" s="1"/>
  <c r="Q78" i="16"/>
  <c r="Q74" i="16"/>
  <c r="Q70" i="16"/>
  <c r="Q66" i="16"/>
  <c r="Q62" i="16"/>
  <c r="Q58" i="16"/>
  <c r="Q79" i="16"/>
  <c r="Q75" i="16"/>
  <c r="Q71" i="16"/>
  <c r="Q67" i="16"/>
  <c r="Q63" i="16"/>
  <c r="Q59" i="16"/>
  <c r="Q69" i="16"/>
  <c r="Q65" i="16"/>
  <c r="Q77" i="16"/>
  <c r="Q73" i="16"/>
  <c r="Q64" i="16"/>
  <c r="Q68" i="16"/>
  <c r="Q72" i="16"/>
  <c r="Q76" i="16"/>
  <c r="Q61" i="16"/>
  <c r="Q46" i="16"/>
  <c r="F81" i="16"/>
  <c r="Q38" i="16"/>
  <c r="Q31" i="16"/>
  <c r="Q35" i="16"/>
  <c r="Q39" i="16"/>
  <c r="Q43" i="16"/>
  <c r="Q47" i="16"/>
  <c r="Q51" i="16"/>
  <c r="Q60" i="16"/>
  <c r="Q34" i="16"/>
  <c r="O59" i="16"/>
  <c r="Q42" i="16"/>
  <c r="Q50" i="16"/>
  <c r="Q32" i="16"/>
  <c r="Q36" i="16"/>
  <c r="Q40" i="16"/>
  <c r="Q44" i="16"/>
  <c r="Q48" i="16"/>
  <c r="Q52" i="16"/>
  <c r="Q33" i="16"/>
  <c r="Q37" i="16"/>
  <c r="Q41" i="16"/>
  <c r="Q45" i="16"/>
  <c r="D95" i="15" l="1"/>
  <c r="P5" i="16"/>
  <c r="P6" i="16"/>
  <c r="P7" i="16"/>
  <c r="P8" i="16"/>
  <c r="P9" i="16"/>
  <c r="P10" i="16"/>
  <c r="P11" i="16"/>
  <c r="P12" i="16"/>
  <c r="P13" i="16"/>
  <c r="P14" i="16"/>
  <c r="P15" i="16"/>
  <c r="P16" i="16"/>
  <c r="P17" i="16"/>
  <c r="P18" i="16"/>
  <c r="P19" i="16"/>
  <c r="P20" i="16"/>
  <c r="P21" i="16"/>
  <c r="P22" i="16"/>
  <c r="P23" i="16"/>
  <c r="P24" i="16"/>
  <c r="P25" i="16"/>
  <c r="P4" i="16"/>
  <c r="C24" i="15"/>
  <c r="D101" i="15" s="1"/>
  <c r="B24" i="15"/>
  <c r="C101" i="15" s="1"/>
  <c r="C23" i="15"/>
  <c r="D100" i="15" s="1"/>
  <c r="B23" i="15"/>
  <c r="C100" i="15" s="1"/>
  <c r="C22" i="15"/>
  <c r="D99" i="15" s="1"/>
  <c r="B22" i="15"/>
  <c r="C99" i="15" s="1"/>
  <c r="C21" i="15"/>
  <c r="D98" i="15" s="1"/>
  <c r="B21" i="15"/>
  <c r="C98" i="15" s="1"/>
  <c r="C20" i="15"/>
  <c r="D97" i="15" s="1"/>
  <c r="B20" i="15"/>
  <c r="C97" i="15" s="1"/>
  <c r="C19" i="15"/>
  <c r="D96" i="15" s="1"/>
  <c r="B19" i="15"/>
  <c r="C96" i="15" s="1"/>
  <c r="C18" i="15"/>
  <c r="B18" i="15"/>
  <c r="C95" i="15" s="1"/>
  <c r="C17" i="15"/>
  <c r="D94" i="15" s="1"/>
  <c r="B17" i="15"/>
  <c r="C94" i="15" s="1"/>
  <c r="C16" i="15"/>
  <c r="D93" i="15" s="1"/>
  <c r="B16" i="15"/>
  <c r="C93" i="15" s="1"/>
  <c r="C15" i="15"/>
  <c r="D92" i="15" s="1"/>
  <c r="B15" i="15"/>
  <c r="C92" i="15" s="1"/>
  <c r="C14" i="15"/>
  <c r="D91" i="15" s="1"/>
  <c r="B14" i="15"/>
  <c r="C91" i="15" s="1"/>
  <c r="C13" i="15"/>
  <c r="D90" i="15" s="1"/>
  <c r="B13" i="15"/>
  <c r="C90" i="15" s="1"/>
  <c r="C12" i="15"/>
  <c r="D89" i="15" s="1"/>
  <c r="B12" i="15"/>
  <c r="C89" i="15" s="1"/>
  <c r="C11" i="15"/>
  <c r="D88" i="15" s="1"/>
  <c r="B11" i="15"/>
  <c r="C88" i="15" s="1"/>
  <c r="C10" i="15"/>
  <c r="D87" i="15" s="1"/>
  <c r="B10" i="15"/>
  <c r="C87" i="15" s="1"/>
  <c r="C9" i="15"/>
  <c r="D86" i="15" s="1"/>
  <c r="B9" i="15"/>
  <c r="C86" i="15" s="1"/>
  <c r="C8" i="15"/>
  <c r="D85" i="15" s="1"/>
  <c r="B8" i="15"/>
  <c r="C85" i="15" s="1"/>
  <c r="C7" i="15"/>
  <c r="D84" i="15" s="1"/>
  <c r="B7" i="15"/>
  <c r="C84" i="15" s="1"/>
  <c r="C6" i="15"/>
  <c r="D83" i="15" s="1"/>
  <c r="B6" i="15"/>
  <c r="C83" i="15" s="1"/>
  <c r="C5" i="15"/>
  <c r="D82" i="15" s="1"/>
  <c r="B5" i="15"/>
  <c r="C82" i="15" s="1"/>
  <c r="C4" i="15"/>
  <c r="D81" i="15" s="1"/>
  <c r="B4" i="15"/>
  <c r="C81" i="15" s="1"/>
  <c r="C3" i="15"/>
  <c r="D80" i="15" s="1"/>
  <c r="B3" i="15"/>
  <c r="C80" i="15" s="1"/>
  <c r="E12" i="14"/>
  <c r="F12" i="14" s="1"/>
  <c r="G12" i="14" s="1"/>
  <c r="H12" i="14" s="1"/>
  <c r="I12" i="14" s="1"/>
  <c r="J12" i="14" s="1"/>
  <c r="E84" i="15" l="1"/>
  <c r="B3" i="14"/>
  <c r="E82" i="15"/>
  <c r="E80" i="15"/>
  <c r="E85" i="15"/>
  <c r="E97" i="15"/>
  <c r="F82" i="15"/>
  <c r="E83" i="15"/>
  <c r="F84" i="15"/>
  <c r="E87" i="15"/>
  <c r="E94" i="15"/>
  <c r="E96" i="15"/>
  <c r="E81" i="15"/>
  <c r="E91" i="15"/>
  <c r="D38" i="14"/>
  <c r="E86" i="15"/>
  <c r="E88" i="15"/>
  <c r="E95" i="15"/>
  <c r="E93" i="15"/>
  <c r="E101" i="15"/>
  <c r="E92" i="15"/>
  <c r="E100" i="15"/>
  <c r="E90" i="15"/>
  <c r="E98" i="15"/>
  <c r="C2" i="3" l="1"/>
  <c r="D45" i="14"/>
  <c r="B2" i="3"/>
  <c r="C45" i="14"/>
  <c r="F89" i="15"/>
  <c r="E89" i="15"/>
  <c r="E104" i="15" s="1"/>
  <c r="F99" i="15"/>
  <c r="E99" i="15"/>
  <c r="A3" i="14"/>
  <c r="F85" i="15"/>
  <c r="F101" i="15"/>
  <c r="F95" i="15"/>
  <c r="F81" i="15"/>
  <c r="G82" i="15"/>
  <c r="F98" i="15"/>
  <c r="F90" i="15"/>
  <c r="F86" i="15"/>
  <c r="F87" i="15"/>
  <c r="F88" i="15"/>
  <c r="F100" i="15"/>
  <c r="F92" i="15"/>
  <c r="F96" i="15"/>
  <c r="G84" i="15"/>
  <c r="F93" i="15"/>
  <c r="F91" i="15"/>
  <c r="F94" i="15"/>
  <c r="F83" i="15"/>
  <c r="G89" i="15" l="1"/>
  <c r="G99" i="15"/>
  <c r="G97" i="15"/>
  <c r="F97" i="15"/>
  <c r="G80" i="15"/>
  <c r="F80" i="15"/>
  <c r="F104" i="15" s="1"/>
  <c r="G85" i="15"/>
  <c r="G81" i="15"/>
  <c r="G83" i="15"/>
  <c r="G90" i="15"/>
  <c r="G92" i="15"/>
  <c r="G95" i="15"/>
  <c r="G100" i="15"/>
  <c r="G98" i="15"/>
  <c r="G101" i="15"/>
  <c r="H82" i="15"/>
  <c r="G93" i="15"/>
  <c r="G86" i="15"/>
  <c r="H89" i="15"/>
  <c r="H97" i="15"/>
  <c r="G94" i="15"/>
  <c r="H84" i="15"/>
  <c r="G87" i="15"/>
  <c r="G91" i="15"/>
  <c r="G96" i="15"/>
  <c r="G88" i="15"/>
  <c r="H99" i="15"/>
  <c r="G104" i="15" l="1"/>
  <c r="H80" i="15"/>
  <c r="H104" i="15" s="1"/>
  <c r="C3" i="14"/>
  <c r="E38" i="14" s="1"/>
  <c r="H85" i="15"/>
  <c r="I97" i="15"/>
  <c r="H100" i="15"/>
  <c r="H83" i="15"/>
  <c r="H93" i="15"/>
  <c r="I99" i="15"/>
  <c r="H87" i="15"/>
  <c r="I89" i="15"/>
  <c r="I82" i="15"/>
  <c r="H95" i="15"/>
  <c r="H91" i="15"/>
  <c r="H88" i="15"/>
  <c r="I84" i="15"/>
  <c r="H86" i="15"/>
  <c r="H92" i="15"/>
  <c r="H101" i="15"/>
  <c r="H81" i="15"/>
  <c r="H96" i="15"/>
  <c r="H94" i="15"/>
  <c r="H98" i="15"/>
  <c r="H90" i="15"/>
  <c r="D2" i="3" l="1"/>
  <c r="E45" i="14"/>
  <c r="I80" i="15"/>
  <c r="D3" i="14"/>
  <c r="F38" i="14" s="1"/>
  <c r="I85" i="15"/>
  <c r="I81" i="15"/>
  <c r="J82" i="15"/>
  <c r="I93" i="15"/>
  <c r="I92" i="15"/>
  <c r="I91" i="15"/>
  <c r="I94" i="15"/>
  <c r="J89" i="15"/>
  <c r="I83" i="15"/>
  <c r="I98" i="15"/>
  <c r="I101" i="15"/>
  <c r="J84" i="15"/>
  <c r="I88" i="15"/>
  <c r="I90" i="15"/>
  <c r="I96" i="15"/>
  <c r="I86" i="15"/>
  <c r="J80" i="15"/>
  <c r="I87" i="15"/>
  <c r="I100" i="15"/>
  <c r="I95" i="15"/>
  <c r="J99" i="15"/>
  <c r="J97" i="15"/>
  <c r="E2" i="3" l="1"/>
  <c r="F45" i="14"/>
  <c r="I104" i="15"/>
  <c r="E3" i="14"/>
  <c r="G38" i="14" s="1"/>
  <c r="J85" i="15"/>
  <c r="J86" i="15"/>
  <c r="J93" i="15"/>
  <c r="J100" i="15"/>
  <c r="J96" i="15"/>
  <c r="J101" i="15"/>
  <c r="J94" i="15"/>
  <c r="K82" i="15"/>
  <c r="K97" i="15"/>
  <c r="K89" i="15"/>
  <c r="J87" i="15"/>
  <c r="J91" i="15"/>
  <c r="J95" i="15"/>
  <c r="K84" i="15"/>
  <c r="J90" i="15"/>
  <c r="J98" i="15"/>
  <c r="K99" i="15"/>
  <c r="K80" i="15"/>
  <c r="J88" i="15"/>
  <c r="J83" i="15"/>
  <c r="J92" i="15"/>
  <c r="J81" i="15"/>
  <c r="J104" i="15" s="1"/>
  <c r="K104" i="15" l="1"/>
  <c r="F2" i="3"/>
  <c r="G45" i="14"/>
  <c r="F3" i="14"/>
  <c r="H38" i="14" s="1"/>
  <c r="K85" i="15"/>
  <c r="K83" i="15"/>
  <c r="K95" i="15"/>
  <c r="L97" i="15"/>
  <c r="K96" i="15"/>
  <c r="K88" i="15"/>
  <c r="K98" i="15"/>
  <c r="K91" i="15"/>
  <c r="L82" i="15"/>
  <c r="K100" i="15"/>
  <c r="K81" i="15"/>
  <c r="K90" i="15"/>
  <c r="K87" i="15"/>
  <c r="K93" i="15"/>
  <c r="K92" i="15"/>
  <c r="L99" i="15"/>
  <c r="L84" i="15"/>
  <c r="L89" i="15"/>
  <c r="K101" i="15"/>
  <c r="K86" i="15"/>
  <c r="L80" i="15"/>
  <c r="K94" i="15"/>
  <c r="G2" i="3" l="1"/>
  <c r="H45" i="14"/>
  <c r="G3" i="14"/>
  <c r="I38" i="14" s="1"/>
  <c r="L85" i="15"/>
  <c r="L96" i="15"/>
  <c r="L101" i="15"/>
  <c r="L92" i="15"/>
  <c r="L81" i="15"/>
  <c r="L104" i="15" s="1"/>
  <c r="L91" i="15"/>
  <c r="M97" i="15"/>
  <c r="M82" i="15"/>
  <c r="M89" i="15"/>
  <c r="L98" i="15"/>
  <c r="L87" i="15"/>
  <c r="L100" i="15"/>
  <c r="L88" i="15"/>
  <c r="L83" i="15"/>
  <c r="L94" i="15"/>
  <c r="L93" i="15"/>
  <c r="L95" i="15"/>
  <c r="M80" i="15"/>
  <c r="M84" i="15"/>
  <c r="L86" i="15"/>
  <c r="M99" i="15"/>
  <c r="L90" i="15"/>
  <c r="H2" i="3" l="1"/>
  <c r="I45" i="14"/>
  <c r="H3" i="14"/>
  <c r="J38" i="14" s="1"/>
  <c r="M85" i="15"/>
  <c r="N84" i="15"/>
  <c r="M100" i="15"/>
  <c r="N82" i="15"/>
  <c r="M92" i="15"/>
  <c r="M94" i="15"/>
  <c r="M95" i="15"/>
  <c r="N97" i="15"/>
  <c r="M91" i="15"/>
  <c r="M96" i="15"/>
  <c r="N89" i="15"/>
  <c r="M93" i="15"/>
  <c r="M81" i="15"/>
  <c r="M104" i="15" s="1"/>
  <c r="M90" i="15"/>
  <c r="N80" i="15"/>
  <c r="M87" i="15"/>
  <c r="M101" i="15"/>
  <c r="M83" i="15"/>
  <c r="N99" i="15"/>
  <c r="M86" i="15"/>
  <c r="M88" i="15"/>
  <c r="M98" i="15"/>
  <c r="I2" i="3" l="1"/>
  <c r="J45" i="14"/>
  <c r="I3" i="14"/>
  <c r="K38" i="14" s="1"/>
  <c r="N85" i="15"/>
  <c r="N93" i="15"/>
  <c r="O82" i="15"/>
  <c r="N87" i="15"/>
  <c r="O97" i="15"/>
  <c r="N98" i="15"/>
  <c r="O99" i="15"/>
  <c r="O80" i="15"/>
  <c r="O89" i="15"/>
  <c r="N95" i="15"/>
  <c r="N100" i="15"/>
  <c r="N92" i="15"/>
  <c r="N86" i="15"/>
  <c r="N88" i="15"/>
  <c r="N83" i="15"/>
  <c r="N96" i="15"/>
  <c r="N94" i="15"/>
  <c r="N90" i="15"/>
  <c r="N101" i="15"/>
  <c r="N81" i="15"/>
  <c r="N104" i="15" s="1"/>
  <c r="N91" i="15"/>
  <c r="O84" i="15"/>
  <c r="K45" i="14" l="1"/>
  <c r="J2" i="3"/>
  <c r="J3" i="14"/>
  <c r="L38" i="14" s="1"/>
  <c r="O85" i="15"/>
  <c r="O81" i="15"/>
  <c r="O104" i="15" s="1"/>
  <c r="O94" i="15"/>
  <c r="O96" i="15"/>
  <c r="O92" i="15"/>
  <c r="P80" i="15"/>
  <c r="O87" i="15"/>
  <c r="O86" i="15"/>
  <c r="O83" i="15"/>
  <c r="P99" i="15"/>
  <c r="P82" i="15"/>
  <c r="P89" i="15"/>
  <c r="O90" i="15"/>
  <c r="P97" i="15"/>
  <c r="O101" i="15"/>
  <c r="P84" i="15"/>
  <c r="O91" i="15"/>
  <c r="O100" i="15"/>
  <c r="O88" i="15"/>
  <c r="O95" i="15"/>
  <c r="O98" i="15"/>
  <c r="O93" i="15"/>
  <c r="K2" i="3" l="1"/>
  <c r="L45" i="14"/>
  <c r="K3" i="14"/>
  <c r="M38" i="14" s="1"/>
  <c r="P85" i="15"/>
  <c r="P95" i="15"/>
  <c r="P96" i="15"/>
  <c r="P88" i="15"/>
  <c r="P86" i="15"/>
  <c r="P93" i="15"/>
  <c r="Q82" i="15"/>
  <c r="P101" i="15"/>
  <c r="P87" i="15"/>
  <c r="P91" i="15"/>
  <c r="Q97" i="15"/>
  <c r="Q99" i="15"/>
  <c r="P92" i="15"/>
  <c r="Q84" i="15"/>
  <c r="Q89" i="15"/>
  <c r="P100" i="15"/>
  <c r="P94" i="15"/>
  <c r="P98" i="15"/>
  <c r="Q80" i="15"/>
  <c r="P81" i="15"/>
  <c r="P104" i="15" s="1"/>
  <c r="P90" i="15"/>
  <c r="P83" i="15"/>
  <c r="L2" i="3" l="1"/>
  <c r="M45" i="14"/>
  <c r="L3" i="14"/>
  <c r="N38" i="14" s="1"/>
  <c r="Q85" i="15"/>
  <c r="Q100" i="15"/>
  <c r="R80" i="15"/>
  <c r="R89" i="15"/>
  <c r="R97" i="15"/>
  <c r="R99" i="15"/>
  <c r="Q88" i="15"/>
  <c r="R82" i="15"/>
  <c r="Q91" i="15"/>
  <c r="Q83" i="15"/>
  <c r="R84" i="15"/>
  <c r="Q93" i="15"/>
  <c r="Q90" i="15"/>
  <c r="Q94" i="15"/>
  <c r="Q92" i="15"/>
  <c r="Q87" i="15"/>
  <c r="Q86" i="15"/>
  <c r="Q95" i="15"/>
  <c r="Q81" i="15"/>
  <c r="Q104" i="15" s="1"/>
  <c r="Q101" i="15"/>
  <c r="Q98" i="15"/>
  <c r="Q96" i="15"/>
  <c r="M2" i="3" l="1"/>
  <c r="N45" i="14"/>
  <c r="M3" i="14"/>
  <c r="O38" i="14" s="1"/>
  <c r="R85" i="15"/>
  <c r="R86" i="15"/>
  <c r="R87" i="15"/>
  <c r="S97" i="15"/>
  <c r="R92" i="15"/>
  <c r="S84" i="15"/>
  <c r="R88" i="15"/>
  <c r="S89" i="15"/>
  <c r="S82" i="15"/>
  <c r="R96" i="15"/>
  <c r="R95" i="15"/>
  <c r="R94" i="15"/>
  <c r="R83" i="15"/>
  <c r="R104" i="15" s="1"/>
  <c r="R98" i="15"/>
  <c r="R90" i="15"/>
  <c r="R91" i="15"/>
  <c r="R101" i="15"/>
  <c r="R93" i="15"/>
  <c r="R81" i="15"/>
  <c r="S99" i="15"/>
  <c r="S80" i="15"/>
  <c r="R100" i="15"/>
  <c r="S104" i="15" l="1"/>
  <c r="N2" i="3"/>
  <c r="O45" i="14"/>
  <c r="O3" i="14"/>
  <c r="Q38" i="14" s="1"/>
  <c r="N3" i="14"/>
  <c r="P38" i="14" s="1"/>
  <c r="S85" i="15"/>
  <c r="T84" i="15"/>
  <c r="T80" i="15"/>
  <c r="S83" i="15"/>
  <c r="S92" i="15"/>
  <c r="T99" i="15"/>
  <c r="S91" i="15"/>
  <c r="S94" i="15"/>
  <c r="T97" i="15"/>
  <c r="S100" i="15"/>
  <c r="T89" i="15"/>
  <c r="S101" i="15"/>
  <c r="T82" i="15"/>
  <c r="S81" i="15"/>
  <c r="S90" i="15"/>
  <c r="S95" i="15"/>
  <c r="S87" i="15"/>
  <c r="S88" i="15"/>
  <c r="S93" i="15"/>
  <c r="S98" i="15"/>
  <c r="S96" i="15"/>
  <c r="S86" i="15"/>
  <c r="P2" i="3" l="1"/>
  <c r="Q45" i="14"/>
  <c r="O2" i="3"/>
  <c r="P45" i="14"/>
  <c r="T85" i="15"/>
  <c r="U97" i="15"/>
  <c r="T101" i="15"/>
  <c r="T94" i="15"/>
  <c r="T83" i="15"/>
  <c r="T88" i="15"/>
  <c r="T87" i="15"/>
  <c r="T95" i="15"/>
  <c r="T86" i="15"/>
  <c r="T90" i="15"/>
  <c r="U89" i="15"/>
  <c r="T96" i="15"/>
  <c r="T81" i="15"/>
  <c r="T104" i="15" s="1"/>
  <c r="T100" i="15"/>
  <c r="T98" i="15"/>
  <c r="U82" i="15"/>
  <c r="T92" i="15"/>
  <c r="T93" i="15"/>
  <c r="T91" i="15"/>
  <c r="U80" i="15"/>
  <c r="U99" i="15"/>
  <c r="U84" i="15"/>
  <c r="P3" i="14" l="1"/>
  <c r="R38" i="14" s="1"/>
  <c r="U85" i="15"/>
  <c r="U91" i="15"/>
  <c r="U98" i="15"/>
  <c r="V89" i="15"/>
  <c r="U95" i="15"/>
  <c r="U94" i="15"/>
  <c r="U96" i="15"/>
  <c r="V84" i="15"/>
  <c r="V80" i="15"/>
  <c r="U83" i="15"/>
  <c r="U100" i="15"/>
  <c r="U90" i="15"/>
  <c r="V82" i="15"/>
  <c r="U86" i="15"/>
  <c r="U93" i="15"/>
  <c r="U87" i="15"/>
  <c r="U101" i="15"/>
  <c r="V99" i="15"/>
  <c r="U92" i="15"/>
  <c r="U81" i="15"/>
  <c r="U104" i="15" s="1"/>
  <c r="U88" i="15"/>
  <c r="V97" i="15"/>
  <c r="Q2" i="3" l="1"/>
  <c r="R45" i="14"/>
  <c r="Q3" i="14"/>
  <c r="S38" i="14" s="1"/>
  <c r="V85" i="15"/>
  <c r="V87" i="15"/>
  <c r="W97" i="15"/>
  <c r="V92" i="15"/>
  <c r="V93" i="15"/>
  <c r="V100" i="15"/>
  <c r="V96" i="15"/>
  <c r="V98" i="15"/>
  <c r="W84" i="15"/>
  <c r="V90" i="15"/>
  <c r="V88" i="15"/>
  <c r="V83" i="15"/>
  <c r="V94" i="15"/>
  <c r="V81" i="15"/>
  <c r="V104" i="15" s="1"/>
  <c r="W99" i="15"/>
  <c r="V86" i="15"/>
  <c r="V91" i="15"/>
  <c r="W89" i="15"/>
  <c r="V101" i="15"/>
  <c r="W82" i="15"/>
  <c r="W80" i="15"/>
  <c r="V95" i="15"/>
  <c r="S45" i="14" l="1"/>
  <c r="R2" i="3"/>
  <c r="R3" i="14"/>
  <c r="T38" i="14" s="1"/>
  <c r="W85" i="15"/>
  <c r="W86" i="15"/>
  <c r="W83" i="15"/>
  <c r="W95" i="15"/>
  <c r="X99" i="15"/>
  <c r="X97" i="15"/>
  <c r="W101" i="15"/>
  <c r="W98" i="15"/>
  <c r="W92" i="15"/>
  <c r="W88" i="15"/>
  <c r="W96" i="15"/>
  <c r="X80" i="15"/>
  <c r="X89" i="15"/>
  <c r="W81" i="15"/>
  <c r="W104" i="15" s="1"/>
  <c r="W90" i="15"/>
  <c r="W100" i="15"/>
  <c r="W87" i="15"/>
  <c r="X82" i="15"/>
  <c r="W91" i="15"/>
  <c r="W94" i="15"/>
  <c r="X84" i="15"/>
  <c r="W93" i="15"/>
  <c r="S2" i="3" l="1"/>
  <c r="T45" i="14"/>
  <c r="S3" i="14"/>
  <c r="U38" i="14" s="1"/>
  <c r="X85" i="15"/>
  <c r="X92" i="15"/>
  <c r="X90" i="15"/>
  <c r="X96" i="15"/>
  <c r="X98" i="15"/>
  <c r="X95" i="15"/>
  <c r="X100" i="15"/>
  <c r="Y80" i="15"/>
  <c r="Y82" i="15"/>
  <c r="Y99" i="15"/>
  <c r="X91" i="15"/>
  <c r="X93" i="15"/>
  <c r="X101" i="15"/>
  <c r="X87" i="15"/>
  <c r="X81" i="15"/>
  <c r="X88" i="15"/>
  <c r="X83" i="15"/>
  <c r="X104" i="15" s="1"/>
  <c r="Y84" i="15"/>
  <c r="Y97" i="15"/>
  <c r="X86" i="15"/>
  <c r="X94" i="15"/>
  <c r="Y89" i="15"/>
  <c r="T2" i="3" l="1"/>
  <c r="U45" i="14"/>
  <c r="T3" i="14"/>
  <c r="V38" i="14" s="1"/>
  <c r="Y85" i="15"/>
  <c r="Y98" i="15"/>
  <c r="Y93" i="15"/>
  <c r="Y96" i="15"/>
  <c r="Y91" i="15"/>
  <c r="Y100" i="15"/>
  <c r="Y90" i="15"/>
  <c r="Y101" i="15"/>
  <c r="Z97" i="15"/>
  <c r="Z80" i="15"/>
  <c r="Z89" i="15"/>
  <c r="Y81" i="15"/>
  <c r="Y104" i="15" s="1"/>
  <c r="Z84" i="15"/>
  <c r="Y94" i="15"/>
  <c r="Y87" i="15"/>
  <c r="Z99" i="15"/>
  <c r="Y95" i="15"/>
  <c r="Y92" i="15"/>
  <c r="Y86" i="15"/>
  <c r="Z82" i="15"/>
  <c r="Y88" i="15"/>
  <c r="Y83" i="15"/>
  <c r="Z104" i="15" l="1"/>
  <c r="U2" i="3"/>
  <c r="V45" i="14"/>
  <c r="U3" i="14"/>
  <c r="W38" i="14" s="1"/>
  <c r="Z85" i="15"/>
  <c r="Z96" i="15"/>
  <c r="Z87" i="15"/>
  <c r="Z86" i="15"/>
  <c r="Z101" i="15"/>
  <c r="Z83" i="15"/>
  <c r="Z92" i="15"/>
  <c r="Z94" i="15"/>
  <c r="AA89" i="15"/>
  <c r="Z93" i="15"/>
  <c r="Z90" i="15"/>
  <c r="Z88" i="15"/>
  <c r="AA84" i="15"/>
  <c r="AA80" i="15"/>
  <c r="Z100" i="15"/>
  <c r="Z98" i="15"/>
  <c r="Z95" i="15"/>
  <c r="AA82" i="15"/>
  <c r="AA99" i="15"/>
  <c r="Z81" i="15"/>
  <c r="AA97" i="15"/>
  <c r="Z91" i="15"/>
  <c r="V2" i="3" l="1"/>
  <c r="W45" i="14"/>
  <c r="V3" i="14"/>
  <c r="X38" i="14" s="1"/>
  <c r="W3" i="14"/>
  <c r="Y38" i="14" s="1"/>
  <c r="AA85" i="15"/>
  <c r="AA86" i="15"/>
  <c r="AA88" i="15"/>
  <c r="AA100" i="15"/>
  <c r="AA90" i="15"/>
  <c r="AA92" i="15"/>
  <c r="AA87" i="15"/>
  <c r="AA98" i="15"/>
  <c r="AA94" i="15"/>
  <c r="AB99" i="15"/>
  <c r="AB82" i="15"/>
  <c r="AA91" i="15"/>
  <c r="AB80" i="15"/>
  <c r="AA93" i="15"/>
  <c r="AA83" i="15"/>
  <c r="AA96" i="15"/>
  <c r="AB97" i="15"/>
  <c r="AA95" i="15"/>
  <c r="AB84" i="15"/>
  <c r="AA101" i="15"/>
  <c r="AA81" i="15"/>
  <c r="AA104" i="15" s="1"/>
  <c r="AB89" i="15"/>
  <c r="W2" i="3" l="1"/>
  <c r="X45" i="14"/>
  <c r="X2" i="3"/>
  <c r="Y45" i="14"/>
  <c r="AB85" i="15"/>
  <c r="AB101" i="15"/>
  <c r="AB96" i="15"/>
  <c r="AB91" i="15"/>
  <c r="AB98" i="15"/>
  <c r="AB100" i="15"/>
  <c r="AB90" i="15"/>
  <c r="AC89" i="15"/>
  <c r="AC80" i="15"/>
  <c r="AC82" i="15"/>
  <c r="AB94" i="15"/>
  <c r="AC84" i="15"/>
  <c r="AB87" i="15"/>
  <c r="AB81" i="15"/>
  <c r="AB104" i="15" s="1"/>
  <c r="AB95" i="15"/>
  <c r="AB93" i="15"/>
  <c r="AC99" i="15"/>
  <c r="AB86" i="15"/>
  <c r="AC97" i="15"/>
  <c r="AB83" i="15"/>
  <c r="AB88" i="15"/>
  <c r="AB92" i="15"/>
  <c r="X3" i="14" l="1"/>
  <c r="Z38" i="14" s="1"/>
  <c r="AC85" i="15"/>
  <c r="AC98" i="15"/>
  <c r="AC92" i="15"/>
  <c r="AC86" i="15"/>
  <c r="AC81" i="15"/>
  <c r="AC104" i="15" s="1"/>
  <c r="AD82" i="15"/>
  <c r="AC96" i="15"/>
  <c r="AC93" i="15"/>
  <c r="AD97" i="15"/>
  <c r="AC90" i="15"/>
  <c r="AC95" i="15"/>
  <c r="AC91" i="15"/>
  <c r="AC88" i="15"/>
  <c r="AC87" i="15"/>
  <c r="AD80" i="15"/>
  <c r="AC100" i="15"/>
  <c r="AC101" i="15"/>
  <c r="AC94" i="15"/>
  <c r="AD99" i="15"/>
  <c r="AC83" i="15"/>
  <c r="AD84" i="15"/>
  <c r="AD89" i="15"/>
  <c r="Y2" i="3" l="1"/>
  <c r="Z45" i="14"/>
  <c r="Z3" i="14"/>
  <c r="AB38" i="14" s="1"/>
  <c r="Y3" i="14"/>
  <c r="AA38" i="14" s="1"/>
  <c r="AD85" i="15"/>
  <c r="AE99" i="15"/>
  <c r="AD91" i="15"/>
  <c r="AE80" i="15"/>
  <c r="AD95" i="15"/>
  <c r="AD96" i="15"/>
  <c r="AD86" i="15"/>
  <c r="AD93" i="15"/>
  <c r="AE89" i="15"/>
  <c r="AE84" i="15"/>
  <c r="AD90" i="15"/>
  <c r="AD101" i="15"/>
  <c r="AD88" i="15"/>
  <c r="AE97" i="15"/>
  <c r="AE82" i="15"/>
  <c r="AD98" i="15"/>
  <c r="AD100" i="15"/>
  <c r="AD81" i="15"/>
  <c r="AD104" i="15" s="1"/>
  <c r="AD87" i="15"/>
  <c r="AD92" i="15"/>
  <c r="AD94" i="15"/>
  <c r="AD83" i="15"/>
  <c r="AA45" i="14" l="1"/>
  <c r="Z2" i="3"/>
  <c r="AA2" i="3"/>
  <c r="AB45" i="14"/>
  <c r="AE85" i="15"/>
  <c r="AE100" i="15"/>
  <c r="AE98" i="15"/>
  <c r="AE95" i="15"/>
  <c r="AF80" i="15"/>
  <c r="AE92" i="15"/>
  <c r="AE93" i="15"/>
  <c r="AE87" i="15"/>
  <c r="AE90" i="15"/>
  <c r="AE94" i="15"/>
  <c r="AE81" i="15"/>
  <c r="AE104" i="15" s="1"/>
  <c r="AF97" i="15"/>
  <c r="AF84" i="15"/>
  <c r="AE101" i="15"/>
  <c r="AE83" i="15"/>
  <c r="AF82" i="15"/>
  <c r="AE86" i="15"/>
  <c r="AE96" i="15"/>
  <c r="AF99" i="15"/>
  <c r="AE91" i="15"/>
  <c r="AE88" i="15"/>
  <c r="AF89" i="15"/>
  <c r="AA3" i="14" l="1"/>
  <c r="AC38" i="14" s="1"/>
  <c r="AF85" i="15"/>
  <c r="AG99" i="15"/>
  <c r="AF93" i="15"/>
  <c r="AF95" i="15"/>
  <c r="AG80" i="15"/>
  <c r="AG97" i="15"/>
  <c r="AF81" i="15"/>
  <c r="AF104" i="15" s="1"/>
  <c r="AF96" i="15"/>
  <c r="AF98" i="15"/>
  <c r="AF88" i="15"/>
  <c r="AF86" i="15"/>
  <c r="AG84" i="15"/>
  <c r="AF90" i="15"/>
  <c r="AF92" i="15"/>
  <c r="AF83" i="15"/>
  <c r="AG89" i="15"/>
  <c r="AF94" i="15"/>
  <c r="AF101" i="15"/>
  <c r="AF100" i="15"/>
  <c r="AF91" i="15"/>
  <c r="AG82" i="15"/>
  <c r="AF87" i="15"/>
  <c r="AB2" i="3" l="1"/>
  <c r="AC45" i="14"/>
  <c r="AB3" i="14"/>
  <c r="AD38" i="14" s="1"/>
  <c r="AG85" i="15"/>
  <c r="AG98" i="15"/>
  <c r="AG91" i="15"/>
  <c r="AG94" i="15"/>
  <c r="AG96" i="15"/>
  <c r="AG95" i="15"/>
  <c r="AG90" i="15"/>
  <c r="AG100" i="15"/>
  <c r="AG81" i="15"/>
  <c r="AG104" i="15" s="1"/>
  <c r="AG87" i="15"/>
  <c r="AG93" i="15"/>
  <c r="AG92" i="15"/>
  <c r="AG88" i="15"/>
  <c r="AG83" i="15"/>
  <c r="AG86" i="15"/>
  <c r="AG101" i="15"/>
  <c r="AC2" i="3" l="1"/>
  <c r="AD45" i="14"/>
  <c r="AC3" i="14"/>
  <c r="AE38" i="14" s="1"/>
  <c r="AD2" i="3" l="1"/>
  <c r="AE45" i="14"/>
  <c r="AD3" i="14"/>
  <c r="AF38" i="14" s="1"/>
  <c r="AE3" i="14"/>
  <c r="AG38" i="14" s="1"/>
  <c r="AF2" i="3" l="1"/>
  <c r="AG45" i="14"/>
  <c r="AE2" i="3"/>
  <c r="AF45" i="14"/>
</calcChain>
</file>

<file path=xl/sharedStrings.xml><?xml version="1.0" encoding="utf-8"?>
<sst xmlns="http://schemas.openxmlformats.org/spreadsheetml/2006/main" count="374" uniqueCount="193">
  <si>
    <t>Sources:</t>
  </si>
  <si>
    <t>Tesla</t>
  </si>
  <si>
    <t>Notes</t>
  </si>
  <si>
    <t>State EV Subsidy Amounts</t>
  </si>
  <si>
    <t>Federal EV Subsidy Amount</t>
  </si>
  <si>
    <t>This list only includes rebates on the EV itself, not on charging equipment.</t>
  </si>
  <si>
    <t>Note: Pennsylvania offers a $1750 rebate, but only to the first 250 qualified applicants.</t>
  </si>
  <si>
    <t>It also omits states that do not offer a rebate but do exempt EVs from sales, use, or excise taxes.</t>
  </si>
  <si>
    <t>State</t>
  </si>
  <si>
    <t>State Rebate Amounts</t>
  </si>
  <si>
    <t>Pop-Weighted State Avg Tax Credit</t>
  </si>
  <si>
    <t>Nissan</t>
  </si>
  <si>
    <t>Approximate EV Subsidy Percentage</t>
  </si>
  <si>
    <t>charging equipment.</t>
  </si>
  <si>
    <t>We account for both federal and state-level subsidies for EVs but not for</t>
  </si>
  <si>
    <t>For assumptions governing EV tax credit phase-out, see the "Data" tab.</t>
  </si>
  <si>
    <t>LDVs</t>
  </si>
  <si>
    <t>HDVs</t>
  </si>
  <si>
    <t>aircraft</t>
  </si>
  <si>
    <t>rail</t>
  </si>
  <si>
    <t>ships</t>
  </si>
  <si>
    <t>motorbikes</t>
  </si>
  <si>
    <t>The U.S. only has BAU subsidies for passenger LDVs, not other vehicle types.</t>
  </si>
  <si>
    <t>Projected Cumulative Sales</t>
  </si>
  <si>
    <t>Honda</t>
  </si>
  <si>
    <t>Audi</t>
  </si>
  <si>
    <t>Ford</t>
  </si>
  <si>
    <t>Hyundai</t>
  </si>
  <si>
    <t>Kia</t>
  </si>
  <si>
    <t>Mitsubishi</t>
  </si>
  <si>
    <t>Porsche</t>
  </si>
  <si>
    <t>Toyota</t>
  </si>
  <si>
    <t>Subaru</t>
  </si>
  <si>
    <t>Time (Year)</t>
  </si>
  <si>
    <t>New Vehicles[LDVs,passenger,battery electric vehicle] : MostRecentRun</t>
  </si>
  <si>
    <t>Weighted Average Credit</t>
  </si>
  <si>
    <t>Federal Tax Credit Methodology</t>
  </si>
  <si>
    <t>Ernst and Young</t>
  </si>
  <si>
    <t>Federal revenue estimates for potential changes to the plug-in electric drive vehicle tax credit</t>
  </si>
  <si>
    <t>https://www.afpm.org/sites/default/files/issue_resources/EV-Tax-May2019.pdf</t>
  </si>
  <si>
    <t>Historial Sales by Manufacturer</t>
  </si>
  <si>
    <t>Subsidy Percentage (dimensionless)</t>
  </si>
  <si>
    <t>New Vehicles[LDVs,passenger,plugin hybrid vehicle] : MostRecentRun</t>
  </si>
  <si>
    <t>2020 to 2012 USD (see cpi.xlsx)</t>
  </si>
  <si>
    <t>CO</t>
  </si>
  <si>
    <t>State Rebates + Tax Credits Updated 8/11/2021</t>
  </si>
  <si>
    <t>TC</t>
  </si>
  <si>
    <t>https://www.energysage.com/electric-vehicles/costs-and-benefits-evs/ev-tax-credits/</t>
  </si>
  <si>
    <t>Rebates</t>
  </si>
  <si>
    <t>https://www.tesla.com/support/incentives</t>
  </si>
  <si>
    <t>Note: Could be an optimistic estimate</t>
  </si>
  <si>
    <t>Population, millions (June 2022)</t>
  </si>
  <si>
    <t>Category</t>
  </si>
  <si>
    <t>LDV</t>
  </si>
  <si>
    <t>Note: average of cars and truck subsidies, which are different</t>
  </si>
  <si>
    <t>CT</t>
  </si>
  <si>
    <t>https://afdc.energy.gov/laws/11609</t>
  </si>
  <si>
    <t>DE</t>
  </si>
  <si>
    <t>NY</t>
  </si>
  <si>
    <t>TX</t>
  </si>
  <si>
    <t>Note: only 1 year program</t>
  </si>
  <si>
    <t>CA</t>
  </si>
  <si>
    <t>LA</t>
  </si>
  <si>
    <t>ME</t>
  </si>
  <si>
    <t>MD</t>
  </si>
  <si>
    <t>MA</t>
  </si>
  <si>
    <t>NJ</t>
  </si>
  <si>
    <t>OR</t>
  </si>
  <si>
    <t>VT</t>
  </si>
  <si>
    <t>Note: Up to 4000</t>
  </si>
  <si>
    <t>USA</t>
  </si>
  <si>
    <t>Rest of country</t>
  </si>
  <si>
    <t>Mazda</t>
  </si>
  <si>
    <t>Rivian</t>
  </si>
  <si>
    <t>Lucid</t>
  </si>
  <si>
    <t>BAU Projected Sales in EPS</t>
  </si>
  <si>
    <t>EnergySage</t>
  </si>
  <si>
    <t>Electric car tax credits and incentives</t>
  </si>
  <si>
    <t>Electric Vehicle &amp; Solar Incentives</t>
  </si>
  <si>
    <t>Argonne National Laboratory</t>
  </si>
  <si>
    <t>Data provided on request</t>
  </si>
  <si>
    <t>GM (Cadillac and Chevrolet)</t>
  </si>
  <si>
    <t>BMW N. America</t>
  </si>
  <si>
    <t>FCA (Chrysler and Fiat)</t>
  </si>
  <si>
    <t>Volvo</t>
  </si>
  <si>
    <t>Volkswagon</t>
  </si>
  <si>
    <t>Merdeces-Benz</t>
  </si>
  <si>
    <t>Smart USA</t>
  </si>
  <si>
    <t>Jaguar Land Rover</t>
  </si>
  <si>
    <t>Data summarized by Argonne National Laboratory, 6/22/2022, contact yzhou@anl.gov</t>
  </si>
  <si>
    <t>Manufacturer</t>
  </si>
  <si>
    <t>2022*</t>
  </si>
  <si>
    <t>Total</t>
  </si>
  <si>
    <t>PEV</t>
  </si>
  <si>
    <t>Percentage of Total, 2021</t>
  </si>
  <si>
    <t>Total Tax Credit (2012$)</t>
  </si>
  <si>
    <t>BEV Only</t>
  </si>
  <si>
    <t>Percentage of 2021 Sales</t>
  </si>
  <si>
    <t>PHEV Only</t>
  </si>
  <si>
    <t>Projected Annual BEV Sales by Manufacturer</t>
  </si>
  <si>
    <t>Projected Annual PHEV Sales by Manufacturer</t>
  </si>
  <si>
    <t>BPHEVSP BAU EV Subsidy Percentage</t>
  </si>
  <si>
    <t>Projected PHEV Credit By Manufacturer</t>
  </si>
  <si>
    <t>*without looking at each provision separately, we are not sure whether state programs apply to BEVs only or PHEVs. Therefore, we do not count the state credits in the total below.</t>
  </si>
  <si>
    <t>New Vehicle Price after RnD[LDVs,passenger,plugin hybrid vehicle] : MostRecentRun</t>
  </si>
  <si>
    <t>Subsidy goes up to 2000 based on battery &amp; price</t>
  </si>
  <si>
    <t>California</t>
  </si>
  <si>
    <t>Alabama</t>
  </si>
  <si>
    <t>AL</t>
  </si>
  <si>
    <t>Alaska</t>
  </si>
  <si>
    <t>AK</t>
  </si>
  <si>
    <t>Arizona</t>
  </si>
  <si>
    <t>AZ</t>
  </si>
  <si>
    <t>Arkansas</t>
  </si>
  <si>
    <t>AR</t>
  </si>
  <si>
    <t>Colorado</t>
  </si>
  <si>
    <t>Connecticut</t>
  </si>
  <si>
    <t>Delaware</t>
  </si>
  <si>
    <t>Florida</t>
  </si>
  <si>
    <t>FL</t>
  </si>
  <si>
    <t>Georgia</t>
  </si>
  <si>
    <t>GA</t>
  </si>
  <si>
    <t>Hawaii</t>
  </si>
  <si>
    <t>HI</t>
  </si>
  <si>
    <t>Idaho</t>
  </si>
  <si>
    <t>ID</t>
  </si>
  <si>
    <t>Illinois</t>
  </si>
  <si>
    <t>IL</t>
  </si>
  <si>
    <t>Indiana</t>
  </si>
  <si>
    <t>IN</t>
  </si>
  <si>
    <t>Iowa</t>
  </si>
  <si>
    <t>IA</t>
  </si>
  <si>
    <t>Kansas</t>
  </si>
  <si>
    <t>KS</t>
  </si>
  <si>
    <t>Kentucky</t>
  </si>
  <si>
    <t>KY</t>
  </si>
  <si>
    <t>Louisiana</t>
  </si>
  <si>
    <t>Maine</t>
  </si>
  <si>
    <t>Maryland</t>
  </si>
  <si>
    <t>Massachusetts</t>
  </si>
  <si>
    <t>Michigan</t>
  </si>
  <si>
    <t>MI</t>
  </si>
  <si>
    <t>Minnesota</t>
  </si>
  <si>
    <t>MN</t>
  </si>
  <si>
    <t>Mississippi</t>
  </si>
  <si>
    <t>MS</t>
  </si>
  <si>
    <t>Missouri</t>
  </si>
  <si>
    <t>MO</t>
  </si>
  <si>
    <t>Montana</t>
  </si>
  <si>
    <t>MT</t>
  </si>
  <si>
    <t>Nebraska</t>
  </si>
  <si>
    <t>NE</t>
  </si>
  <si>
    <t>Nevada</t>
  </si>
  <si>
    <t>NV</t>
  </si>
  <si>
    <t>New Hampshire</t>
  </si>
  <si>
    <t>NH</t>
  </si>
  <si>
    <t>New Jersey</t>
  </si>
  <si>
    <t>New Mexico</t>
  </si>
  <si>
    <t>NM</t>
  </si>
  <si>
    <t>New York</t>
  </si>
  <si>
    <t>North Carolina</t>
  </si>
  <si>
    <t>NC</t>
  </si>
  <si>
    <t>North Dakota</t>
  </si>
  <si>
    <t>ND</t>
  </si>
  <si>
    <t>Ohio</t>
  </si>
  <si>
    <t>OH</t>
  </si>
  <si>
    <t>Oklahoma</t>
  </si>
  <si>
    <t>OK</t>
  </si>
  <si>
    <t>Oregon</t>
  </si>
  <si>
    <t>Pennsylvania</t>
  </si>
  <si>
    <t>PA</t>
  </si>
  <si>
    <t>Rhode Island</t>
  </si>
  <si>
    <t>RI</t>
  </si>
  <si>
    <t>South Carolina</t>
  </si>
  <si>
    <t>SC</t>
  </si>
  <si>
    <t>South Dakota</t>
  </si>
  <si>
    <t>SD</t>
  </si>
  <si>
    <t>Tennessee</t>
  </si>
  <si>
    <t>TN</t>
  </si>
  <si>
    <t>Texas</t>
  </si>
  <si>
    <t>Utah</t>
  </si>
  <si>
    <t>UT</t>
  </si>
  <si>
    <t>Vermont</t>
  </si>
  <si>
    <t>Virginia</t>
  </si>
  <si>
    <t>VA</t>
  </si>
  <si>
    <t>Washington</t>
  </si>
  <si>
    <t>WA</t>
  </si>
  <si>
    <t>West Virginia</t>
  </si>
  <si>
    <t>WV</t>
  </si>
  <si>
    <t>Wisconsin</t>
  </si>
  <si>
    <t>WI</t>
  </si>
  <si>
    <t>Wyoming</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</si>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</sst>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
    <numFmt numFmtId="165" formatCode="0.000"/>
    <numFmt numFmtId="166" formatCode="_(&quot;$&quot;* #,##0_);_(&quot;$&quot;* \(#,##0\);_(&quot;$&quot;* &quot;-&quot;??_);_(@_)"/>
    <numFmt numFmtId="167"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font>
    <font>
      <b/>
      <sz val="11"/>
      <color theme="1"/>
      <name val="Calibri"/>
      <family val="2"/>
    </font>
    <font>
      <u/>
      <sz val="11"/>
      <color theme="10"/>
      <name val="Arial"/>
      <family val="2"/>
    </font>
    <font>
      <u/>
      <sz val="11"/>
      <color theme="10"/>
      <name val="Calibri"/>
      <family val="2"/>
    </font>
    <font>
      <sz val="11"/>
      <color theme="1"/>
      <name val="Arial"/>
      <family val="2"/>
    </font>
    <font>
      <b/>
      <sz val="11"/>
      <color rgb="FF403F41"/>
      <name val="Calibri"/>
      <family val="2"/>
    </font>
    <font>
      <sz val="11"/>
      <color rgb="FF403F41"/>
      <name val="Calibr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cellStyleXfs>
  <cellXfs count="33">
    <xf numFmtId="0" fontId="0" fillId="0" borderId="0" xfId="0"/>
    <xf numFmtId="0" fontId="2" fillId="0" borderId="0" xfId="0" applyFont="1"/>
    <xf numFmtId="6" fontId="0" fillId="0" borderId="0" xfId="0" applyNumberFormat="1"/>
    <xf numFmtId="0" fontId="0" fillId="0" borderId="0" xfId="0" applyAlignment="1">
      <alignment horizontal="left"/>
    </xf>
    <xf numFmtId="0" fontId="2" fillId="2" borderId="0" xfId="0" applyFont="1" applyFill="1" applyAlignment="1">
      <alignment horizontal="left"/>
    </xf>
    <xf numFmtId="6" fontId="2" fillId="0" borderId="0" xfId="0" applyNumberFormat="1" applyFont="1"/>
    <xf numFmtId="6" fontId="3" fillId="0" borderId="0" xfId="0" applyNumberFormat="1" applyFont="1"/>
    <xf numFmtId="9" fontId="0" fillId="0" borderId="0" xfId="1" applyFont="1"/>
    <xf numFmtId="164" fontId="0" fillId="0" borderId="0" xfId="1" applyNumberFormat="1" applyFont="1"/>
    <xf numFmtId="165" fontId="0" fillId="0" borderId="0" xfId="0" applyNumberFormat="1"/>
    <xf numFmtId="164" fontId="0" fillId="0" borderId="0" xfId="0" applyNumberFormat="1"/>
    <xf numFmtId="1" fontId="0" fillId="0" borderId="0" xfId="0" applyNumberFormat="1"/>
    <xf numFmtId="11" fontId="0" fillId="0" borderId="0" xfId="0" applyNumberFormat="1"/>
    <xf numFmtId="166" fontId="0" fillId="0" borderId="0" xfId="2" applyNumberFormat="1" applyFont="1"/>
    <xf numFmtId="0" fontId="4" fillId="0" borderId="0" xfId="3"/>
    <xf numFmtId="0" fontId="2" fillId="0" borderId="0" xfId="0" applyFont="1" applyAlignment="1">
      <alignment wrapText="1"/>
    </xf>
    <xf numFmtId="0" fontId="0" fillId="0" borderId="0" xfId="0" applyAlignment="1">
      <alignment wrapText="1"/>
    </xf>
    <xf numFmtId="0" fontId="5" fillId="0" borderId="0" xfId="0" applyFont="1"/>
    <xf numFmtId="0" fontId="6" fillId="0" borderId="0" xfId="0" applyFont="1"/>
    <xf numFmtId="0" fontId="7" fillId="0" borderId="0" xfId="0" applyFont="1"/>
    <xf numFmtId="164" fontId="5" fillId="0" borderId="0" xfId="0" applyNumberFormat="1" applyFont="1"/>
    <xf numFmtId="167" fontId="5" fillId="0" borderId="0" xfId="0" applyNumberFormat="1" applyFont="1"/>
    <xf numFmtId="9" fontId="5" fillId="0" borderId="0" xfId="0" applyNumberFormat="1" applyFont="1"/>
    <xf numFmtId="0" fontId="8" fillId="0" borderId="0" xfId="0" applyFont="1"/>
    <xf numFmtId="38" fontId="5"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wrapText="1"/>
    </xf>
    <xf numFmtId="0" fontId="9" fillId="0" borderId="0" xfId="0" applyFont="1" applyAlignment="1">
      <alignment horizontal="left"/>
    </xf>
    <xf numFmtId="0" fontId="10" fillId="0" borderId="0" xfId="0" applyFont="1" applyAlignment="1">
      <alignment vertical="center"/>
    </xf>
    <xf numFmtId="0" fontId="5" fillId="0" borderId="0" xfId="0" applyFont="1" applyAlignment="1">
      <alignment horizontal="left"/>
    </xf>
    <xf numFmtId="0" fontId="11" fillId="0" borderId="0" xfId="0" applyFont="1"/>
    <xf numFmtId="14" fontId="0" fillId="0" borderId="0" xfId="0" applyNumberFormat="1"/>
  </cellXfs>
  <cellStyles count="4">
    <cellStyle name="Currency" xfId="2" builtinId="4"/>
    <cellStyle name="Hyperlink" xfId="3" builtinId="8"/>
    <cellStyle name="Normal" xfId="0" builtinId="0"/>
    <cellStyle name="Percent" xfId="1" builtinId="5"/>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fpm.org/sites/default/files/issue_resources/EV-Tax-May2019.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fdc.energy.gov/laws/11609" TargetMode="External"/><Relationship Id="rId2" Type="http://schemas.openxmlformats.org/officeDocument/2006/relationships/hyperlink" Target="https://www.tesla.com/support/incentives" TargetMode="External"/><Relationship Id="rId1" Type="http://schemas.openxmlformats.org/officeDocument/2006/relationships/hyperlink" Target="https://www.energysage.com/electric-vehicles/costs-and-benefits-evs/ev-tax-credi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5" sqref="D15"/>
    </sheetView>
  </sheetViews>
  <sheetFormatPr defaultColWidth="9.1328125" defaultRowHeight="14.75" x14ac:dyDescent="0.75"/>
  <cols>
    <col min="2" max="2" width="70.86328125" style="3" customWidth="1"/>
  </cols>
  <sheetData>
    <row r="1" spans="1:7" x14ac:dyDescent="0.75">
      <c r="A1" s="1" t="s">
        <v>101</v>
      </c>
      <c r="B1" s="28" t="s">
        <v>115</v>
      </c>
      <c r="C1" s="32">
        <v>45051</v>
      </c>
      <c r="F1" s="29" t="s">
        <v>8</v>
      </c>
      <c r="G1" s="29" t="s">
        <v>8</v>
      </c>
    </row>
    <row r="2" spans="1:7" x14ac:dyDescent="0.75">
      <c r="B2" s="30" t="str">
        <f>LOOKUP(B1,F2:G51,G2:G51)</f>
        <v>CO</v>
      </c>
      <c r="F2" s="31" t="s">
        <v>107</v>
      </c>
      <c r="G2" s="31" t="s">
        <v>108</v>
      </c>
    </row>
    <row r="3" spans="1:7" x14ac:dyDescent="0.75">
      <c r="A3" s="1" t="s">
        <v>0</v>
      </c>
      <c r="B3" s="4" t="s">
        <v>36</v>
      </c>
      <c r="F3" s="31" t="s">
        <v>109</v>
      </c>
      <c r="G3" s="31" t="s">
        <v>110</v>
      </c>
    </row>
    <row r="4" spans="1:7" x14ac:dyDescent="0.75">
      <c r="B4" s="3" t="s">
        <v>37</v>
      </c>
      <c r="F4" s="31" t="s">
        <v>111</v>
      </c>
      <c r="G4" s="31" t="s">
        <v>112</v>
      </c>
    </row>
    <row r="5" spans="1:7" x14ac:dyDescent="0.75">
      <c r="B5" s="3">
        <v>2019</v>
      </c>
      <c r="F5" s="31" t="s">
        <v>113</v>
      </c>
      <c r="G5" s="31" t="s">
        <v>114</v>
      </c>
    </row>
    <row r="6" spans="1:7" x14ac:dyDescent="0.75">
      <c r="B6" s="3" t="s">
        <v>38</v>
      </c>
      <c r="F6" s="31" t="s">
        <v>106</v>
      </c>
      <c r="G6" s="31" t="s">
        <v>61</v>
      </c>
    </row>
    <row r="7" spans="1:7" x14ac:dyDescent="0.75">
      <c r="B7" s="14" t="s">
        <v>39</v>
      </c>
      <c r="F7" s="31" t="s">
        <v>115</v>
      </c>
      <c r="G7" s="31" t="s">
        <v>44</v>
      </c>
    </row>
    <row r="8" spans="1:7" x14ac:dyDescent="0.75">
      <c r="F8" s="31" t="s">
        <v>116</v>
      </c>
      <c r="G8" s="31" t="s">
        <v>55</v>
      </c>
    </row>
    <row r="9" spans="1:7" x14ac:dyDescent="0.75">
      <c r="B9" s="4" t="s">
        <v>40</v>
      </c>
      <c r="F9" s="31" t="s">
        <v>117</v>
      </c>
      <c r="G9" s="31" t="s">
        <v>57</v>
      </c>
    </row>
    <row r="10" spans="1:7" x14ac:dyDescent="0.75">
      <c r="B10" s="3" t="s">
        <v>79</v>
      </c>
      <c r="F10" s="31" t="s">
        <v>118</v>
      </c>
      <c r="G10" s="31" t="s">
        <v>119</v>
      </c>
    </row>
    <row r="11" spans="1:7" x14ac:dyDescent="0.75">
      <c r="B11" s="3">
        <v>2022</v>
      </c>
      <c r="F11" s="31" t="s">
        <v>120</v>
      </c>
      <c r="G11" s="31" t="s">
        <v>121</v>
      </c>
    </row>
    <row r="12" spans="1:7" x14ac:dyDescent="0.75">
      <c r="B12" s="3" t="s">
        <v>80</v>
      </c>
      <c r="F12" s="31" t="s">
        <v>122</v>
      </c>
      <c r="G12" s="31" t="s">
        <v>123</v>
      </c>
    </row>
    <row r="13" spans="1:7" x14ac:dyDescent="0.75">
      <c r="F13" s="31" t="s">
        <v>124</v>
      </c>
      <c r="G13" s="31" t="s">
        <v>125</v>
      </c>
    </row>
    <row r="14" spans="1:7" x14ac:dyDescent="0.75">
      <c r="B14" s="4" t="s">
        <v>9</v>
      </c>
      <c r="F14" s="31" t="s">
        <v>126</v>
      </c>
      <c r="G14" s="31" t="s">
        <v>127</v>
      </c>
    </row>
    <row r="15" spans="1:7" x14ac:dyDescent="0.75">
      <c r="B15" s="3" t="s">
        <v>76</v>
      </c>
      <c r="F15" s="31" t="s">
        <v>128</v>
      </c>
      <c r="G15" s="31" t="s">
        <v>129</v>
      </c>
    </row>
    <row r="16" spans="1:7" x14ac:dyDescent="0.75">
      <c r="B16" s="3">
        <v>2021</v>
      </c>
      <c r="F16" s="31" t="s">
        <v>130</v>
      </c>
      <c r="G16" s="31" t="s">
        <v>131</v>
      </c>
    </row>
    <row r="17" spans="1:7" x14ac:dyDescent="0.75">
      <c r="B17" s="3" t="s">
        <v>77</v>
      </c>
      <c r="F17" s="31" t="s">
        <v>132</v>
      </c>
      <c r="G17" s="31" t="s">
        <v>133</v>
      </c>
    </row>
    <row r="18" spans="1:7" x14ac:dyDescent="0.75">
      <c r="B18" s="3" t="s">
        <v>47</v>
      </c>
      <c r="F18" s="31" t="s">
        <v>134</v>
      </c>
      <c r="G18" s="31" t="s">
        <v>135</v>
      </c>
    </row>
    <row r="19" spans="1:7" x14ac:dyDescent="0.75">
      <c r="F19" s="31" t="s">
        <v>136</v>
      </c>
      <c r="G19" s="31" t="s">
        <v>62</v>
      </c>
    </row>
    <row r="20" spans="1:7" x14ac:dyDescent="0.75">
      <c r="B20" s="3" t="s">
        <v>1</v>
      </c>
      <c r="F20" s="31" t="s">
        <v>137</v>
      </c>
      <c r="G20" s="31" t="s">
        <v>63</v>
      </c>
    </row>
    <row r="21" spans="1:7" x14ac:dyDescent="0.75">
      <c r="B21" s="3">
        <v>2022</v>
      </c>
      <c r="F21" s="31" t="s">
        <v>138</v>
      </c>
      <c r="G21" s="31" t="s">
        <v>64</v>
      </c>
    </row>
    <row r="22" spans="1:7" x14ac:dyDescent="0.75">
      <c r="B22" s="3" t="s">
        <v>78</v>
      </c>
      <c r="F22" s="31" t="s">
        <v>139</v>
      </c>
      <c r="G22" s="31" t="s">
        <v>65</v>
      </c>
    </row>
    <row r="23" spans="1:7" x14ac:dyDescent="0.75">
      <c r="B23" s="3" t="s">
        <v>49</v>
      </c>
      <c r="F23" s="31" t="s">
        <v>140</v>
      </c>
      <c r="G23" s="31" t="s">
        <v>141</v>
      </c>
    </row>
    <row r="24" spans="1:7" x14ac:dyDescent="0.75">
      <c r="F24" s="31" t="s">
        <v>142</v>
      </c>
      <c r="G24" s="31" t="s">
        <v>143</v>
      </c>
    </row>
    <row r="25" spans="1:7" x14ac:dyDescent="0.75">
      <c r="F25" s="31" t="s">
        <v>144</v>
      </c>
      <c r="G25" s="31" t="s">
        <v>145</v>
      </c>
    </row>
    <row r="26" spans="1:7" x14ac:dyDescent="0.75">
      <c r="A26" s="1" t="s">
        <v>2</v>
      </c>
      <c r="F26" s="31" t="s">
        <v>146</v>
      </c>
      <c r="G26" s="31" t="s">
        <v>147</v>
      </c>
    </row>
    <row r="27" spans="1:7" x14ac:dyDescent="0.75">
      <c r="A27" t="s">
        <v>22</v>
      </c>
      <c r="F27" s="31" t="s">
        <v>148</v>
      </c>
      <c r="G27" s="31" t="s">
        <v>149</v>
      </c>
    </row>
    <row r="28" spans="1:7" x14ac:dyDescent="0.75">
      <c r="A28" t="s">
        <v>14</v>
      </c>
      <c r="F28" s="31" t="s">
        <v>150</v>
      </c>
      <c r="G28" s="31" t="s">
        <v>151</v>
      </c>
    </row>
    <row r="29" spans="1:7" x14ac:dyDescent="0.75">
      <c r="A29" t="s">
        <v>13</v>
      </c>
      <c r="F29" s="31" t="s">
        <v>152</v>
      </c>
      <c r="G29" s="31" t="s">
        <v>153</v>
      </c>
    </row>
    <row r="30" spans="1:7" x14ac:dyDescent="0.75">
      <c r="F30" s="31" t="s">
        <v>154</v>
      </c>
      <c r="G30" s="31" t="s">
        <v>155</v>
      </c>
    </row>
    <row r="31" spans="1:7" x14ac:dyDescent="0.75">
      <c r="A31" t="s">
        <v>15</v>
      </c>
      <c r="F31" s="31" t="s">
        <v>156</v>
      </c>
      <c r="G31" s="31" t="s">
        <v>66</v>
      </c>
    </row>
    <row r="32" spans="1:7" x14ac:dyDescent="0.75">
      <c r="F32" s="31" t="s">
        <v>157</v>
      </c>
      <c r="G32" s="31" t="s">
        <v>158</v>
      </c>
    </row>
    <row r="33" spans="1:7" ht="59" x14ac:dyDescent="0.75">
      <c r="A33" s="16" t="s">
        <v>43</v>
      </c>
      <c r="B33">
        <v>0.88711067149387013</v>
      </c>
      <c r="F33" s="31" t="s">
        <v>159</v>
      </c>
      <c r="G33" s="31" t="s">
        <v>58</v>
      </c>
    </row>
    <row r="34" spans="1:7" x14ac:dyDescent="0.75">
      <c r="F34" s="31" t="s">
        <v>160</v>
      </c>
      <c r="G34" s="31" t="s">
        <v>161</v>
      </c>
    </row>
    <row r="35" spans="1:7" x14ac:dyDescent="0.75">
      <c r="F35" s="31" t="s">
        <v>162</v>
      </c>
      <c r="G35" s="31" t="s">
        <v>163</v>
      </c>
    </row>
    <row r="36" spans="1:7" x14ac:dyDescent="0.75">
      <c r="F36" s="31" t="s">
        <v>164</v>
      </c>
      <c r="G36" s="31" t="s">
        <v>165</v>
      </c>
    </row>
    <row r="37" spans="1:7" x14ac:dyDescent="0.75">
      <c r="F37" s="31" t="s">
        <v>166</v>
      </c>
      <c r="G37" s="31" t="s">
        <v>167</v>
      </c>
    </row>
    <row r="38" spans="1:7" x14ac:dyDescent="0.75">
      <c r="F38" s="31" t="s">
        <v>168</v>
      </c>
      <c r="G38" s="31" t="s">
        <v>67</v>
      </c>
    </row>
    <row r="39" spans="1:7" x14ac:dyDescent="0.75">
      <c r="F39" s="31" t="s">
        <v>169</v>
      </c>
      <c r="G39" s="31" t="s">
        <v>170</v>
      </c>
    </row>
    <row r="40" spans="1:7" x14ac:dyDescent="0.75">
      <c r="F40" s="31" t="s">
        <v>171</v>
      </c>
      <c r="G40" s="31" t="s">
        <v>172</v>
      </c>
    </row>
    <row r="41" spans="1:7" x14ac:dyDescent="0.75">
      <c r="F41" s="31" t="s">
        <v>173</v>
      </c>
      <c r="G41" s="31" t="s">
        <v>174</v>
      </c>
    </row>
    <row r="42" spans="1:7" x14ac:dyDescent="0.75">
      <c r="F42" s="31" t="s">
        <v>175</v>
      </c>
      <c r="G42" s="31" t="s">
        <v>176</v>
      </c>
    </row>
    <row r="43" spans="1:7" x14ac:dyDescent="0.75">
      <c r="F43" s="31" t="s">
        <v>177</v>
      </c>
      <c r="G43" s="31" t="s">
        <v>178</v>
      </c>
    </row>
    <row r="44" spans="1:7" x14ac:dyDescent="0.75">
      <c r="F44" s="31" t="s">
        <v>179</v>
      </c>
      <c r="G44" s="31" t="s">
        <v>59</v>
      </c>
    </row>
    <row r="45" spans="1:7" x14ac:dyDescent="0.75">
      <c r="F45" s="31" t="s">
        <v>180</v>
      </c>
      <c r="G45" s="31" t="s">
        <v>181</v>
      </c>
    </row>
    <row r="46" spans="1:7" x14ac:dyDescent="0.75">
      <c r="F46" s="31" t="s">
        <v>182</v>
      </c>
      <c r="G46" s="31" t="s">
        <v>68</v>
      </c>
    </row>
    <row r="47" spans="1:7" x14ac:dyDescent="0.75">
      <c r="F47" s="31" t="s">
        <v>183</v>
      </c>
      <c r="G47" s="31" t="s">
        <v>184</v>
      </c>
    </row>
    <row r="48" spans="1:7" x14ac:dyDescent="0.75">
      <c r="F48" s="31" t="s">
        <v>185</v>
      </c>
      <c r="G48" s="31" t="s">
        <v>186</v>
      </c>
    </row>
    <row r="49" spans="6:7" x14ac:dyDescent="0.75">
      <c r="F49" s="31" t="s">
        <v>187</v>
      </c>
      <c r="G49" s="31" t="s">
        <v>188</v>
      </c>
    </row>
    <row r="50" spans="6:7" x14ac:dyDescent="0.75">
      <c r="F50" s="31" t="s">
        <v>189</v>
      </c>
      <c r="G50" s="31" t="s">
        <v>190</v>
      </c>
    </row>
    <row r="51" spans="6:7" x14ac:dyDescent="0.75">
      <c r="F51" s="31" t="s">
        <v>191</v>
      </c>
      <c r="G51" s="31" t="s">
        <v>192</v>
      </c>
    </row>
  </sheetData>
  <hyperlinks>
    <hyperlink ref="B7" r:id="rId1" xr:uid="{46B1652F-1293-4993-B22D-4C9CA98A8E4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E61F-7942-4515-8229-A2210CA98666}">
  <dimension ref="A1:AG57"/>
  <sheetViews>
    <sheetView topLeftCell="A16" workbookViewId="0">
      <selection activeCell="C38" sqref="C38"/>
    </sheetView>
  </sheetViews>
  <sheetFormatPr defaultRowHeight="14.75" x14ac:dyDescent="0.75"/>
  <cols>
    <col min="1" max="1" width="45.40625" customWidth="1"/>
    <col min="2" max="2" width="15.7265625" customWidth="1"/>
    <col min="3" max="3" width="19.1328125" customWidth="1"/>
  </cols>
  <sheetData>
    <row r="1" spans="1:31" x14ac:dyDescent="0.75">
      <c r="A1" s="1" t="s">
        <v>4</v>
      </c>
    </row>
    <row r="2" spans="1:31" x14ac:dyDescent="0.75">
      <c r="A2">
        <v>2020</v>
      </c>
      <c r="B2">
        <v>2021</v>
      </c>
      <c r="C2">
        <v>2022</v>
      </c>
      <c r="D2">
        <v>2023</v>
      </c>
      <c r="E2">
        <v>2024</v>
      </c>
      <c r="F2">
        <v>2025</v>
      </c>
      <c r="G2">
        <v>2026</v>
      </c>
      <c r="H2">
        <v>2027</v>
      </c>
      <c r="I2">
        <v>2028</v>
      </c>
      <c r="J2">
        <v>2029</v>
      </c>
      <c r="K2">
        <v>2030</v>
      </c>
      <c r="L2">
        <v>2031</v>
      </c>
      <c r="M2">
        <v>2032</v>
      </c>
      <c r="N2">
        <v>2033</v>
      </c>
      <c r="O2">
        <v>2034</v>
      </c>
      <c r="P2">
        <v>2035</v>
      </c>
      <c r="Q2">
        <v>2036</v>
      </c>
      <c r="R2">
        <v>2037</v>
      </c>
      <c r="S2">
        <v>2038</v>
      </c>
      <c r="T2">
        <v>2039</v>
      </c>
      <c r="U2">
        <v>2040</v>
      </c>
      <c r="V2">
        <v>2041</v>
      </c>
      <c r="W2">
        <v>2042</v>
      </c>
      <c r="X2">
        <v>2043</v>
      </c>
      <c r="Y2">
        <v>2044</v>
      </c>
      <c r="Z2">
        <v>2045</v>
      </c>
      <c r="AA2">
        <v>2046</v>
      </c>
      <c r="AB2">
        <v>2047</v>
      </c>
      <c r="AC2">
        <v>2048</v>
      </c>
      <c r="AD2">
        <v>2049</v>
      </c>
      <c r="AE2">
        <v>2050</v>
      </c>
    </row>
    <row r="3" spans="1:31" x14ac:dyDescent="0.75">
      <c r="A3" s="2">
        <f>'Baseline Calculations'!C104</f>
        <v>7491.2019000999289</v>
      </c>
      <c r="B3" s="2">
        <f>'Baseline Calculations'!D104</f>
        <v>7499.3106617647063</v>
      </c>
      <c r="C3" s="2">
        <f>'Baseline Calculations'!E104</f>
        <v>4077.3387235753667</v>
      </c>
      <c r="D3" s="2">
        <f>'Baseline Calculations'!F104</f>
        <v>1603.9285098805146</v>
      </c>
      <c r="E3" s="2">
        <f>'Baseline Calculations'!G104</f>
        <v>945.1635024126839</v>
      </c>
      <c r="F3" s="2">
        <f>'Baseline Calculations'!H104</f>
        <v>474.67400045955884</v>
      </c>
      <c r="G3" s="2">
        <f>'Baseline Calculations'!I104</f>
        <v>338.76665900735298</v>
      </c>
      <c r="H3" s="2">
        <f>'Baseline Calculations'!J104</f>
        <v>338.76665900735293</v>
      </c>
      <c r="I3" s="2">
        <f>'Baseline Calculations'!K104</f>
        <v>338.76665900735293</v>
      </c>
      <c r="J3" s="2">
        <f>'Baseline Calculations'!L104</f>
        <v>338.76665900735293</v>
      </c>
      <c r="K3" s="2">
        <f>'Baseline Calculations'!M104</f>
        <v>338.76665900735293</v>
      </c>
      <c r="L3" s="2">
        <f>'Baseline Calculations'!N104</f>
        <v>338.76665900735293</v>
      </c>
      <c r="M3" s="2">
        <f>'Baseline Calculations'!O104</f>
        <v>276.45694508272049</v>
      </c>
      <c r="N3" s="2">
        <f>'Baseline Calculations'!P104</f>
        <v>168.57551125919119</v>
      </c>
      <c r="O3" s="2">
        <f>'Baseline Calculations'!Q104</f>
        <v>65.691779641544088</v>
      </c>
      <c r="P3" s="2">
        <f>'Baseline Calculations'!R104</f>
        <v>13.102811925551467</v>
      </c>
      <c r="Q3" s="2">
        <f>'Baseline Calculations'!S104</f>
        <v>3.3605238970588229</v>
      </c>
      <c r="R3" s="2">
        <f>'Baseline Calculations'!T104</f>
        <v>3.3605238970588234</v>
      </c>
      <c r="S3" s="2">
        <f>'Baseline Calculations'!U104</f>
        <v>3.3605238970588243</v>
      </c>
      <c r="T3" s="2">
        <f>'Baseline Calculations'!V104</f>
        <v>3.3605238970588238</v>
      </c>
      <c r="U3" s="2">
        <f>'Baseline Calculations'!W104</f>
        <v>3.3605238970588229</v>
      </c>
      <c r="V3" s="2">
        <f>'Baseline Calculations'!X104</f>
        <v>3.3605238970588238</v>
      </c>
      <c r="W3" s="2">
        <f>'Baseline Calculations'!Y104</f>
        <v>3.3605238970588229</v>
      </c>
      <c r="X3" s="2">
        <f>'Baseline Calculations'!Z104</f>
        <v>3.3605238970588234</v>
      </c>
      <c r="Y3" s="2">
        <f>'Baseline Calculations'!AA104</f>
        <v>3.3605238970588234</v>
      </c>
      <c r="Z3" s="2">
        <f>'Baseline Calculations'!AB104</f>
        <v>3.3605238970588229</v>
      </c>
      <c r="AA3" s="2">
        <f>'Baseline Calculations'!AC104</f>
        <v>3.3605238970588234</v>
      </c>
      <c r="AB3" s="2">
        <f>'Baseline Calculations'!AD104</f>
        <v>3.3605238970588234</v>
      </c>
      <c r="AC3" s="2">
        <f>'Baseline Calculations'!AE104</f>
        <v>3.3605238970588234</v>
      </c>
      <c r="AD3" s="2">
        <f>'Baseline Calculations'!AF104</f>
        <v>1.2601964613970587</v>
      </c>
      <c r="AE3" s="2">
        <f>'Baseline Calculations'!AG104</f>
        <v>0</v>
      </c>
    </row>
    <row r="4" spans="1:31" x14ac:dyDescent="0.75">
      <c r="A4" s="2"/>
    </row>
    <row r="5" spans="1:31" x14ac:dyDescent="0.75">
      <c r="A5" s="5" t="s">
        <v>3</v>
      </c>
    </row>
    <row r="6" spans="1:31" x14ac:dyDescent="0.75">
      <c r="A6" s="2" t="s">
        <v>5</v>
      </c>
    </row>
    <row r="7" spans="1:31" x14ac:dyDescent="0.75">
      <c r="A7" s="2" t="s">
        <v>7</v>
      </c>
    </row>
    <row r="8" spans="1:31" x14ac:dyDescent="0.75">
      <c r="A8" s="18" t="s">
        <v>45</v>
      </c>
      <c r="B8" s="18"/>
    </row>
    <row r="9" spans="1:31" x14ac:dyDescent="0.75">
      <c r="A9" s="17" t="s">
        <v>46</v>
      </c>
      <c r="B9" s="17"/>
      <c r="C9" s="19" t="s">
        <v>47</v>
      </c>
    </row>
    <row r="10" spans="1:31" x14ac:dyDescent="0.75">
      <c r="A10" s="17" t="s">
        <v>48</v>
      </c>
      <c r="B10" s="17"/>
      <c r="C10" s="19" t="s">
        <v>49</v>
      </c>
    </row>
    <row r="11" spans="1:31" x14ac:dyDescent="0.75">
      <c r="A11" s="17" t="s">
        <v>50</v>
      </c>
      <c r="B11" s="17"/>
    </row>
    <row r="12" spans="1:31" x14ac:dyDescent="0.75">
      <c r="A12" s="17" t="s">
        <v>8</v>
      </c>
      <c r="B12" s="17" t="s">
        <v>51</v>
      </c>
      <c r="C12" s="17" t="s">
        <v>52</v>
      </c>
      <c r="D12" s="17">
        <v>2020</v>
      </c>
      <c r="E12" s="17">
        <f t="shared" ref="E12:J12" si="0">D12+1</f>
        <v>2021</v>
      </c>
      <c r="F12" s="17">
        <f t="shared" si="0"/>
        <v>2022</v>
      </c>
      <c r="G12" s="17">
        <f t="shared" si="0"/>
        <v>2023</v>
      </c>
      <c r="H12" s="17">
        <f t="shared" si="0"/>
        <v>2024</v>
      </c>
      <c r="I12" s="17">
        <f t="shared" si="0"/>
        <v>2025</v>
      </c>
      <c r="J12" s="17">
        <f t="shared" si="0"/>
        <v>2026</v>
      </c>
    </row>
    <row r="13" spans="1:31" x14ac:dyDescent="0.75">
      <c r="A13" s="17" t="s">
        <v>44</v>
      </c>
      <c r="B13" s="17">
        <v>0</v>
      </c>
      <c r="C13" s="17" t="s">
        <v>53</v>
      </c>
      <c r="D13" s="17">
        <v>2500</v>
      </c>
      <c r="E13" s="17">
        <v>2500</v>
      </c>
      <c r="F13" s="17">
        <v>2500</v>
      </c>
      <c r="G13" s="17">
        <v>2000</v>
      </c>
      <c r="H13" s="17">
        <v>2000</v>
      </c>
      <c r="I13" s="17">
        <v>2000</v>
      </c>
      <c r="J13" s="17">
        <v>2000</v>
      </c>
      <c r="K13" s="18" t="s">
        <v>54</v>
      </c>
    </row>
    <row r="14" spans="1:31" x14ac:dyDescent="0.75">
      <c r="A14" s="17" t="s">
        <v>55</v>
      </c>
      <c r="B14" s="17">
        <v>0</v>
      </c>
      <c r="C14" s="17" t="s">
        <v>53</v>
      </c>
      <c r="D14" s="17">
        <v>2250</v>
      </c>
      <c r="E14" s="17">
        <v>2250</v>
      </c>
      <c r="F14" s="17">
        <v>2250</v>
      </c>
      <c r="G14" s="17">
        <v>2250</v>
      </c>
      <c r="H14" s="17">
        <v>2250</v>
      </c>
      <c r="I14" s="17">
        <v>2250</v>
      </c>
      <c r="J14" s="17">
        <v>2250</v>
      </c>
      <c r="K14" s="17"/>
      <c r="R14" s="19" t="s">
        <v>56</v>
      </c>
    </row>
    <row r="15" spans="1:31" x14ac:dyDescent="0.75">
      <c r="A15" s="17" t="s">
        <v>57</v>
      </c>
      <c r="B15" s="17">
        <v>0</v>
      </c>
      <c r="C15" s="17" t="s">
        <v>53</v>
      </c>
      <c r="D15" s="17">
        <v>1000</v>
      </c>
      <c r="E15" s="17">
        <v>1000</v>
      </c>
      <c r="F15" s="17">
        <v>1000</v>
      </c>
      <c r="G15" s="17">
        <v>1000</v>
      </c>
      <c r="H15" s="17">
        <v>1000</v>
      </c>
      <c r="I15" s="17">
        <v>1000</v>
      </c>
      <c r="J15" s="17">
        <v>1000</v>
      </c>
    </row>
    <row r="16" spans="1:31" ht="15.75" customHeight="1" x14ac:dyDescent="0.75">
      <c r="A16" s="17" t="s">
        <v>58</v>
      </c>
      <c r="B16" s="17">
        <v>1</v>
      </c>
      <c r="C16" s="20" t="s">
        <v>53</v>
      </c>
      <c r="D16" s="21">
        <v>500</v>
      </c>
      <c r="E16" s="21">
        <v>500</v>
      </c>
      <c r="F16" s="21">
        <v>500</v>
      </c>
      <c r="G16" s="21">
        <v>500</v>
      </c>
      <c r="H16" s="21">
        <v>500</v>
      </c>
      <c r="I16" s="21">
        <v>500</v>
      </c>
      <c r="J16" s="21">
        <v>500</v>
      </c>
      <c r="K16" s="20" t="s">
        <v>105</v>
      </c>
      <c r="L16" s="20"/>
      <c r="M16" s="22"/>
    </row>
    <row r="17" spans="1:33" ht="15.75" customHeight="1" x14ac:dyDescent="0.75">
      <c r="A17" s="17" t="s">
        <v>59</v>
      </c>
      <c r="B17" s="17">
        <v>0</v>
      </c>
      <c r="C17" s="17" t="s">
        <v>53</v>
      </c>
      <c r="D17" s="17">
        <v>2500</v>
      </c>
      <c r="E17" s="17">
        <v>2500</v>
      </c>
      <c r="F17" s="17">
        <v>2500</v>
      </c>
      <c r="G17" s="17">
        <v>0</v>
      </c>
      <c r="H17" s="17">
        <v>0</v>
      </c>
      <c r="I17" s="17">
        <v>0</v>
      </c>
      <c r="J17" s="17">
        <v>0</v>
      </c>
      <c r="K17" s="17" t="s">
        <v>60</v>
      </c>
      <c r="R17" s="23"/>
    </row>
    <row r="18" spans="1:33" ht="15.75" customHeight="1" x14ac:dyDescent="0.75">
      <c r="A18" s="17" t="s">
        <v>61</v>
      </c>
      <c r="B18" s="17">
        <v>0</v>
      </c>
      <c r="C18" s="17" t="s">
        <v>53</v>
      </c>
      <c r="D18" s="17">
        <v>1000</v>
      </c>
      <c r="E18" s="17">
        <v>1000</v>
      </c>
      <c r="F18" s="17">
        <v>1000</v>
      </c>
      <c r="G18" s="17">
        <v>1000</v>
      </c>
      <c r="H18" s="17">
        <v>1000</v>
      </c>
      <c r="I18" s="17">
        <v>1000</v>
      </c>
      <c r="J18" s="17">
        <v>1000</v>
      </c>
    </row>
    <row r="19" spans="1:33" ht="15.75" customHeight="1" x14ac:dyDescent="0.75">
      <c r="A19" s="17" t="s">
        <v>62</v>
      </c>
      <c r="B19" s="17">
        <v>0</v>
      </c>
      <c r="C19" s="17" t="s">
        <v>53</v>
      </c>
      <c r="D19" s="24">
        <v>1500</v>
      </c>
      <c r="E19" s="24">
        <v>1500</v>
      </c>
      <c r="F19" s="24">
        <v>1500</v>
      </c>
      <c r="G19" s="24">
        <v>1500</v>
      </c>
      <c r="H19" s="24">
        <v>1500</v>
      </c>
      <c r="I19" s="24">
        <v>1500</v>
      </c>
      <c r="J19" s="24">
        <v>1500</v>
      </c>
    </row>
    <row r="20" spans="1:33" ht="15.75" customHeight="1" x14ac:dyDescent="0.75">
      <c r="A20" s="17" t="s">
        <v>63</v>
      </c>
      <c r="B20" s="17">
        <v>0</v>
      </c>
      <c r="C20" s="17" t="s">
        <v>53</v>
      </c>
      <c r="D20" s="17">
        <v>2000</v>
      </c>
      <c r="E20" s="17">
        <v>2000</v>
      </c>
      <c r="F20" s="17">
        <v>2000</v>
      </c>
      <c r="G20" s="17">
        <v>2000</v>
      </c>
      <c r="H20" s="17">
        <v>2000</v>
      </c>
      <c r="I20" s="17">
        <v>2000</v>
      </c>
      <c r="J20" s="17">
        <v>2000</v>
      </c>
    </row>
    <row r="21" spans="1:33" ht="15.75" customHeight="1" x14ac:dyDescent="0.75">
      <c r="A21" s="17" t="s">
        <v>64</v>
      </c>
      <c r="B21" s="17">
        <v>0</v>
      </c>
      <c r="C21" s="17" t="s">
        <v>53</v>
      </c>
      <c r="D21" s="17">
        <v>0</v>
      </c>
      <c r="E21" s="17">
        <v>0</v>
      </c>
      <c r="F21" s="17">
        <v>0</v>
      </c>
      <c r="G21" s="17">
        <v>0</v>
      </c>
      <c r="H21" s="17">
        <v>0</v>
      </c>
      <c r="I21" s="17">
        <v>0</v>
      </c>
      <c r="J21" s="17">
        <v>0</v>
      </c>
    </row>
    <row r="22" spans="1:33" ht="15.75" customHeight="1" x14ac:dyDescent="0.75">
      <c r="A22" s="17" t="s">
        <v>65</v>
      </c>
      <c r="B22" s="17">
        <v>0</v>
      </c>
      <c r="C22" s="17" t="s">
        <v>53</v>
      </c>
      <c r="D22" s="17">
        <v>1500</v>
      </c>
      <c r="E22" s="17">
        <v>1500</v>
      </c>
      <c r="F22" s="17">
        <v>1500</v>
      </c>
      <c r="G22" s="17">
        <v>1500</v>
      </c>
      <c r="H22" s="17">
        <v>1500</v>
      </c>
      <c r="I22" s="17">
        <v>1500</v>
      </c>
      <c r="J22" s="17">
        <v>1500</v>
      </c>
    </row>
    <row r="23" spans="1:33" ht="15.75" customHeight="1" x14ac:dyDescent="0.75">
      <c r="A23" s="17" t="s">
        <v>66</v>
      </c>
      <c r="B23" s="17">
        <v>0</v>
      </c>
      <c r="C23" s="17" t="s">
        <v>53</v>
      </c>
      <c r="D23" s="17">
        <v>4000</v>
      </c>
      <c r="E23" s="17">
        <v>4000</v>
      </c>
      <c r="F23" s="17">
        <v>4000</v>
      </c>
      <c r="G23" s="17">
        <v>4000</v>
      </c>
      <c r="H23" s="17">
        <v>4000</v>
      </c>
      <c r="I23" s="17">
        <v>4000</v>
      </c>
      <c r="J23" s="17">
        <v>4000</v>
      </c>
    </row>
    <row r="24" spans="1:33" ht="15.75" customHeight="1" x14ac:dyDescent="0.75">
      <c r="A24" s="17" t="s">
        <v>67</v>
      </c>
      <c r="B24" s="17">
        <v>0</v>
      </c>
      <c r="C24" s="17" t="s">
        <v>53</v>
      </c>
      <c r="D24" s="17">
        <v>1500</v>
      </c>
      <c r="E24" s="17">
        <v>1500</v>
      </c>
      <c r="F24" s="17">
        <v>1500</v>
      </c>
      <c r="G24" s="17">
        <v>1500</v>
      </c>
      <c r="H24" s="17">
        <v>1500</v>
      </c>
      <c r="I24" s="17">
        <v>1500</v>
      </c>
      <c r="J24" s="17">
        <v>1500</v>
      </c>
    </row>
    <row r="25" spans="1:33" ht="15.75" customHeight="1" x14ac:dyDescent="0.75">
      <c r="A25" s="17" t="s">
        <v>68</v>
      </c>
      <c r="B25" s="17">
        <v>0</v>
      </c>
      <c r="C25" s="17" t="s">
        <v>53</v>
      </c>
      <c r="D25" s="17">
        <v>3000</v>
      </c>
      <c r="E25" s="17">
        <v>3000</v>
      </c>
      <c r="F25" s="17">
        <v>3000</v>
      </c>
      <c r="G25" s="17">
        <v>3000</v>
      </c>
      <c r="H25" s="17">
        <v>3000</v>
      </c>
      <c r="I25" s="17">
        <v>3000</v>
      </c>
      <c r="J25" s="17">
        <v>3000</v>
      </c>
      <c r="K25" s="17" t="s">
        <v>69</v>
      </c>
    </row>
    <row r="26" spans="1:33" ht="15.75" customHeight="1" x14ac:dyDescent="0.75">
      <c r="A26" s="17" t="s">
        <v>71</v>
      </c>
      <c r="B26" s="17">
        <v>0</v>
      </c>
      <c r="C26" s="17"/>
      <c r="D26" s="17">
        <v>0</v>
      </c>
      <c r="E26" s="17">
        <v>0</v>
      </c>
      <c r="F26" s="17">
        <v>0</v>
      </c>
      <c r="G26" s="17">
        <v>0</v>
      </c>
      <c r="H26" s="17">
        <v>0</v>
      </c>
      <c r="I26" s="17">
        <v>0</v>
      </c>
      <c r="J26" s="17">
        <v>0</v>
      </c>
      <c r="K26" s="17"/>
    </row>
    <row r="27" spans="1:33" ht="15.75" customHeight="1" x14ac:dyDescent="0.75">
      <c r="A27" s="17" t="s">
        <v>70</v>
      </c>
      <c r="B27" s="17">
        <v>0</v>
      </c>
    </row>
    <row r="28" spans="1:33" ht="15.75" customHeight="1" x14ac:dyDescent="0.75">
      <c r="A28" s="17"/>
      <c r="B28" s="17"/>
      <c r="C28" s="17"/>
      <c r="D28" s="17"/>
      <c r="E28" s="17"/>
      <c r="F28" s="17"/>
      <c r="G28" s="17"/>
      <c r="H28" s="17"/>
      <c r="I28" s="17"/>
      <c r="J28" s="18"/>
    </row>
    <row r="29" spans="1:33" x14ac:dyDescent="0.75">
      <c r="A29" s="6" t="s">
        <v>6</v>
      </c>
    </row>
    <row r="30" spans="1:33" x14ac:dyDescent="0.75">
      <c r="A30" s="2"/>
    </row>
    <row r="31" spans="1:33" x14ac:dyDescent="0.75">
      <c r="A31" s="2" t="s">
        <v>10</v>
      </c>
      <c r="B31" t="str">
        <f>About!B2</f>
        <v>CO</v>
      </c>
    </row>
    <row r="32" spans="1:33" x14ac:dyDescent="0.75">
      <c r="C32">
        <v>2020</v>
      </c>
      <c r="D32">
        <v>2021</v>
      </c>
      <c r="E32">
        <v>2022</v>
      </c>
      <c r="F32">
        <v>2023</v>
      </c>
      <c r="G32">
        <v>2024</v>
      </c>
      <c r="H32">
        <v>2025</v>
      </c>
      <c r="I32">
        <v>2026</v>
      </c>
      <c r="J32">
        <v>2027</v>
      </c>
      <c r="K32">
        <v>2028</v>
      </c>
      <c r="L32">
        <v>2029</v>
      </c>
      <c r="M32">
        <v>2030</v>
      </c>
      <c r="N32">
        <v>2031</v>
      </c>
      <c r="O32">
        <v>2032</v>
      </c>
      <c r="P32">
        <v>2033</v>
      </c>
      <c r="Q32">
        <v>2034</v>
      </c>
      <c r="R32">
        <v>2035</v>
      </c>
      <c r="S32">
        <v>2036</v>
      </c>
      <c r="T32">
        <v>2037</v>
      </c>
      <c r="U32">
        <v>2038</v>
      </c>
      <c r="V32">
        <v>2039</v>
      </c>
      <c r="W32">
        <v>2040</v>
      </c>
      <c r="X32">
        <v>2041</v>
      </c>
      <c r="Y32">
        <v>2042</v>
      </c>
      <c r="Z32">
        <v>2043</v>
      </c>
      <c r="AA32">
        <v>2044</v>
      </c>
      <c r="AB32">
        <v>2045</v>
      </c>
      <c r="AC32">
        <v>2046</v>
      </c>
      <c r="AD32">
        <v>2047</v>
      </c>
      <c r="AE32">
        <v>2048</v>
      </c>
      <c r="AF32">
        <v>2049</v>
      </c>
      <c r="AG32">
        <v>2050</v>
      </c>
    </row>
    <row r="33" spans="1:33" x14ac:dyDescent="0.75">
      <c r="C33" s="2">
        <f>SUMIFS(D$13:D$26,$A$13:$A$26,$B$31)</f>
        <v>2500</v>
      </c>
      <c r="D33" s="2">
        <f t="shared" ref="D33:I33" si="1">SUMIFS(E$13:E$26,$A$13:$A$26,$B$31)</f>
        <v>2500</v>
      </c>
      <c r="E33" s="2">
        <f t="shared" si="1"/>
        <v>2500</v>
      </c>
      <c r="F33" s="2">
        <f t="shared" si="1"/>
        <v>2000</v>
      </c>
      <c r="G33" s="2">
        <f t="shared" si="1"/>
        <v>2000</v>
      </c>
      <c r="H33" s="2">
        <f t="shared" si="1"/>
        <v>2000</v>
      </c>
      <c r="I33" s="2">
        <f t="shared" si="1"/>
        <v>2000</v>
      </c>
      <c r="J33" s="2">
        <v>0</v>
      </c>
      <c r="K33" s="2">
        <f t="shared" ref="K33:AG33" si="2">J33</f>
        <v>0</v>
      </c>
      <c r="L33" s="2">
        <f t="shared" si="2"/>
        <v>0</v>
      </c>
      <c r="M33" s="2">
        <f t="shared" si="2"/>
        <v>0</v>
      </c>
      <c r="N33" s="2">
        <f t="shared" si="2"/>
        <v>0</v>
      </c>
      <c r="O33" s="2">
        <f t="shared" si="2"/>
        <v>0</v>
      </c>
      <c r="P33" s="2">
        <f t="shared" si="2"/>
        <v>0</v>
      </c>
      <c r="Q33" s="2">
        <f t="shared" si="2"/>
        <v>0</v>
      </c>
      <c r="R33" s="2">
        <f t="shared" si="2"/>
        <v>0</v>
      </c>
      <c r="S33" s="2">
        <f t="shared" si="2"/>
        <v>0</v>
      </c>
      <c r="T33" s="2">
        <f t="shared" si="2"/>
        <v>0</v>
      </c>
      <c r="U33" s="2">
        <f t="shared" si="2"/>
        <v>0</v>
      </c>
      <c r="V33" s="2">
        <f t="shared" si="2"/>
        <v>0</v>
      </c>
      <c r="W33" s="2">
        <f t="shared" si="2"/>
        <v>0</v>
      </c>
      <c r="X33" s="2">
        <f t="shared" si="2"/>
        <v>0</v>
      </c>
      <c r="Y33" s="2">
        <f t="shared" si="2"/>
        <v>0</v>
      </c>
      <c r="Z33" s="2">
        <f t="shared" si="2"/>
        <v>0</v>
      </c>
      <c r="AA33" s="2">
        <f t="shared" si="2"/>
        <v>0</v>
      </c>
      <c r="AB33" s="2">
        <f t="shared" si="2"/>
        <v>0</v>
      </c>
      <c r="AC33" s="2">
        <f t="shared" si="2"/>
        <v>0</v>
      </c>
      <c r="AD33" s="2">
        <f t="shared" si="2"/>
        <v>0</v>
      </c>
      <c r="AE33" s="2">
        <f t="shared" si="2"/>
        <v>0</v>
      </c>
      <c r="AF33" s="2">
        <f t="shared" si="2"/>
        <v>0</v>
      </c>
      <c r="AG33" s="2">
        <f t="shared" si="2"/>
        <v>0</v>
      </c>
    </row>
    <row r="34" spans="1:33" x14ac:dyDescent="0.75">
      <c r="A34" t="s">
        <v>103</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spans="1:33" x14ac:dyDescent="0.75">
      <c r="A35" s="2"/>
    </row>
    <row r="36" spans="1:33" x14ac:dyDescent="0.75">
      <c r="A36" s="2" t="s">
        <v>95</v>
      </c>
    </row>
    <row r="37" spans="1:33" x14ac:dyDescent="0.75">
      <c r="C37">
        <v>2020</v>
      </c>
      <c r="D37">
        <v>2021</v>
      </c>
      <c r="E37">
        <v>2022</v>
      </c>
      <c r="F37">
        <v>2023</v>
      </c>
      <c r="G37">
        <v>2024</v>
      </c>
      <c r="H37">
        <v>2025</v>
      </c>
      <c r="I37">
        <v>2026</v>
      </c>
      <c r="J37">
        <v>2027</v>
      </c>
      <c r="K37">
        <v>2028</v>
      </c>
      <c r="L37">
        <v>2029</v>
      </c>
      <c r="M37">
        <v>2030</v>
      </c>
      <c r="N37">
        <v>2031</v>
      </c>
      <c r="O37">
        <v>2032</v>
      </c>
      <c r="P37">
        <v>2033</v>
      </c>
      <c r="Q37">
        <v>2034</v>
      </c>
      <c r="R37">
        <v>2035</v>
      </c>
      <c r="S37">
        <v>2036</v>
      </c>
      <c r="T37">
        <v>2037</v>
      </c>
      <c r="U37">
        <v>2038</v>
      </c>
      <c r="V37">
        <v>2039</v>
      </c>
      <c r="W37">
        <v>2040</v>
      </c>
      <c r="X37">
        <v>2041</v>
      </c>
      <c r="Y37">
        <v>2042</v>
      </c>
      <c r="Z37">
        <v>2043</v>
      </c>
      <c r="AA37">
        <v>2044</v>
      </c>
      <c r="AB37">
        <v>2045</v>
      </c>
      <c r="AC37">
        <v>2046</v>
      </c>
      <c r="AD37">
        <v>2047</v>
      </c>
      <c r="AE37">
        <v>2048</v>
      </c>
      <c r="AF37">
        <v>2049</v>
      </c>
      <c r="AG37">
        <v>2050</v>
      </c>
    </row>
    <row r="38" spans="1:33" x14ac:dyDescent="0.75">
      <c r="B38" s="2"/>
      <c r="C38" s="2">
        <f>(A3+C33)*About!$B$33</f>
        <v>8863.301826628478</v>
      </c>
      <c r="D38" s="2">
        <f>(B3+D33)*About!$B$33</f>
        <v>8870.4951956339028</v>
      </c>
      <c r="E38" s="2">
        <f>(C3+E33)*About!$B$33</f>
        <v>5834.8273717135789</v>
      </c>
      <c r="F38" s="2">
        <f>(D3+F33)*About!$B$33</f>
        <v>3197.0834404160064</v>
      </c>
      <c r="G38" s="2">
        <f>(E3+G33)*About!$B$33</f>
        <v>2612.6859722845547</v>
      </c>
      <c r="H38" s="2">
        <f>(F3+H33)*About!$B$33</f>
        <v>2195.3097142761012</v>
      </c>
      <c r="I38" s="2">
        <f>(G3+I33)*About!$B$33</f>
        <v>2074.7448613394881</v>
      </c>
      <c r="J38" s="2">
        <f>(H3+J33)*About!$B$33</f>
        <v>300.52351835174778</v>
      </c>
      <c r="K38" s="2">
        <f>(I3+K33)*About!$B$33</f>
        <v>300.52351835174778</v>
      </c>
      <c r="L38" s="2">
        <f>(J3+L33)*About!$B$33</f>
        <v>300.52351835174778</v>
      </c>
      <c r="M38" s="2">
        <f>(K3+M33)*About!$B$33</f>
        <v>300.52351835174778</v>
      </c>
      <c r="N38" s="2">
        <f>(L3+N33)*About!$B$33</f>
        <v>300.52351835174778</v>
      </c>
      <c r="O38" s="2">
        <f>(M3+O33)*About!$B$33</f>
        <v>245.24790619147615</v>
      </c>
      <c r="P38" s="2">
        <f>(N3+P33)*About!$B$33</f>
        <v>149.54513499056355</v>
      </c>
      <c r="Q38" s="2">
        <f>(O3+Q33)*About!$B$33</f>
        <v>58.275878749437524</v>
      </c>
      <c r="R38" s="2">
        <f>(P3+R33)*About!$B$33</f>
        <v>11.623644285733851</v>
      </c>
      <c r="S38" s="2">
        <f>(Q3+S33)*About!$B$33</f>
        <v>2.9811566108910497</v>
      </c>
      <c r="T38" s="2">
        <f>(R3+T33)*About!$B$33</f>
        <v>2.9811566108910501</v>
      </c>
      <c r="U38" s="2">
        <f>(S3+U33)*About!$B$33</f>
        <v>2.981156610891051</v>
      </c>
      <c r="V38" s="2">
        <f>(T3+V33)*About!$B$33</f>
        <v>2.9811566108910506</v>
      </c>
      <c r="W38" s="2">
        <f>(U3+W33)*About!$B$33</f>
        <v>2.9811566108910497</v>
      </c>
      <c r="X38" s="2">
        <f>(V3+X33)*About!$B$33</f>
        <v>2.9811566108910506</v>
      </c>
      <c r="Y38" s="2">
        <f>(W3+Y33)*About!$B$33</f>
        <v>2.9811566108910497</v>
      </c>
      <c r="Z38" s="2">
        <f>(X3+Z33)*About!$B$33</f>
        <v>2.9811566108910501</v>
      </c>
      <c r="AA38" s="2">
        <f>(Y3+AA33)*About!$B$33</f>
        <v>2.9811566108910501</v>
      </c>
      <c r="AB38" s="2">
        <f>(Z3+AB33)*About!$B$33</f>
        <v>2.9811566108910497</v>
      </c>
      <c r="AC38" s="2">
        <f>(AA3+AC33)*About!$B$33</f>
        <v>2.9811566108910501</v>
      </c>
      <c r="AD38" s="2">
        <f>(AB3+AD33)*About!$B$33</f>
        <v>2.9811566108910501</v>
      </c>
      <c r="AE38" s="2">
        <f>(AC3+AE33)*About!$B$33</f>
        <v>2.9811566108910501</v>
      </c>
      <c r="AF38" s="2">
        <f>(AD3+AF33)*About!$B$33</f>
        <v>1.1179337290841438</v>
      </c>
      <c r="AG38" s="2">
        <f>(AE3+AG33)*About!$B$33</f>
        <v>0</v>
      </c>
    </row>
    <row r="40" spans="1:33" x14ac:dyDescent="0.75">
      <c r="A40" t="s">
        <v>33</v>
      </c>
      <c r="B40">
        <v>2020</v>
      </c>
      <c r="C40">
        <v>2021</v>
      </c>
      <c r="D40">
        <v>2022</v>
      </c>
      <c r="E40">
        <v>2023</v>
      </c>
      <c r="F40">
        <v>2024</v>
      </c>
      <c r="G40">
        <v>2025</v>
      </c>
      <c r="H40">
        <v>2026</v>
      </c>
      <c r="I40">
        <v>2027</v>
      </c>
      <c r="J40">
        <v>2028</v>
      </c>
      <c r="K40">
        <v>2029</v>
      </c>
      <c r="L40">
        <v>2030</v>
      </c>
      <c r="M40">
        <v>2031</v>
      </c>
      <c r="N40">
        <v>2032</v>
      </c>
      <c r="O40">
        <v>2033</v>
      </c>
      <c r="P40">
        <v>2034</v>
      </c>
      <c r="Q40">
        <v>2035</v>
      </c>
      <c r="R40">
        <v>2036</v>
      </c>
      <c r="S40">
        <v>2037</v>
      </c>
      <c r="T40">
        <v>2038</v>
      </c>
      <c r="U40">
        <v>2039</v>
      </c>
      <c r="V40">
        <v>2040</v>
      </c>
      <c r="W40">
        <v>2041</v>
      </c>
      <c r="X40">
        <v>2042</v>
      </c>
      <c r="Y40">
        <v>2043</v>
      </c>
      <c r="Z40">
        <v>2044</v>
      </c>
      <c r="AA40">
        <v>2045</v>
      </c>
      <c r="AB40">
        <v>2046</v>
      </c>
      <c r="AC40">
        <v>2047</v>
      </c>
      <c r="AD40">
        <v>2048</v>
      </c>
      <c r="AE40">
        <v>2049</v>
      </c>
      <c r="AF40">
        <v>2050</v>
      </c>
    </row>
    <row r="41" spans="1:33" x14ac:dyDescent="0.75">
      <c r="A41" t="s">
        <v>104</v>
      </c>
      <c r="B41">
        <v>36886</v>
      </c>
      <c r="C41">
        <v>37337</v>
      </c>
      <c r="D41">
        <v>37329</v>
      </c>
      <c r="E41">
        <v>37503</v>
      </c>
      <c r="F41">
        <v>37520</v>
      </c>
      <c r="G41">
        <v>37634</v>
      </c>
      <c r="H41">
        <v>37672</v>
      </c>
      <c r="I41">
        <v>37697</v>
      </c>
      <c r="J41">
        <v>37738</v>
      </c>
      <c r="K41">
        <v>37794</v>
      </c>
      <c r="L41">
        <v>37860</v>
      </c>
      <c r="M41">
        <v>37933</v>
      </c>
      <c r="N41">
        <v>38027</v>
      </c>
      <c r="O41">
        <v>38120</v>
      </c>
      <c r="P41">
        <v>38168</v>
      </c>
      <c r="Q41">
        <v>38205</v>
      </c>
      <c r="R41">
        <v>38235</v>
      </c>
      <c r="S41">
        <v>38257</v>
      </c>
      <c r="T41">
        <v>38267</v>
      </c>
      <c r="U41">
        <v>38274</v>
      </c>
      <c r="V41">
        <v>38269</v>
      </c>
      <c r="W41">
        <v>38269</v>
      </c>
      <c r="X41">
        <v>38264</v>
      </c>
      <c r="Y41">
        <v>38252</v>
      </c>
      <c r="Z41">
        <v>38240</v>
      </c>
      <c r="AA41">
        <v>38228</v>
      </c>
      <c r="AB41">
        <v>38214</v>
      </c>
      <c r="AC41">
        <v>38204</v>
      </c>
      <c r="AD41">
        <v>38195</v>
      </c>
      <c r="AE41">
        <v>38188</v>
      </c>
      <c r="AF41">
        <v>38175</v>
      </c>
    </row>
    <row r="43" spans="1:33" x14ac:dyDescent="0.75">
      <c r="A43" t="s">
        <v>12</v>
      </c>
    </row>
    <row r="44" spans="1:33" x14ac:dyDescent="0.75">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75">
      <c r="A45" s="7"/>
      <c r="B45" s="7"/>
      <c r="C45" s="7">
        <f>C38/B41</f>
        <v>0.24028904805694512</v>
      </c>
      <c r="D45" s="7">
        <f t="shared" ref="D45:AG45" si="3">D38/C41</f>
        <v>0.23757921621003034</v>
      </c>
      <c r="E45" s="7">
        <f t="shared" si="3"/>
        <v>0.15630816179682228</v>
      </c>
      <c r="F45" s="7">
        <f t="shared" si="3"/>
        <v>8.5248738512012548E-2</v>
      </c>
      <c r="G45" s="7">
        <f t="shared" si="3"/>
        <v>6.9634487534236539E-2</v>
      </c>
      <c r="H45" s="7">
        <f t="shared" si="3"/>
        <v>5.8333148596378309E-2</v>
      </c>
      <c r="I45" s="7">
        <f t="shared" si="3"/>
        <v>5.5073923904743263E-2</v>
      </c>
      <c r="J45" s="7">
        <f t="shared" si="3"/>
        <v>7.972080493189055E-3</v>
      </c>
      <c r="K45" s="7">
        <f t="shared" si="3"/>
        <v>7.9634193214199959E-3</v>
      </c>
      <c r="L45" s="7">
        <f t="shared" si="3"/>
        <v>7.9516197902245803E-3</v>
      </c>
      <c r="M45" s="7">
        <f t="shared" si="3"/>
        <v>7.9377580124603223E-3</v>
      </c>
      <c r="N45" s="7">
        <f t="shared" si="3"/>
        <v>7.9224822279215408E-3</v>
      </c>
      <c r="O45" s="7">
        <f t="shared" si="3"/>
        <v>6.4493098638198163E-3</v>
      </c>
      <c r="P45" s="7">
        <f t="shared" si="3"/>
        <v>3.9230098371081726E-3</v>
      </c>
      <c r="Q45" s="7">
        <f t="shared" si="3"/>
        <v>1.5268255803143347E-3</v>
      </c>
      <c r="R45" s="7">
        <f t="shared" si="3"/>
        <v>3.042440593046421E-4</v>
      </c>
      <c r="S45" s="7">
        <f t="shared" si="3"/>
        <v>7.7969311125697645E-5</v>
      </c>
      <c r="T45" s="7">
        <f t="shared" si="3"/>
        <v>7.7924474237160522E-5</v>
      </c>
      <c r="U45" s="7">
        <f t="shared" si="3"/>
        <v>7.7904110875978027E-5</v>
      </c>
      <c r="V45" s="7">
        <f t="shared" si="3"/>
        <v>7.7889862854445594E-5</v>
      </c>
      <c r="W45" s="7">
        <f t="shared" si="3"/>
        <v>7.7900039480808213E-5</v>
      </c>
      <c r="X45" s="7">
        <f t="shared" si="3"/>
        <v>7.790003948080824E-5</v>
      </c>
      <c r="Y45" s="7">
        <f t="shared" si="3"/>
        <v>7.7910218766753334E-5</v>
      </c>
      <c r="Z45" s="7">
        <f t="shared" si="3"/>
        <v>7.7934659910358932E-5</v>
      </c>
      <c r="AA45" s="7">
        <f t="shared" si="3"/>
        <v>7.7959116393594405E-5</v>
      </c>
      <c r="AB45" s="7">
        <f t="shared" si="3"/>
        <v>7.7983588230905353E-5</v>
      </c>
      <c r="AC45" s="7">
        <f t="shared" si="3"/>
        <v>7.8012158132910721E-5</v>
      </c>
      <c r="AD45" s="7">
        <f t="shared" si="3"/>
        <v>7.8032578025626903E-5</v>
      </c>
      <c r="AE45" s="7">
        <f t="shared" si="3"/>
        <v>7.8050965071110089E-5</v>
      </c>
      <c r="AF45" s="7">
        <f t="shared" si="3"/>
        <v>2.9274477036873986E-5</v>
      </c>
      <c r="AG45" s="7">
        <f t="shared" si="3"/>
        <v>0</v>
      </c>
    </row>
    <row r="57" spans="2:12" x14ac:dyDescent="0.75">
      <c r="B57" s="10"/>
      <c r="C57" s="8"/>
      <c r="D57" s="8"/>
      <c r="E57" s="8"/>
      <c r="F57" s="8"/>
      <c r="G57" s="8"/>
      <c r="H57" s="8"/>
      <c r="I57" s="8"/>
      <c r="J57" s="8"/>
      <c r="K57" s="8"/>
      <c r="L57" s="7"/>
    </row>
  </sheetData>
  <hyperlinks>
    <hyperlink ref="C9" r:id="rId1" xr:uid="{BB4A6F4E-D205-46EA-A5D8-C59163B504EA}"/>
    <hyperlink ref="C10" r:id="rId2" xr:uid="{DE067B7F-265D-4447-A0DB-50ABB6C30395}"/>
    <hyperlink ref="R14" r:id="rId3" xr:uid="{FEEBDAAE-D1ED-493C-AED2-FA0FC8A3A1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9DB8-910A-422D-8387-227BB59B1D40}">
  <dimension ref="A1:AI104"/>
  <sheetViews>
    <sheetView workbookViewId="0">
      <selection activeCell="A53" sqref="A53"/>
    </sheetView>
  </sheetViews>
  <sheetFormatPr defaultRowHeight="14.75" x14ac:dyDescent="0.75"/>
  <cols>
    <col min="1" max="1" width="51.86328125" customWidth="1"/>
    <col min="2" max="2" width="31" customWidth="1"/>
    <col min="3" max="3" width="36.40625" customWidth="1"/>
    <col min="4" max="4" width="10.7265625" customWidth="1"/>
    <col min="5" max="5" width="14.40625" customWidth="1"/>
    <col min="6" max="6" width="11.86328125" customWidth="1"/>
    <col min="7" max="7" width="13.1328125" customWidth="1"/>
    <col min="8" max="8" width="11" customWidth="1"/>
    <col min="9" max="9" width="10.7265625" customWidth="1"/>
    <col min="10" max="10" width="11.86328125" customWidth="1"/>
  </cols>
  <sheetData>
    <row r="1" spans="1:35" x14ac:dyDescent="0.75">
      <c r="D1" t="s">
        <v>23</v>
      </c>
    </row>
    <row r="2" spans="1:35" x14ac:dyDescent="0.7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5" x14ac:dyDescent="0.75">
      <c r="A3" t="s">
        <v>1</v>
      </c>
      <c r="B3" s="11">
        <f>SUM('PEV Sales by Manufacturer'!B4:K4)</f>
        <v>687269</v>
      </c>
      <c r="C3" s="11">
        <f>SUM('PEV Sales by Manufacturer'!B4:L4)</f>
        <v>1008187</v>
      </c>
      <c r="D3" s="11">
        <f>C3+D32+D56</f>
        <v>1692769.8313621189</v>
      </c>
      <c r="E3" s="11">
        <f t="shared" ref="E3:AF12" si="0">D3+E32+E56</f>
        <v>2709651.1448135367</v>
      </c>
      <c r="F3" s="11">
        <f t="shared" si="0"/>
        <v>4128282.4050704548</v>
      </c>
      <c r="G3" s="11">
        <f t="shared" si="0"/>
        <v>5935399.3050761139</v>
      </c>
      <c r="H3" s="11">
        <f t="shared" si="0"/>
        <v>8112359.1720898654</v>
      </c>
      <c r="I3" s="11">
        <f t="shared" si="0"/>
        <v>10669702.205874031</v>
      </c>
      <c r="J3" s="11">
        <f t="shared" si="0"/>
        <v>13625645.000848848</v>
      </c>
      <c r="K3" s="11">
        <f t="shared" si="0"/>
        <v>16961111.821062759</v>
      </c>
      <c r="L3" s="11">
        <f t="shared" si="0"/>
        <v>20687006.080584008</v>
      </c>
      <c r="M3" s="11">
        <f t="shared" si="0"/>
        <v>24717679.052119292</v>
      </c>
      <c r="N3" s="11">
        <f t="shared" si="0"/>
        <v>29012520.582309999</v>
      </c>
      <c r="O3" s="11">
        <f t="shared" si="0"/>
        <v>33557002.098919131</v>
      </c>
      <c r="P3" s="11">
        <f t="shared" si="0"/>
        <v>38325817.34367042</v>
      </c>
      <c r="Q3" s="11">
        <f t="shared" si="0"/>
        <v>43314915.080074698</v>
      </c>
      <c r="R3" s="11">
        <f t="shared" si="0"/>
        <v>48506812.127214082</v>
      </c>
      <c r="S3" s="11">
        <f t="shared" si="0"/>
        <v>53907962.523909234</v>
      </c>
      <c r="T3" s="11">
        <f t="shared" si="0"/>
        <v>59525330.205987215</v>
      </c>
      <c r="U3" s="11">
        <f t="shared" si="0"/>
        <v>65341145.612019695</v>
      </c>
      <c r="V3" s="11">
        <f t="shared" si="0"/>
        <v>71363525.184766009</v>
      </c>
      <c r="W3" s="11">
        <f t="shared" si="0"/>
        <v>77597099.906626686</v>
      </c>
      <c r="X3" s="11">
        <f t="shared" si="0"/>
        <v>84030735.862147033</v>
      </c>
      <c r="Y3" s="11">
        <f t="shared" si="0"/>
        <v>90680700.861298189</v>
      </c>
      <c r="Z3" s="11">
        <f t="shared" si="0"/>
        <v>97548531.579989836</v>
      </c>
      <c r="AA3" s="11">
        <f t="shared" si="0"/>
        <v>104622130.18787846</v>
      </c>
      <c r="AB3" s="11">
        <f t="shared" si="0"/>
        <v>111913098.58808218</v>
      </c>
      <c r="AC3" s="11">
        <f t="shared" si="0"/>
        <v>119418433.27768661</v>
      </c>
      <c r="AD3" s="11">
        <f t="shared" si="0"/>
        <v>127130311.17933337</v>
      </c>
      <c r="AE3" s="11">
        <f t="shared" si="0"/>
        <v>135057184.01052573</v>
      </c>
      <c r="AF3" s="11">
        <f t="shared" si="0"/>
        <v>143208551.22234172</v>
      </c>
      <c r="AG3" s="11"/>
    </row>
    <row r="4" spans="1:35" x14ac:dyDescent="0.75">
      <c r="A4" t="s">
        <v>81</v>
      </c>
      <c r="B4" s="11">
        <f>SUM('PEV Sales by Manufacturer'!B5:K5)</f>
        <v>246675</v>
      </c>
      <c r="C4" s="11">
        <f>SUM('PEV Sales by Manufacturer'!B5:L5)</f>
        <v>271520</v>
      </c>
      <c r="D4" s="11">
        <f t="shared" ref="D4:S24" si="1">C4+D33+D57</f>
        <v>324534.3217100171</v>
      </c>
      <c r="E4" s="11">
        <f t="shared" si="1"/>
        <v>403272.40718029399</v>
      </c>
      <c r="F4" s="11">
        <f t="shared" si="1"/>
        <v>513113.2033446611</v>
      </c>
      <c r="G4" s="11">
        <f t="shared" si="1"/>
        <v>653026.39501409268</v>
      </c>
      <c r="H4" s="11">
        <f t="shared" si="1"/>
        <v>821564.80237007618</v>
      </c>
      <c r="I4" s="11">
        <f t="shared" si="1"/>
        <v>1019539.7835261219</v>
      </c>
      <c r="J4" s="11">
        <f t="shared" si="1"/>
        <v>1248355.5098038819</v>
      </c>
      <c r="K4" s="11">
        <f t="shared" si="1"/>
        <v>1506535.3116674465</v>
      </c>
      <c r="L4" s="11">
        <f t="shared" si="1"/>
        <v>1794921.1863232381</v>
      </c>
      <c r="M4" s="11">
        <f t="shared" si="1"/>
        <v>2106887.0014832471</v>
      </c>
      <c r="N4" s="11">
        <f t="shared" si="1"/>
        <v>2439289.138005536</v>
      </c>
      <c r="O4" s="11">
        <f t="shared" si="1"/>
        <v>2791003.0239015706</v>
      </c>
      <c r="P4" s="11">
        <f t="shared" si="1"/>
        <v>3160070.8615048816</v>
      </c>
      <c r="Q4" s="11">
        <f t="shared" si="1"/>
        <v>3546179.8342644381</v>
      </c>
      <c r="R4" s="11">
        <f t="shared" si="1"/>
        <v>3947977.6988311247</v>
      </c>
      <c r="S4" s="11">
        <f t="shared" si="1"/>
        <v>4365963.8664000314</v>
      </c>
      <c r="T4" s="11">
        <f t="shared" si="0"/>
        <v>4800677.3866404323</v>
      </c>
      <c r="U4" s="11">
        <f t="shared" si="0"/>
        <v>5250743.3041759115</v>
      </c>
      <c r="V4" s="11">
        <f t="shared" si="0"/>
        <v>5716789.7989246016</v>
      </c>
      <c r="W4" s="11">
        <f t="shared" si="0"/>
        <v>6199175.2245141454</v>
      </c>
      <c r="X4" s="11">
        <f t="shared" si="0"/>
        <v>6697038.0700045247</v>
      </c>
      <c r="Y4" s="11">
        <f t="shared" si="0"/>
        <v>7211637.1509670457</v>
      </c>
      <c r="Z4" s="11">
        <f t="shared" si="0"/>
        <v>7743091.3377580317</v>
      </c>
      <c r="AA4" s="11">
        <f t="shared" si="0"/>
        <v>8290464.5628416268</v>
      </c>
      <c r="AB4" s="11">
        <f t="shared" si="0"/>
        <v>8854654.492352929</v>
      </c>
      <c r="AC4" s="11">
        <f t="shared" si="0"/>
        <v>9435428.7042184826</v>
      </c>
      <c r="AD4" s="11">
        <f t="shared" si="0"/>
        <v>10032181.86011358</v>
      </c>
      <c r="AE4" s="11">
        <f t="shared" si="0"/>
        <v>10645567.891299471</v>
      </c>
      <c r="AF4" s="11">
        <f t="shared" si="0"/>
        <v>11276321.751272338</v>
      </c>
      <c r="AG4" s="11"/>
    </row>
    <row r="5" spans="1:35" x14ac:dyDescent="0.75">
      <c r="A5" t="s">
        <v>11</v>
      </c>
      <c r="B5" s="11">
        <f>SUM('PEV Sales by Manufacturer'!B6:K6)</f>
        <v>151452</v>
      </c>
      <c r="C5" s="11">
        <f>SUM('PEV Sales by Manufacturer'!B6:L6)</f>
        <v>165691</v>
      </c>
      <c r="D5" s="11">
        <f t="shared" si="1"/>
        <v>196065.65937019803</v>
      </c>
      <c r="E5" s="11">
        <f t="shared" si="0"/>
        <v>241184.26606173522</v>
      </c>
      <c r="F5" s="11">
        <f t="shared" si="0"/>
        <v>304128.35307087231</v>
      </c>
      <c r="G5" s="11">
        <f t="shared" si="0"/>
        <v>384309.38853532297</v>
      </c>
      <c r="H5" s="11">
        <f t="shared" si="0"/>
        <v>480900.20471393806</v>
      </c>
      <c r="I5" s="11">
        <f t="shared" si="0"/>
        <v>594368.46594594361</v>
      </c>
      <c r="J5" s="11">
        <f t="shared" si="0"/>
        <v>725522.43505221512</v>
      </c>
      <c r="K5" s="11">
        <f t="shared" si="0"/>
        <v>873515.72945460409</v>
      </c>
      <c r="L5" s="11">
        <f t="shared" si="0"/>
        <v>1038832.1291620779</v>
      </c>
      <c r="M5" s="11">
        <f t="shared" si="0"/>
        <v>1217671.4352829277</v>
      </c>
      <c r="N5" s="11">
        <f t="shared" si="0"/>
        <v>1408231.7919733766</v>
      </c>
      <c r="O5" s="11">
        <f t="shared" si="0"/>
        <v>1609868.5724437693</v>
      </c>
      <c r="P5" s="11">
        <f t="shared" si="0"/>
        <v>1821458.9483965472</v>
      </c>
      <c r="Q5" s="11">
        <f t="shared" si="0"/>
        <v>2042823.1681307489</v>
      </c>
      <c r="R5" s="11">
        <f t="shared" si="0"/>
        <v>2273185.510081707</v>
      </c>
      <c r="S5" s="11">
        <f t="shared" si="0"/>
        <v>2512832.3373040576</v>
      </c>
      <c r="T5" s="11">
        <f t="shared" si="0"/>
        <v>2762072.6367734186</v>
      </c>
      <c r="U5" s="11">
        <f t="shared" si="0"/>
        <v>3020117.9803393655</v>
      </c>
      <c r="V5" s="11">
        <f t="shared" si="0"/>
        <v>3287328.491237273</v>
      </c>
      <c r="W5" s="11">
        <f t="shared" si="0"/>
        <v>3563909.6442563436</v>
      </c>
      <c r="X5" s="11">
        <f t="shared" si="0"/>
        <v>3849367.4321356593</v>
      </c>
      <c r="Y5" s="11">
        <f t="shared" si="0"/>
        <v>4144423.6509295981</v>
      </c>
      <c r="Z5" s="11">
        <f t="shared" si="0"/>
        <v>4449146.4823178351</v>
      </c>
      <c r="AA5" s="11">
        <f t="shared" si="0"/>
        <v>4762999.150531292</v>
      </c>
      <c r="AB5" s="11">
        <f t="shared" si="0"/>
        <v>5086496.4272515159</v>
      </c>
      <c r="AC5" s="11">
        <f t="shared" si="0"/>
        <v>5419505.0482864147</v>
      </c>
      <c r="AD5" s="11">
        <f t="shared" si="0"/>
        <v>5761677.9069030965</v>
      </c>
      <c r="AE5" s="11">
        <f t="shared" si="0"/>
        <v>6113390.0023397747</v>
      </c>
      <c r="AF5" s="11">
        <f t="shared" si="0"/>
        <v>6475062.8213435318</v>
      </c>
      <c r="AG5" s="11"/>
    </row>
    <row r="6" spans="1:35" x14ac:dyDescent="0.75">
      <c r="A6" t="s">
        <v>31</v>
      </c>
      <c r="B6" s="11">
        <f>SUM('PEV Sales by Manufacturer'!B7:K7)</f>
        <v>135451</v>
      </c>
      <c r="C6" s="11">
        <f>SUM('PEV Sales by Manufacturer'!B7:L7)</f>
        <v>188218</v>
      </c>
      <c r="D6" s="11">
        <f t="shared" si="1"/>
        <v>350001.840245864</v>
      </c>
      <c r="E6" s="11">
        <f t="shared" si="0"/>
        <v>558850.40105698537</v>
      </c>
      <c r="F6" s="11">
        <f t="shared" si="0"/>
        <v>833163.62748161773</v>
      </c>
      <c r="G6" s="11">
        <f t="shared" si="0"/>
        <v>1159507.8803538603</v>
      </c>
      <c r="H6" s="11">
        <f t="shared" si="0"/>
        <v>1521983.9484834559</v>
      </c>
      <c r="I6" s="11">
        <f t="shared" si="0"/>
        <v>1906993.9020680147</v>
      </c>
      <c r="J6" s="11">
        <f t="shared" si="0"/>
        <v>2297314.5050091911</v>
      </c>
      <c r="K6" s="11">
        <f t="shared" si="0"/>
        <v>2690290.4326286763</v>
      </c>
      <c r="L6" s="11">
        <f t="shared" si="0"/>
        <v>3080692.8777688416</v>
      </c>
      <c r="M6" s="11">
        <f t="shared" si="0"/>
        <v>3469828.2844209555</v>
      </c>
      <c r="N6" s="11">
        <f t="shared" si="0"/>
        <v>3852204.1316750916</v>
      </c>
      <c r="O6" s="11">
        <f t="shared" si="0"/>
        <v>4226119.9205078119</v>
      </c>
      <c r="P6" s="11">
        <f t="shared" si="0"/>
        <v>4591951.518795955</v>
      </c>
      <c r="Q6" s="11">
        <f t="shared" si="0"/>
        <v>4951751.0438993555</v>
      </c>
      <c r="R6" s="11">
        <f t="shared" si="0"/>
        <v>5306861.3141199434</v>
      </c>
      <c r="S6" s="11">
        <f t="shared" si="0"/>
        <v>5657515.7312844656</v>
      </c>
      <c r="T6" s="11">
        <f t="shared" si="0"/>
        <v>6004569.091693473</v>
      </c>
      <c r="U6" s="11">
        <f t="shared" si="0"/>
        <v>6347533.3733455874</v>
      </c>
      <c r="V6" s="11">
        <f t="shared" si="0"/>
        <v>6687139.093646598</v>
      </c>
      <c r="W6" s="11">
        <f t="shared" si="0"/>
        <v>7023586.3113051457</v>
      </c>
      <c r="X6" s="11">
        <f t="shared" si="0"/>
        <v>7356562.8134880504</v>
      </c>
      <c r="Y6" s="11">
        <f t="shared" si="0"/>
        <v>7686717.2754021129</v>
      </c>
      <c r="Z6" s="11">
        <f t="shared" si="0"/>
        <v>8013983.0108111203</v>
      </c>
      <c r="AA6" s="11">
        <f t="shared" si="0"/>
        <v>8338114.4931181055</v>
      </c>
      <c r="AB6" s="11">
        <f t="shared" si="0"/>
        <v>8659251.1571806055</v>
      </c>
      <c r="AC6" s="11">
        <f t="shared" si="0"/>
        <v>8977244.474563418</v>
      </c>
      <c r="AD6" s="11">
        <f t="shared" si="0"/>
        <v>9291839.8250919115</v>
      </c>
      <c r="AE6" s="11">
        <f t="shared" si="0"/>
        <v>9603146.3316980693</v>
      </c>
      <c r="AF6" s="11">
        <f t="shared" si="0"/>
        <v>9911142.7760340068</v>
      </c>
      <c r="AG6" s="11"/>
    </row>
    <row r="7" spans="1:35" x14ac:dyDescent="0.75">
      <c r="A7" t="s">
        <v>26</v>
      </c>
      <c r="B7" s="11">
        <f>SUM('PEV Sales by Manufacturer'!B8:K8)</f>
        <v>126312</v>
      </c>
      <c r="C7" s="11">
        <f>SUM('PEV Sales by Manufacturer'!B8:L8)</f>
        <v>159546</v>
      </c>
      <c r="D7" s="11">
        <f t="shared" si="1"/>
        <v>236049.76704131646</v>
      </c>
      <c r="E7" s="11">
        <f t="shared" si="0"/>
        <v>346103.05625426641</v>
      </c>
      <c r="F7" s="11">
        <f t="shared" si="0"/>
        <v>497693.64359367639</v>
      </c>
      <c r="G7" s="11">
        <f t="shared" si="0"/>
        <v>688165.60595688887</v>
      </c>
      <c r="H7" s="11">
        <f t="shared" si="0"/>
        <v>914125.85364816256</v>
      </c>
      <c r="I7" s="11">
        <f t="shared" si="0"/>
        <v>1174918.8948287906</v>
      </c>
      <c r="J7" s="11">
        <f t="shared" si="0"/>
        <v>1470127.2496246945</v>
      </c>
      <c r="K7" s="11">
        <f t="shared" si="0"/>
        <v>1797830.2860799052</v>
      </c>
      <c r="L7" s="11">
        <f t="shared" si="0"/>
        <v>2158357.0143272183</v>
      </c>
      <c r="M7" s="11">
        <f t="shared" si="0"/>
        <v>2544591.3873450975</v>
      </c>
      <c r="N7" s="11">
        <f t="shared" si="0"/>
        <v>2952462.865273538</v>
      </c>
      <c r="O7" s="11">
        <f t="shared" si="0"/>
        <v>3380545.3230093629</v>
      </c>
      <c r="P7" s="11">
        <f t="shared" si="0"/>
        <v>3826735.057319303</v>
      </c>
      <c r="Q7" s="11">
        <f t="shared" si="0"/>
        <v>4290922.2796075484</v>
      </c>
      <c r="R7" s="11">
        <f t="shared" si="0"/>
        <v>4771777.0456577847</v>
      </c>
      <c r="S7" s="11">
        <f t="shared" si="0"/>
        <v>5269873.3988536792</v>
      </c>
      <c r="T7" s="11">
        <f t="shared" si="0"/>
        <v>5785899.4434708338</v>
      </c>
      <c r="U7" s="11">
        <f t="shared" si="0"/>
        <v>6318292.3126378795</v>
      </c>
      <c r="V7" s="11">
        <f t="shared" si="0"/>
        <v>6867823.7068569362</v>
      </c>
      <c r="W7" s="11">
        <f t="shared" si="0"/>
        <v>7434909.2341144914</v>
      </c>
      <c r="X7" s="11">
        <f t="shared" si="0"/>
        <v>8018568.9123555161</v>
      </c>
      <c r="Y7" s="11">
        <f t="shared" si="0"/>
        <v>8620256.533494927</v>
      </c>
      <c r="Z7" s="11">
        <f t="shared" si="0"/>
        <v>9240094.8427541703</v>
      </c>
      <c r="AA7" s="11">
        <f t="shared" si="0"/>
        <v>9877029.6957587879</v>
      </c>
      <c r="AB7" s="11">
        <f t="shared" si="0"/>
        <v>10532061.081643263</v>
      </c>
      <c r="AC7" s="11">
        <f t="shared" si="0"/>
        <v>11204917.311030075</v>
      </c>
      <c r="AD7" s="11">
        <f t="shared" si="0"/>
        <v>11894905.797638945</v>
      </c>
      <c r="AE7" s="11">
        <f t="shared" si="0"/>
        <v>12602755.870484255</v>
      </c>
      <c r="AF7" s="11">
        <f t="shared" si="0"/>
        <v>13329270.876858879</v>
      </c>
      <c r="AG7" s="11"/>
    </row>
    <row r="8" spans="1:35" x14ac:dyDescent="0.75">
      <c r="A8" t="s">
        <v>82</v>
      </c>
      <c r="B8" s="11">
        <f>SUM('PEV Sales by Manufacturer'!B9:K9)</f>
        <v>109611</v>
      </c>
      <c r="C8" s="11">
        <f>SUM('PEV Sales by Manufacturer'!B9:L9)</f>
        <v>132675</v>
      </c>
      <c r="D8" s="11">
        <f t="shared" si="1"/>
        <v>200138.50299288402</v>
      </c>
      <c r="E8" s="11">
        <f t="shared" si="0"/>
        <v>288673.78233739838</v>
      </c>
      <c r="F8" s="11">
        <f t="shared" si="0"/>
        <v>405862.27575361746</v>
      </c>
      <c r="G8" s="11">
        <f t="shared" si="0"/>
        <v>546575.4377924141</v>
      </c>
      <c r="H8" s="11">
        <f t="shared" si="0"/>
        <v>704711.47542191972</v>
      </c>
      <c r="I8" s="11">
        <f t="shared" si="0"/>
        <v>875339.38813322003</v>
      </c>
      <c r="J8" s="11">
        <f t="shared" si="0"/>
        <v>1052266.3805296253</v>
      </c>
      <c r="K8" s="11">
        <f t="shared" si="0"/>
        <v>1234300.051801244</v>
      </c>
      <c r="L8" s="11">
        <f t="shared" si="0"/>
        <v>1419618.6777285123</v>
      </c>
      <c r="M8" s="11">
        <f t="shared" si="0"/>
        <v>1607776.9095713149</v>
      </c>
      <c r="N8" s="11">
        <f t="shared" si="0"/>
        <v>1796295.7629611723</v>
      </c>
      <c r="O8" s="11">
        <f t="shared" si="0"/>
        <v>1984386.5014090873</v>
      </c>
      <c r="P8" s="11">
        <f t="shared" si="0"/>
        <v>2171913.7766988585</v>
      </c>
      <c r="Q8" s="11">
        <f t="shared" si="0"/>
        <v>2359595.0250908844</v>
      </c>
      <c r="R8" s="11">
        <f t="shared" si="0"/>
        <v>2547738.6362330904</v>
      </c>
      <c r="S8" s="11">
        <f t="shared" si="0"/>
        <v>2736501.3004623577</v>
      </c>
      <c r="T8" s="11">
        <f t="shared" si="0"/>
        <v>2926275.8114468018</v>
      </c>
      <c r="U8" s="11">
        <f t="shared" si="0"/>
        <v>3116688.1223767004</v>
      </c>
      <c r="V8" s="11">
        <f t="shared" si="0"/>
        <v>3308097.4293129975</v>
      </c>
      <c r="W8" s="11">
        <f t="shared" si="0"/>
        <v>3500628.2533220937</v>
      </c>
      <c r="X8" s="11">
        <f t="shared" si="0"/>
        <v>3694043.8405461824</v>
      </c>
      <c r="Y8" s="11">
        <f t="shared" si="0"/>
        <v>3888761.5393443638</v>
      </c>
      <c r="Z8" s="11">
        <f t="shared" si="0"/>
        <v>4084773.2935244176</v>
      </c>
      <c r="AA8" s="11">
        <f t="shared" si="0"/>
        <v>4281856.6253029639</v>
      </c>
      <c r="AB8" s="11">
        <f t="shared" si="0"/>
        <v>4480189.2620084677</v>
      </c>
      <c r="AC8" s="11">
        <f t="shared" si="0"/>
        <v>4679683.4762594476</v>
      </c>
      <c r="AD8" s="11">
        <f t="shared" si="0"/>
        <v>4880159.8376940759</v>
      </c>
      <c r="AE8" s="11">
        <f t="shared" si="0"/>
        <v>5081750.6171609275</v>
      </c>
      <c r="AF8" s="11">
        <f t="shared" si="0"/>
        <v>5284551.1006925246</v>
      </c>
      <c r="AG8" s="11"/>
    </row>
    <row r="9" spans="1:35" x14ac:dyDescent="0.75">
      <c r="A9" t="s">
        <v>83</v>
      </c>
      <c r="B9" s="11">
        <f>SUM('PEV Sales by Manufacturer'!B10:K10)</f>
        <v>37707</v>
      </c>
      <c r="C9" s="11">
        <f>SUM('PEV Sales by Manufacturer'!B10:L10)</f>
        <v>86430</v>
      </c>
      <c r="D9" s="11">
        <f t="shared" si="1"/>
        <v>235814.91951976102</v>
      </c>
      <c r="E9" s="11">
        <f t="shared" si="0"/>
        <v>428657.57550551475</v>
      </c>
      <c r="F9" s="11">
        <f t="shared" si="0"/>
        <v>681947.76314338238</v>
      </c>
      <c r="G9" s="11">
        <f t="shared" si="0"/>
        <v>983281.38136488968</v>
      </c>
      <c r="H9" s="11">
        <f t="shared" si="0"/>
        <v>1317977.7155790441</v>
      </c>
      <c r="I9" s="11">
        <f t="shared" si="0"/>
        <v>1673480.9651194853</v>
      </c>
      <c r="J9" s="11">
        <f t="shared" si="0"/>
        <v>2033887.8621783089</v>
      </c>
      <c r="K9" s="11">
        <f t="shared" si="0"/>
        <v>2396746.5829963237</v>
      </c>
      <c r="L9" s="11">
        <f t="shared" si="0"/>
        <v>2757229.0499655334</v>
      </c>
      <c r="M9" s="11">
        <f t="shared" si="0"/>
        <v>3116541.5827665445</v>
      </c>
      <c r="N9" s="11">
        <f t="shared" si="0"/>
        <v>3469612.6007467834</v>
      </c>
      <c r="O9" s="11">
        <f t="shared" si="0"/>
        <v>3814871.9291015631</v>
      </c>
      <c r="P9" s="11">
        <f t="shared" si="0"/>
        <v>4152666.6296415445</v>
      </c>
      <c r="Q9" s="11">
        <f t="shared" si="0"/>
        <v>4484891.5478975186</v>
      </c>
      <c r="R9" s="11">
        <f t="shared" si="0"/>
        <v>4812786.5901769307</v>
      </c>
      <c r="S9" s="11">
        <f t="shared" si="0"/>
        <v>5136567.2706686584</v>
      </c>
      <c r="T9" s="11">
        <f t="shared" si="0"/>
        <v>5457022.875103401</v>
      </c>
      <c r="U9" s="11">
        <f t="shared" si="0"/>
        <v>5773702.7829044117</v>
      </c>
      <c r="V9" s="11">
        <f t="shared" si="0"/>
        <v>6087281.525494026</v>
      </c>
      <c r="W9" s="11">
        <f t="shared" si="0"/>
        <v>6397943.8293198533</v>
      </c>
      <c r="X9" s="11">
        <f t="shared" si="0"/>
        <v>6705401.4091681987</v>
      </c>
      <c r="Y9" s="11">
        <f t="shared" si="0"/>
        <v>7010253.2265510112</v>
      </c>
      <c r="Z9" s="11">
        <f t="shared" si="0"/>
        <v>7312437.7059857538</v>
      </c>
      <c r="AA9" s="11">
        <f t="shared" si="0"/>
        <v>7611728.1377412686</v>
      </c>
      <c r="AB9" s="11">
        <f t="shared" si="0"/>
        <v>7908253.2705537686</v>
      </c>
      <c r="AC9" s="11">
        <f t="shared" si="0"/>
        <v>8201875.9590303311</v>
      </c>
      <c r="AD9" s="11">
        <f t="shared" si="0"/>
        <v>8492361.0967830885</v>
      </c>
      <c r="AE9" s="11">
        <f t="shared" si="0"/>
        <v>8779809.4436925557</v>
      </c>
      <c r="AF9" s="11">
        <f t="shared" si="0"/>
        <v>9064201.4075597432</v>
      </c>
      <c r="AG9" s="11"/>
    </row>
    <row r="10" spans="1:35" x14ac:dyDescent="0.75">
      <c r="A10" t="s">
        <v>24</v>
      </c>
      <c r="B10" s="11">
        <f>SUM('PEV Sales by Manufacturer'!B11:K11)</f>
        <v>39002</v>
      </c>
      <c r="C10" s="11">
        <f>SUM('PEV Sales by Manufacturer'!B11:L11)</f>
        <v>41317</v>
      </c>
      <c r="D10" s="11">
        <f t="shared" si="1"/>
        <v>48413.866772497611</v>
      </c>
      <c r="E10" s="11">
        <f t="shared" si="0"/>
        <v>57575.706001754646</v>
      </c>
      <c r="F10" s="11">
        <f t="shared" si="0"/>
        <v>69609.629943750493</v>
      </c>
      <c r="G10" s="11">
        <f t="shared" si="0"/>
        <v>83926.489660399384</v>
      </c>
      <c r="H10" s="11">
        <f t="shared" si="0"/>
        <v>99828.996315514247</v>
      </c>
      <c r="I10" s="11">
        <f t="shared" si="0"/>
        <v>116720.8704827778</v>
      </c>
      <c r="J10" s="11">
        <f t="shared" si="0"/>
        <v>133846.87549789704</v>
      </c>
      <c r="K10" s="11">
        <f t="shared" si="0"/>
        <v>151090.50752633653</v>
      </c>
      <c r="L10" s="11">
        <f t="shared" si="0"/>
        <v>168222.50079655484</v>
      </c>
      <c r="M10" s="11">
        <f t="shared" si="0"/>
        <v>185299.88012687344</v>
      </c>
      <c r="N10" s="11">
        <f t="shared" si="0"/>
        <v>202081.65454343832</v>
      </c>
      <c r="O10" s="11">
        <f t="shared" si="0"/>
        <v>218493.20650870999</v>
      </c>
      <c r="P10" s="11">
        <f t="shared" si="0"/>
        <v>234550.94016317258</v>
      </c>
      <c r="Q10" s="11">
        <f t="shared" si="0"/>
        <v>250344.83472575777</v>
      </c>
      <c r="R10" s="11">
        <f t="shared" si="0"/>
        <v>265933.72255145054</v>
      </c>
      <c r="S10" s="11">
        <f t="shared" si="0"/>
        <v>281327.85916043562</v>
      </c>
      <c r="T10" s="11">
        <f t="shared" si="0"/>
        <v>296564.75177665747</v>
      </c>
      <c r="U10" s="11">
        <f t="shared" si="0"/>
        <v>311622.94371933967</v>
      </c>
      <c r="V10" s="11">
        <f t="shared" si="0"/>
        <v>326534.49578073045</v>
      </c>
      <c r="W10" s="11">
        <f t="shared" si="0"/>
        <v>341308.19559897314</v>
      </c>
      <c r="X10" s="11">
        <f t="shared" si="0"/>
        <v>355930.31695897051</v>
      </c>
      <c r="Y10" s="11">
        <f t="shared" si="0"/>
        <v>370429.3570136046</v>
      </c>
      <c r="Z10" s="11">
        <f t="shared" si="0"/>
        <v>384802.39614867745</v>
      </c>
      <c r="AA10" s="11">
        <f t="shared" si="0"/>
        <v>399038.6295480479</v>
      </c>
      <c r="AB10" s="11">
        <f t="shared" si="0"/>
        <v>413144.20802387805</v>
      </c>
      <c r="AC10" s="11">
        <f t="shared" si="0"/>
        <v>427112.60877497453</v>
      </c>
      <c r="AD10" s="11">
        <f t="shared" si="0"/>
        <v>440932.64152341738</v>
      </c>
      <c r="AE10" s="11">
        <f t="shared" si="0"/>
        <v>454609.11799130164</v>
      </c>
      <c r="AF10" s="11">
        <f t="shared" si="0"/>
        <v>468141.1372877665</v>
      </c>
      <c r="AG10" s="11"/>
    </row>
    <row r="11" spans="1:35" x14ac:dyDescent="0.75">
      <c r="A11" t="s">
        <v>25</v>
      </c>
      <c r="B11" s="11">
        <f>SUM('PEV Sales by Manufacturer'!B12:K12)</f>
        <v>26628</v>
      </c>
      <c r="C11" s="11">
        <f>SUM('PEV Sales by Manufacturer'!B12:L12)</f>
        <v>46647</v>
      </c>
      <c r="D11" s="11">
        <f t="shared" si="1"/>
        <v>97693.617300774058</v>
      </c>
      <c r="E11" s="11">
        <f t="shared" si="0"/>
        <v>168185.58715330629</v>
      </c>
      <c r="F11" s="11">
        <f t="shared" si="0"/>
        <v>263638.3616681546</v>
      </c>
      <c r="G11" s="11">
        <f t="shared" si="0"/>
        <v>381317.397724232</v>
      </c>
      <c r="H11" s="11">
        <f t="shared" si="0"/>
        <v>517884.65860451665</v>
      </c>
      <c r="I11" s="11">
        <f t="shared" si="0"/>
        <v>671399.33365320577</v>
      </c>
      <c r="J11" s="11">
        <f t="shared" si="0"/>
        <v>839571.13111381757</v>
      </c>
      <c r="K11" s="11">
        <f t="shared" si="0"/>
        <v>1021291.6538910804</v>
      </c>
      <c r="L11" s="11">
        <f t="shared" si="0"/>
        <v>1216051.0337744129</v>
      </c>
      <c r="M11" s="11">
        <f t="shared" si="0"/>
        <v>1421114.6516567809</v>
      </c>
      <c r="N11" s="11">
        <f t="shared" si="0"/>
        <v>1634150.0319120307</v>
      </c>
      <c r="O11" s="11">
        <f t="shared" si="0"/>
        <v>1854367.5406674312</v>
      </c>
      <c r="P11" s="11">
        <f t="shared" si="0"/>
        <v>2080957.4730811839</v>
      </c>
      <c r="Q11" s="11">
        <f t="shared" si="0"/>
        <v>2314127.8015950928</v>
      </c>
      <c r="R11" s="11">
        <f t="shared" si="0"/>
        <v>2553502.7027180898</v>
      </c>
      <c r="S11" s="11">
        <f t="shared" si="0"/>
        <v>2799344.4850084037</v>
      </c>
      <c r="T11" s="11">
        <f t="shared" si="0"/>
        <v>3052038.3698597718</v>
      </c>
      <c r="U11" s="11">
        <f t="shared" si="0"/>
        <v>3310888.357281215</v>
      </c>
      <c r="V11" s="11">
        <f t="shared" si="0"/>
        <v>3576298.3828001781</v>
      </c>
      <c r="W11" s="11">
        <f t="shared" si="0"/>
        <v>3848462.1839138907</v>
      </c>
      <c r="X11" s="11">
        <f t="shared" si="0"/>
        <v>4126942.5762290778</v>
      </c>
      <c r="Y11" s="11">
        <f t="shared" si="0"/>
        <v>4412410.9567076312</v>
      </c>
      <c r="Z11" s="11">
        <f t="shared" si="0"/>
        <v>4704909.0593522759</v>
      </c>
      <c r="AA11" s="11">
        <f t="shared" si="0"/>
        <v>5003977.7337484518</v>
      </c>
      <c r="AB11" s="11">
        <f t="shared" si="0"/>
        <v>5310041.033605474</v>
      </c>
      <c r="AC11" s="11">
        <f t="shared" si="0"/>
        <v>5622970.1248205891</v>
      </c>
      <c r="AD11" s="11">
        <f t="shared" si="0"/>
        <v>5942451.8524332335</v>
      </c>
      <c r="AE11" s="11">
        <f t="shared" si="0"/>
        <v>6268796.4089616118</v>
      </c>
      <c r="AF11" s="11">
        <f t="shared" si="0"/>
        <v>6602328.0575048309</v>
      </c>
      <c r="AG11" s="11"/>
    </row>
    <row r="12" spans="1:35" x14ac:dyDescent="0.75">
      <c r="A12" t="s">
        <v>27</v>
      </c>
      <c r="B12" s="11">
        <f>SUM('PEV Sales by Manufacturer'!B13:K13)</f>
        <v>25223</v>
      </c>
      <c r="C12" s="11">
        <f>SUM('PEV Sales by Manufacturer'!B13:L13)</f>
        <v>42236</v>
      </c>
      <c r="D12" s="11">
        <f t="shared" si="1"/>
        <v>84272.358200584189</v>
      </c>
      <c r="E12" s="11">
        <f t="shared" si="0"/>
        <v>143041.19353207172</v>
      </c>
      <c r="F12" s="11">
        <f t="shared" si="0"/>
        <v>223038.99602943883</v>
      </c>
      <c r="G12" s="11">
        <f t="shared" si="0"/>
        <v>322249.37374563667</v>
      </c>
      <c r="H12" s="11">
        <f t="shared" si="0"/>
        <v>438186.27586300106</v>
      </c>
      <c r="I12" s="11">
        <f t="shared" si="0"/>
        <v>569619.32106776698</v>
      </c>
      <c r="J12" s="11">
        <f t="shared" si="0"/>
        <v>715154.70136349904</v>
      </c>
      <c r="K12" s="11">
        <f t="shared" si="0"/>
        <v>873837.30205967429</v>
      </c>
      <c r="L12" s="11">
        <f t="shared" si="0"/>
        <v>1045425.7185698886</v>
      </c>
      <c r="M12" s="11">
        <f t="shared" si="0"/>
        <v>1227175.3606673768</v>
      </c>
      <c r="N12" s="11">
        <f t="shared" si="0"/>
        <v>1417071.6097400086</v>
      </c>
      <c r="O12" s="11">
        <f t="shared" si="0"/>
        <v>1614424.5879847056</v>
      </c>
      <c r="P12" s="11">
        <f t="shared" si="0"/>
        <v>1818422.1796946672</v>
      </c>
      <c r="Q12" s="11">
        <f t="shared" si="0"/>
        <v>2029166.8380826716</v>
      </c>
      <c r="R12" s="11">
        <f t="shared" si="0"/>
        <v>2246223.9065658045</v>
      </c>
      <c r="S12" s="11">
        <f t="shared" si="0"/>
        <v>2469838.9303706056</v>
      </c>
      <c r="T12" s="11">
        <f t="shared" si="0"/>
        <v>2700347.2197161717</v>
      </c>
      <c r="U12" s="11">
        <f t="shared" si="0"/>
        <v>2937090.7690203823</v>
      </c>
      <c r="V12" s="11">
        <f t="shared" si="0"/>
        <v>3180429.3683033255</v>
      </c>
      <c r="W12" s="11">
        <f t="shared" ref="E12:AF21" si="2">V12+W41+W65</f>
        <v>3430543.0070003876</v>
      </c>
      <c r="X12" s="11">
        <f t="shared" si="2"/>
        <v>3687018.6464261943</v>
      </c>
      <c r="Y12" s="11">
        <f t="shared" si="2"/>
        <v>3950482.2441665553</v>
      </c>
      <c r="Z12" s="11">
        <f t="shared" si="2"/>
        <v>4220977.9956393363</v>
      </c>
      <c r="AA12" s="11">
        <f t="shared" si="2"/>
        <v>4498068.0402911808</v>
      </c>
      <c r="AB12" s="11">
        <f t="shared" si="2"/>
        <v>4782161.0829272438</v>
      </c>
      <c r="AC12" s="11">
        <f t="shared" si="2"/>
        <v>5073138.1970172208</v>
      </c>
      <c r="AD12" s="11">
        <f t="shared" si="2"/>
        <v>5370705.0536072627</v>
      </c>
      <c r="AE12" s="11">
        <f t="shared" si="2"/>
        <v>5675160.2655241173</v>
      </c>
      <c r="AF12" s="11">
        <f t="shared" si="2"/>
        <v>5986822.6739626648</v>
      </c>
      <c r="AG12" s="11"/>
    </row>
    <row r="13" spans="1:35" x14ac:dyDescent="0.75">
      <c r="A13" t="s">
        <v>28</v>
      </c>
      <c r="B13" s="11">
        <f>SUM('PEV Sales by Manufacturer'!B14:K14)</f>
        <v>24512</v>
      </c>
      <c r="C13" s="11">
        <f>SUM('PEV Sales by Manufacturer'!B14:L14)</f>
        <v>39129</v>
      </c>
      <c r="D13" s="11">
        <f t="shared" si="1"/>
        <v>75813.543844248939</v>
      </c>
      <c r="E13" s="11">
        <f t="shared" si="2"/>
        <v>126786.62731370803</v>
      </c>
      <c r="F13" s="11">
        <f t="shared" si="2"/>
        <v>195992.08015114145</v>
      </c>
      <c r="G13" s="11">
        <f t="shared" si="2"/>
        <v>281567.56175108615</v>
      </c>
      <c r="H13" s="11">
        <f t="shared" si="2"/>
        <v>381228.95926781208</v>
      </c>
      <c r="I13" s="11">
        <f t="shared" si="2"/>
        <v>493742.15710573411</v>
      </c>
      <c r="J13" s="11">
        <f t="shared" si="2"/>
        <v>617676.19742948969</v>
      </c>
      <c r="K13" s="11">
        <f t="shared" si="2"/>
        <v>752216.03373008082</v>
      </c>
      <c r="L13" s="11">
        <f t="shared" si="2"/>
        <v>897073.18720380228</v>
      </c>
      <c r="M13" s="11">
        <f t="shared" si="2"/>
        <v>1050067.2835111672</v>
      </c>
      <c r="N13" s="11">
        <f t="shared" si="2"/>
        <v>1209481.1097245528</v>
      </c>
      <c r="O13" s="11">
        <f t="shared" si="2"/>
        <v>1374729.8938470699</v>
      </c>
      <c r="P13" s="11">
        <f t="shared" si="2"/>
        <v>1545168.2761808715</v>
      </c>
      <c r="Q13" s="11">
        <f t="shared" si="2"/>
        <v>1720915.6661725792</v>
      </c>
      <c r="R13" s="11">
        <f t="shared" si="2"/>
        <v>1901647.3170010641</v>
      </c>
      <c r="S13" s="11">
        <f t="shared" si="2"/>
        <v>2087564.6349961911</v>
      </c>
      <c r="T13" s="11">
        <f t="shared" si="2"/>
        <v>2278952.3562178919</v>
      </c>
      <c r="U13" s="11">
        <f t="shared" si="2"/>
        <v>2475273.2444986333</v>
      </c>
      <c r="V13" s="11">
        <f t="shared" si="2"/>
        <v>2676829.4451907729</v>
      </c>
      <c r="W13" s="11">
        <f t="shared" si="2"/>
        <v>2883769.1173149534</v>
      </c>
      <c r="X13" s="11">
        <f t="shared" si="2"/>
        <v>3095754.9244064675</v>
      </c>
      <c r="Y13" s="11">
        <f t="shared" si="2"/>
        <v>3313301.2740110559</v>
      </c>
      <c r="Z13" s="11">
        <f t="shared" si="2"/>
        <v>3536442.4500566097</v>
      </c>
      <c r="AA13" s="11">
        <f t="shared" si="2"/>
        <v>3764822.3898874582</v>
      </c>
      <c r="AB13" s="11">
        <f t="shared" si="2"/>
        <v>3998771.8230737033</v>
      </c>
      <c r="AC13" s="11">
        <f t="shared" si="2"/>
        <v>4238192.5590537442</v>
      </c>
      <c r="AD13" s="11">
        <f t="shared" si="2"/>
        <v>4482843.6322394656</v>
      </c>
      <c r="AE13" s="11">
        <f t="shared" si="2"/>
        <v>4732966.8154015495</v>
      </c>
      <c r="AF13" s="11">
        <f t="shared" si="2"/>
        <v>4988817.766826353</v>
      </c>
      <c r="AG13" s="11"/>
    </row>
    <row r="14" spans="1:35" x14ac:dyDescent="0.75">
      <c r="A14" t="s">
        <v>84</v>
      </c>
      <c r="B14" s="11">
        <f>SUM('PEV Sales by Manufacturer'!B15:K15)</f>
        <v>19669</v>
      </c>
      <c r="C14" s="11">
        <f>SUM('PEV Sales by Manufacturer'!B15:L15)</f>
        <v>45138</v>
      </c>
      <c r="D14" s="11">
        <f t="shared" si="1"/>
        <v>114025.82916603808</v>
      </c>
      <c r="E14" s="11">
        <f t="shared" si="2"/>
        <v>207045.9563355718</v>
      </c>
      <c r="F14" s="11">
        <f t="shared" si="2"/>
        <v>331774.72197599115</v>
      </c>
      <c r="G14" s="11">
        <f t="shared" si="2"/>
        <v>483831.42529856268</v>
      </c>
      <c r="H14" s="11">
        <f t="shared" si="2"/>
        <v>657940.86800522392</v>
      </c>
      <c r="I14" s="11">
        <f t="shared" si="2"/>
        <v>850405.36060806783</v>
      </c>
      <c r="J14" s="11">
        <f t="shared" si="2"/>
        <v>1056690.9423761102</v>
      </c>
      <c r="K14" s="11">
        <f t="shared" si="2"/>
        <v>1275426.0249044092</v>
      </c>
      <c r="L14" s="11">
        <f t="shared" si="2"/>
        <v>1505399.2749867348</v>
      </c>
      <c r="M14" s="11">
        <f t="shared" si="2"/>
        <v>1744364.7744412494</v>
      </c>
      <c r="N14" s="11">
        <f t="shared" si="2"/>
        <v>1989449.9929984477</v>
      </c>
      <c r="O14" s="11">
        <f t="shared" si="2"/>
        <v>2239705.4860318713</v>
      </c>
      <c r="P14" s="11">
        <f t="shared" si="2"/>
        <v>2494464.6624597814</v>
      </c>
      <c r="Q14" s="11">
        <f t="shared" si="2"/>
        <v>2754209.9326860686</v>
      </c>
      <c r="R14" s="11">
        <f t="shared" si="2"/>
        <v>3018801.1163172787</v>
      </c>
      <c r="S14" s="11">
        <f t="shared" si="2"/>
        <v>3288505.5991927315</v>
      </c>
      <c r="T14" s="11">
        <f t="shared" si="2"/>
        <v>3563790.2174741612</v>
      </c>
      <c r="U14" s="11">
        <f t="shared" si="2"/>
        <v>3843964.5126707219</v>
      </c>
      <c r="V14" s="11">
        <f t="shared" si="2"/>
        <v>4129493.9858959229</v>
      </c>
      <c r="W14" s="11">
        <f t="shared" si="2"/>
        <v>4420580.1323778667</v>
      </c>
      <c r="X14" s="11">
        <f t="shared" si="2"/>
        <v>4716788.427723052</v>
      </c>
      <c r="Y14" s="11">
        <f t="shared" si="2"/>
        <v>5018810.6897039125</v>
      </c>
      <c r="Z14" s="11">
        <f t="shared" si="2"/>
        <v>5326674.4234124003</v>
      </c>
      <c r="AA14" s="11">
        <f t="shared" si="2"/>
        <v>5639935.2024328467</v>
      </c>
      <c r="AB14" s="11">
        <f t="shared" si="2"/>
        <v>5958990.8345454205</v>
      </c>
      <c r="AC14" s="11">
        <f t="shared" si="2"/>
        <v>6283705.0832351726</v>
      </c>
      <c r="AD14" s="11">
        <f t="shared" si="2"/>
        <v>6613762.2116419422</v>
      </c>
      <c r="AE14" s="11">
        <f t="shared" si="2"/>
        <v>6949454.2458183356</v>
      </c>
      <c r="AF14" s="11">
        <f t="shared" si="2"/>
        <v>7291066.8637262434</v>
      </c>
      <c r="AG14" s="11"/>
    </row>
    <row r="15" spans="1:35" x14ac:dyDescent="0.75">
      <c r="A15" t="s">
        <v>30</v>
      </c>
      <c r="B15" s="11">
        <f>SUM('PEV Sales by Manufacturer'!B16:K16)</f>
        <v>18500</v>
      </c>
      <c r="C15" s="11">
        <f>SUM('PEV Sales by Manufacturer'!B16:L16)</f>
        <v>30431</v>
      </c>
      <c r="D15" s="11">
        <f t="shared" si="1"/>
        <v>58225.429442721907</v>
      </c>
      <c r="E15" s="11">
        <f t="shared" si="2"/>
        <v>98013.418119005088</v>
      </c>
      <c r="F15" s="11">
        <f t="shared" si="2"/>
        <v>152709.31757576452</v>
      </c>
      <c r="G15" s="11">
        <f t="shared" si="2"/>
        <v>221284.30279998502</v>
      </c>
      <c r="H15" s="11">
        <f t="shared" si="2"/>
        <v>302434.31797939964</v>
      </c>
      <c r="I15" s="11">
        <f t="shared" si="2"/>
        <v>395821.38344222301</v>
      </c>
      <c r="J15" s="11">
        <f t="shared" si="2"/>
        <v>501160.2384973265</v>
      </c>
      <c r="K15" s="11">
        <f t="shared" si="2"/>
        <v>617764.59883598308</v>
      </c>
      <c r="L15" s="11">
        <f t="shared" si="2"/>
        <v>745705.56155075342</v>
      </c>
      <c r="M15" s="11">
        <f t="shared" si="2"/>
        <v>882531.51529692998</v>
      </c>
      <c r="N15" s="11">
        <f t="shared" si="2"/>
        <v>1026789.0706337034</v>
      </c>
      <c r="O15" s="11">
        <f t="shared" si="2"/>
        <v>1177970.8582740002</v>
      </c>
      <c r="P15" s="11">
        <f t="shared" si="2"/>
        <v>1335352.028448639</v>
      </c>
      <c r="Q15" s="11">
        <f t="shared" si="2"/>
        <v>1498911.3687464755</v>
      </c>
      <c r="R15" s="11">
        <f t="shared" si="2"/>
        <v>1668199.6702701009</v>
      </c>
      <c r="S15" s="11">
        <f t="shared" si="2"/>
        <v>1843417.4714124405</v>
      </c>
      <c r="T15" s="11">
        <f t="shared" si="2"/>
        <v>2024809.8579351173</v>
      </c>
      <c r="U15" s="11">
        <f t="shared" si="2"/>
        <v>2211832.0575339077</v>
      </c>
      <c r="V15" s="11">
        <f t="shared" si="2"/>
        <v>2404757.0658922275</v>
      </c>
      <c r="W15" s="11">
        <f t="shared" si="2"/>
        <v>2603730.3270587968</v>
      </c>
      <c r="X15" s="11">
        <f t="shared" si="2"/>
        <v>2808410.195596402</v>
      </c>
      <c r="Y15" s="11">
        <f t="shared" si="2"/>
        <v>3019305.0151166096</v>
      </c>
      <c r="Z15" s="11">
        <f t="shared" si="2"/>
        <v>3236456.7126965164</v>
      </c>
      <c r="AA15" s="11">
        <f t="shared" si="2"/>
        <v>3459498.5264589703</v>
      </c>
      <c r="AB15" s="11">
        <f t="shared" si="2"/>
        <v>3688777.6121779666</v>
      </c>
      <c r="AC15" s="11">
        <f t="shared" si="2"/>
        <v>3924198.7457402488</v>
      </c>
      <c r="AD15" s="11">
        <f t="shared" si="2"/>
        <v>4165520.1971196318</v>
      </c>
      <c r="AE15" s="11">
        <f t="shared" si="2"/>
        <v>4412995.2205710337</v>
      </c>
      <c r="AF15" s="11">
        <f t="shared" si="2"/>
        <v>4666901.6165516684</v>
      </c>
      <c r="AG15" s="11"/>
      <c r="AH15" s="11"/>
      <c r="AI15" s="11"/>
    </row>
    <row r="16" spans="1:35" x14ac:dyDescent="0.75">
      <c r="A16" t="s">
        <v>85</v>
      </c>
      <c r="B16" s="11">
        <f>SUM('PEV Sales by Manufacturer'!B17:K17)</f>
        <v>19044</v>
      </c>
      <c r="C16" s="11">
        <f>SUM('PEV Sales by Manufacturer'!B17:L17)</f>
        <v>35819</v>
      </c>
      <c r="D16" s="11">
        <f t="shared" si="1"/>
        <v>71603.458946209139</v>
      </c>
      <c r="E16" s="11">
        <f t="shared" si="2"/>
        <v>124757.79754095151</v>
      </c>
      <c r="F16" s="11">
        <f t="shared" si="2"/>
        <v>198912.37718687291</v>
      </c>
      <c r="G16" s="11">
        <f t="shared" si="2"/>
        <v>293373.84708757943</v>
      </c>
      <c r="H16" s="11">
        <f t="shared" si="2"/>
        <v>407167.71894629626</v>
      </c>
      <c r="I16" s="11">
        <f t="shared" si="2"/>
        <v>540844.9492410426</v>
      </c>
      <c r="J16" s="11">
        <f t="shared" si="2"/>
        <v>695357.75433674478</v>
      </c>
      <c r="K16" s="11">
        <f t="shared" si="2"/>
        <v>869709.0088911429</v>
      </c>
      <c r="L16" s="11">
        <f t="shared" si="2"/>
        <v>1064468.6552913727</v>
      </c>
      <c r="M16" s="11">
        <f t="shared" si="2"/>
        <v>1275159.6701222777</v>
      </c>
      <c r="N16" s="11">
        <f t="shared" si="2"/>
        <v>1499659.2826991638</v>
      </c>
      <c r="O16" s="11">
        <f t="shared" si="2"/>
        <v>1737208.0566573655</v>
      </c>
      <c r="P16" s="11">
        <f t="shared" si="2"/>
        <v>1986483.1852905455</v>
      </c>
      <c r="Q16" s="11">
        <f t="shared" si="2"/>
        <v>2247272.9026893256</v>
      </c>
      <c r="R16" s="11">
        <f t="shared" si="2"/>
        <v>2518663.3294206499</v>
      </c>
      <c r="S16" s="11">
        <f t="shared" si="2"/>
        <v>2800991.8304849751</v>
      </c>
      <c r="T16" s="11">
        <f t="shared" si="2"/>
        <v>3094622.4241782492</v>
      </c>
      <c r="U16" s="11">
        <f t="shared" si="2"/>
        <v>3398626.2614083048</v>
      </c>
      <c r="V16" s="11">
        <f t="shared" si="2"/>
        <v>3713427.6042211708</v>
      </c>
      <c r="W16" s="11">
        <f t="shared" si="2"/>
        <v>4039268.5229580845</v>
      </c>
      <c r="X16" s="11">
        <f t="shared" si="2"/>
        <v>4375567.0264818938</v>
      </c>
      <c r="Y16" s="11">
        <f t="shared" si="2"/>
        <v>4723173.4644528413</v>
      </c>
      <c r="Z16" s="11">
        <f t="shared" si="2"/>
        <v>5082168.1618710365</v>
      </c>
      <c r="AA16" s="11">
        <f t="shared" si="2"/>
        <v>5451918.7419174407</v>
      </c>
      <c r="AB16" s="11">
        <f t="shared" si="2"/>
        <v>5833031.6583428746</v>
      </c>
      <c r="AC16" s="11">
        <f t="shared" si="2"/>
        <v>6225349.9122834904</v>
      </c>
      <c r="AD16" s="11">
        <f t="shared" si="2"/>
        <v>6628464.5764660062</v>
      </c>
      <c r="AE16" s="11">
        <f t="shared" si="2"/>
        <v>7042817.4383910205</v>
      </c>
      <c r="AF16" s="11">
        <f t="shared" si="2"/>
        <v>7468905.0526046604</v>
      </c>
      <c r="AG16" s="11"/>
      <c r="AH16" s="11"/>
      <c r="AI16" s="11"/>
    </row>
    <row r="17" spans="1:35" x14ac:dyDescent="0.75">
      <c r="A17" t="s">
        <v>86</v>
      </c>
      <c r="B17" s="11">
        <f>SUM('PEV Sales by Manufacturer'!B18:K18)</f>
        <v>16033</v>
      </c>
      <c r="C17" s="11">
        <f>SUM('PEV Sales by Manufacturer'!B18:L18)</f>
        <v>16540</v>
      </c>
      <c r="D17" s="11">
        <f t="shared" si="1"/>
        <v>17694.291862874001</v>
      </c>
      <c r="E17" s="11">
        <f t="shared" si="2"/>
        <v>19362.367951276308</v>
      </c>
      <c r="F17" s="11">
        <f t="shared" si="2"/>
        <v>21664.269030733722</v>
      </c>
      <c r="G17" s="11">
        <f t="shared" si="2"/>
        <v>24562.4059473663</v>
      </c>
      <c r="H17" s="11">
        <f t="shared" si="2"/>
        <v>28008.355201198916</v>
      </c>
      <c r="I17" s="11">
        <f t="shared" si="2"/>
        <v>31996.106413148456</v>
      </c>
      <c r="J17" s="11">
        <f t="shared" si="2"/>
        <v>36524.552016945971</v>
      </c>
      <c r="K17" s="11">
        <f t="shared" si="2"/>
        <v>41564.266666025178</v>
      </c>
      <c r="L17" s="11">
        <f t="shared" si="2"/>
        <v>47122.096731225007</v>
      </c>
      <c r="M17" s="11">
        <f t="shared" si="2"/>
        <v>53085.479024305991</v>
      </c>
      <c r="N17" s="11">
        <f t="shared" si="2"/>
        <v>59392.007269235735</v>
      </c>
      <c r="O17" s="11">
        <f t="shared" si="2"/>
        <v>66019.746142846154</v>
      </c>
      <c r="P17" s="11">
        <f t="shared" si="2"/>
        <v>72935.422096642011</v>
      </c>
      <c r="Q17" s="11">
        <f t="shared" si="2"/>
        <v>80136.652910763311</v>
      </c>
      <c r="R17" s="11">
        <f t="shared" si="2"/>
        <v>87602.0521917804</v>
      </c>
      <c r="S17" s="11">
        <f t="shared" si="2"/>
        <v>95340.5926485737</v>
      </c>
      <c r="T17" s="11">
        <f t="shared" si="2"/>
        <v>103362.8471584839</v>
      </c>
      <c r="U17" s="11">
        <f t="shared" si="2"/>
        <v>111644.34015554316</v>
      </c>
      <c r="V17" s="11">
        <f t="shared" si="2"/>
        <v>120197.00146829057</v>
      </c>
      <c r="W17" s="11">
        <f t="shared" si="2"/>
        <v>129027.3174741788</v>
      </c>
      <c r="X17" s="11">
        <f t="shared" si="2"/>
        <v>138119.94295348946</v>
      </c>
      <c r="Y17" s="11">
        <f t="shared" si="2"/>
        <v>147497.58342275672</v>
      </c>
      <c r="Z17" s="11">
        <f t="shared" si="2"/>
        <v>157162.19451973049</v>
      </c>
      <c r="AA17" s="11">
        <f t="shared" si="2"/>
        <v>167097.2410481954</v>
      </c>
      <c r="AB17" s="11">
        <f t="shared" si="2"/>
        <v>177318.43842932125</v>
      </c>
      <c r="AC17" s="11">
        <f t="shared" si="2"/>
        <v>187821.55205596855</v>
      </c>
      <c r="AD17" s="11">
        <f t="shared" si="2"/>
        <v>198595.74773722608</v>
      </c>
      <c r="AE17" s="11">
        <f t="shared" si="2"/>
        <v>209652.48495038736</v>
      </c>
      <c r="AF17" s="11">
        <f t="shared" si="2"/>
        <v>221004.431102562</v>
      </c>
      <c r="AG17" s="11"/>
      <c r="AH17" s="11"/>
      <c r="AI17" s="11"/>
    </row>
    <row r="18" spans="1:35" x14ac:dyDescent="0.75">
      <c r="A18" t="s">
        <v>29</v>
      </c>
      <c r="B18" s="11">
        <f>SUM('PEV Sales by Manufacturer'!B19:K19)</f>
        <v>11143</v>
      </c>
      <c r="C18" s="11">
        <f>SUM('PEV Sales by Manufacturer'!B19:L19)</f>
        <v>13393</v>
      </c>
      <c r="D18" s="11">
        <f t="shared" si="1"/>
        <v>20291.509306066175</v>
      </c>
      <c r="E18" s="11">
        <f t="shared" si="2"/>
        <v>29196.871783088231</v>
      </c>
      <c r="F18" s="11">
        <f t="shared" si="2"/>
        <v>40893.666360294112</v>
      </c>
      <c r="G18" s="11">
        <f t="shared" si="2"/>
        <v>54809.078814338231</v>
      </c>
      <c r="H18" s="11">
        <f t="shared" si="2"/>
        <v>70265.162224264699</v>
      </c>
      <c r="I18" s="11">
        <f t="shared" si="2"/>
        <v>86682.096966911762</v>
      </c>
      <c r="J18" s="11">
        <f t="shared" si="2"/>
        <v>103325.47931985294</v>
      </c>
      <c r="K18" s="11">
        <f t="shared" si="2"/>
        <v>120082.08547794117</v>
      </c>
      <c r="L18" s="11">
        <f t="shared" si="2"/>
        <v>136728.95760569852</v>
      </c>
      <c r="M18" s="11">
        <f t="shared" si="2"/>
        <v>153321.8028492647</v>
      </c>
      <c r="N18" s="11">
        <f t="shared" si="2"/>
        <v>169626.41854319852</v>
      </c>
      <c r="O18" s="11">
        <f t="shared" si="2"/>
        <v>185570.294921875</v>
      </c>
      <c r="P18" s="11">
        <f t="shared" si="2"/>
        <v>201169.4590992647</v>
      </c>
      <c r="Q18" s="11">
        <f t="shared" si="2"/>
        <v>216511.4139476103</v>
      </c>
      <c r="R18" s="11">
        <f t="shared" si="2"/>
        <v>231653.4176240809</v>
      </c>
      <c r="S18" s="11">
        <f t="shared" si="2"/>
        <v>246605.42244944855</v>
      </c>
      <c r="T18" s="11">
        <f t="shared" si="2"/>
        <v>261403.87718290443</v>
      </c>
      <c r="U18" s="11">
        <f t="shared" si="2"/>
        <v>276027.9724264706</v>
      </c>
      <c r="V18" s="11">
        <f t="shared" si="2"/>
        <v>290508.8576516544</v>
      </c>
      <c r="W18" s="11">
        <f t="shared" si="2"/>
        <v>304855.06341911765</v>
      </c>
      <c r="X18" s="11">
        <f t="shared" si="2"/>
        <v>319053.2768841912</v>
      </c>
      <c r="Y18" s="11">
        <f t="shared" si="2"/>
        <v>333131.1577435662</v>
      </c>
      <c r="Z18" s="11">
        <f t="shared" si="2"/>
        <v>347085.86247702211</v>
      </c>
      <c r="AA18" s="11">
        <f t="shared" si="2"/>
        <v>360906.92176011036</v>
      </c>
      <c r="AB18" s="11">
        <f t="shared" si="2"/>
        <v>374600.28113511036</v>
      </c>
      <c r="AC18" s="11">
        <f t="shared" si="2"/>
        <v>388159.60730698536</v>
      </c>
      <c r="AD18" s="11">
        <f t="shared" si="2"/>
        <v>401574.04319852946</v>
      </c>
      <c r="AE18" s="11">
        <f t="shared" si="2"/>
        <v>414848.2418428309</v>
      </c>
      <c r="AF18" s="11">
        <f t="shared" si="2"/>
        <v>427981.2984834559</v>
      </c>
      <c r="AG18" s="11"/>
      <c r="AH18" s="11"/>
      <c r="AI18" s="11"/>
    </row>
    <row r="19" spans="1:35" x14ac:dyDescent="0.75">
      <c r="A19" t="s">
        <v>87</v>
      </c>
      <c r="B19" s="11">
        <f>SUM('PEV Sales by Manufacturer'!B20:K20)</f>
        <v>8464</v>
      </c>
      <c r="C19" s="11">
        <f>SUM('PEV Sales by Manufacturer'!B20:L20)</f>
        <v>8464</v>
      </c>
      <c r="D19" s="11">
        <f t="shared" si="1"/>
        <v>8464</v>
      </c>
      <c r="E19" s="11">
        <f t="shared" si="2"/>
        <v>8464</v>
      </c>
      <c r="F19" s="11">
        <f t="shared" si="2"/>
        <v>8464</v>
      </c>
      <c r="G19" s="11">
        <f t="shared" si="2"/>
        <v>8464</v>
      </c>
      <c r="H19" s="11">
        <f t="shared" si="2"/>
        <v>8464</v>
      </c>
      <c r="I19" s="11">
        <f t="shared" si="2"/>
        <v>8464</v>
      </c>
      <c r="J19" s="11">
        <f t="shared" si="2"/>
        <v>8464</v>
      </c>
      <c r="K19" s="11">
        <f t="shared" si="2"/>
        <v>8464</v>
      </c>
      <c r="L19" s="11">
        <f t="shared" si="2"/>
        <v>8464</v>
      </c>
      <c r="M19" s="11">
        <f t="shared" si="2"/>
        <v>8464</v>
      </c>
      <c r="N19" s="11">
        <f t="shared" si="2"/>
        <v>8464</v>
      </c>
      <c r="O19" s="11">
        <f t="shared" si="2"/>
        <v>8464</v>
      </c>
      <c r="P19" s="11">
        <f t="shared" si="2"/>
        <v>8464</v>
      </c>
      <c r="Q19" s="11">
        <f t="shared" si="2"/>
        <v>8464</v>
      </c>
      <c r="R19" s="11">
        <f t="shared" si="2"/>
        <v>8464</v>
      </c>
      <c r="S19" s="11">
        <f t="shared" si="2"/>
        <v>8464</v>
      </c>
      <c r="T19" s="11">
        <f t="shared" si="2"/>
        <v>8464</v>
      </c>
      <c r="U19" s="11">
        <f t="shared" si="2"/>
        <v>8464</v>
      </c>
      <c r="V19" s="11">
        <f t="shared" si="2"/>
        <v>8464</v>
      </c>
      <c r="W19" s="11">
        <f t="shared" si="2"/>
        <v>8464</v>
      </c>
      <c r="X19" s="11">
        <f t="shared" si="2"/>
        <v>8464</v>
      </c>
      <c r="Y19" s="11">
        <f t="shared" si="2"/>
        <v>8464</v>
      </c>
      <c r="Z19" s="11">
        <f t="shared" si="2"/>
        <v>8464</v>
      </c>
      <c r="AA19" s="11">
        <f t="shared" si="2"/>
        <v>8464</v>
      </c>
      <c r="AB19" s="11">
        <f t="shared" si="2"/>
        <v>8464</v>
      </c>
      <c r="AC19" s="11">
        <f t="shared" si="2"/>
        <v>8464</v>
      </c>
      <c r="AD19" s="11">
        <f t="shared" si="2"/>
        <v>8464</v>
      </c>
      <c r="AE19" s="11">
        <f t="shared" si="2"/>
        <v>8464</v>
      </c>
      <c r="AF19" s="11">
        <f t="shared" si="2"/>
        <v>8464</v>
      </c>
      <c r="AG19" s="11"/>
      <c r="AH19" s="11"/>
      <c r="AI19" s="11"/>
    </row>
    <row r="20" spans="1:35" x14ac:dyDescent="0.75">
      <c r="A20" t="s">
        <v>88</v>
      </c>
      <c r="B20" s="11">
        <f>SUM('PEV Sales by Manufacturer'!B21:K21)</f>
        <v>6524</v>
      </c>
      <c r="C20" s="11">
        <f>SUM('PEV Sales by Manufacturer'!B21:L21)</f>
        <v>8189</v>
      </c>
      <c r="D20" s="11">
        <f t="shared" si="1"/>
        <v>12303.260726566663</v>
      </c>
      <c r="E20" s="11">
        <f t="shared" si="2"/>
        <v>18055.019038075719</v>
      </c>
      <c r="F20" s="11">
        <f t="shared" si="2"/>
        <v>25884.374803483352</v>
      </c>
      <c r="G20" s="11">
        <f t="shared" si="2"/>
        <v>35593.918815656019</v>
      </c>
      <c r="H20" s="11">
        <f t="shared" si="2"/>
        <v>46940.267912524199</v>
      </c>
      <c r="I20" s="11">
        <f t="shared" si="2"/>
        <v>59802.91066039537</v>
      </c>
      <c r="J20" s="11">
        <f t="shared" si="2"/>
        <v>74045.310246431342</v>
      </c>
      <c r="K20" s="11">
        <f t="shared" si="2"/>
        <v>89573.996186323333</v>
      </c>
      <c r="L20" s="11">
        <f t="shared" si="2"/>
        <v>106365.29797480637</v>
      </c>
      <c r="M20" s="11">
        <f t="shared" si="2"/>
        <v>124150.71151352003</v>
      </c>
      <c r="N20" s="11">
        <f t="shared" si="2"/>
        <v>142733.08107130672</v>
      </c>
      <c r="O20" s="11">
        <f t="shared" si="2"/>
        <v>162044.89525784779</v>
      </c>
      <c r="P20" s="11">
        <f t="shared" si="2"/>
        <v>182006.70443821908</v>
      </c>
      <c r="Q20" s="11">
        <f t="shared" si="2"/>
        <v>202628.55280121235</v>
      </c>
      <c r="R20" s="11">
        <f t="shared" si="2"/>
        <v>223867.92920162817</v>
      </c>
      <c r="S20" s="11">
        <f t="shared" si="2"/>
        <v>245748.85893180515</v>
      </c>
      <c r="T20" s="11">
        <f t="shared" si="2"/>
        <v>268304.15570959682</v>
      </c>
      <c r="U20" s="11">
        <f t="shared" si="2"/>
        <v>291469.43857843854</v>
      </c>
      <c r="V20" s="11">
        <f t="shared" si="2"/>
        <v>315279.9149882223</v>
      </c>
      <c r="W20" s="11">
        <f t="shared" si="2"/>
        <v>339753.19623814104</v>
      </c>
      <c r="X20" s="11">
        <f t="shared" si="2"/>
        <v>364848.86950295273</v>
      </c>
      <c r="Y20" s="11">
        <f t="shared" si="2"/>
        <v>390628.18193840061</v>
      </c>
      <c r="Z20" s="11">
        <f t="shared" si="2"/>
        <v>417095.45673591603</v>
      </c>
      <c r="AA20" s="11">
        <f t="shared" si="2"/>
        <v>444207.85329199716</v>
      </c>
      <c r="AB20" s="11">
        <f t="shared" si="2"/>
        <v>472005.35868609545</v>
      </c>
      <c r="AC20" s="11">
        <f t="shared" si="2"/>
        <v>500476.33623338799</v>
      </c>
      <c r="AD20" s="11">
        <f t="shared" si="2"/>
        <v>529591.98766703601</v>
      </c>
      <c r="AE20" s="11">
        <f t="shared" si="2"/>
        <v>559381.52890158456</v>
      </c>
      <c r="AF20" s="11">
        <f t="shared" si="2"/>
        <v>589876.15358320263</v>
      </c>
      <c r="AG20" s="11"/>
      <c r="AH20" s="11"/>
      <c r="AI20" s="11"/>
    </row>
    <row r="21" spans="1:35" x14ac:dyDescent="0.75">
      <c r="A21" t="s">
        <v>32</v>
      </c>
      <c r="B21" s="11">
        <f>SUM('PEV Sales by Manufacturer'!B22:K22)</f>
        <v>5105</v>
      </c>
      <c r="C21" s="11">
        <f>SUM('PEV Sales by Manufacturer'!B22:L22)</f>
        <v>7723</v>
      </c>
      <c r="D21" s="11">
        <f t="shared" si="1"/>
        <v>15749.798828125</v>
      </c>
      <c r="E21" s="11">
        <f t="shared" si="2"/>
        <v>26111.682812500003</v>
      </c>
      <c r="F21" s="11">
        <f t="shared" si="2"/>
        <v>39721.553125000006</v>
      </c>
      <c r="G21" s="11">
        <f t="shared" si="2"/>
        <v>55912.908593750006</v>
      </c>
      <c r="H21" s="11">
        <f t="shared" si="2"/>
        <v>73896.920312500006</v>
      </c>
      <c r="I21" s="11">
        <f t="shared" si="2"/>
        <v>92998.935937500006</v>
      </c>
      <c r="J21" s="11">
        <f t="shared" si="2"/>
        <v>112364.43593750001</v>
      </c>
      <c r="K21" s="11">
        <f t="shared" si="2"/>
        <v>131861.67812500001</v>
      </c>
      <c r="L21" s="11">
        <f t="shared" si="2"/>
        <v>151231.23867187501</v>
      </c>
      <c r="M21" s="11">
        <f t="shared" si="2"/>
        <v>170537.93593750001</v>
      </c>
      <c r="N21" s="11">
        <f t="shared" si="2"/>
        <v>189509.26210937501</v>
      </c>
      <c r="O21" s="11">
        <f t="shared" si="2"/>
        <v>208060.84804687501</v>
      </c>
      <c r="P21" s="11">
        <f t="shared" si="2"/>
        <v>226211.34218750001</v>
      </c>
      <c r="Q21" s="11">
        <f t="shared" si="2"/>
        <v>244062.55898437501</v>
      </c>
      <c r="R21" s="11">
        <f t="shared" si="2"/>
        <v>261681.12148437501</v>
      </c>
      <c r="S21" s="11">
        <f t="shared" si="2"/>
        <v>279078.60976562498</v>
      </c>
      <c r="T21" s="11">
        <f t="shared" si="2"/>
        <v>296297.43398437498</v>
      </c>
      <c r="U21" s="11">
        <f t="shared" si="2"/>
        <v>313313.38124999998</v>
      </c>
      <c r="V21" s="11">
        <f t="shared" si="2"/>
        <v>330162.69570312498</v>
      </c>
      <c r="W21" s="11">
        <f t="shared" si="2"/>
        <v>346855.30312499998</v>
      </c>
      <c r="X21" s="11">
        <f t="shared" si="2"/>
        <v>363375.71328124998</v>
      </c>
      <c r="Y21" s="11">
        <f t="shared" si="2"/>
        <v>379756.10976562498</v>
      </c>
      <c r="Z21" s="11">
        <f t="shared" ref="E21:AF24" si="3">Y21+Z50+Z74</f>
        <v>395993.18398437498</v>
      </c>
      <c r="AA21" s="11">
        <f t="shared" si="3"/>
        <v>412074.75429687498</v>
      </c>
      <c r="AB21" s="11">
        <f t="shared" si="3"/>
        <v>428007.73867187498</v>
      </c>
      <c r="AC21" s="11">
        <f t="shared" si="3"/>
        <v>443784.76796874998</v>
      </c>
      <c r="AD21" s="11">
        <f t="shared" si="3"/>
        <v>459393.20937499998</v>
      </c>
      <c r="AE21" s="11">
        <f t="shared" si="3"/>
        <v>474838.47695312498</v>
      </c>
      <c r="AF21" s="11">
        <f t="shared" si="3"/>
        <v>490119.51796874998</v>
      </c>
      <c r="AG21" s="11"/>
      <c r="AH21" s="11"/>
      <c r="AI21" s="11"/>
    </row>
    <row r="22" spans="1:35" x14ac:dyDescent="0.75">
      <c r="A22" t="s">
        <v>73</v>
      </c>
      <c r="B22" s="11">
        <f>SUM('PEV Sales by Manufacturer'!B23:K23)</f>
        <v>0</v>
      </c>
      <c r="C22" s="11">
        <f>SUM('PEV Sales by Manufacturer'!B23:L23)</f>
        <v>376</v>
      </c>
      <c r="D22" s="11">
        <f t="shared" si="1"/>
        <v>1178.0838488092181</v>
      </c>
      <c r="E22" s="11">
        <f t="shared" si="3"/>
        <v>2369.5015126913718</v>
      </c>
      <c r="F22" s="11">
        <f t="shared" si="3"/>
        <v>4031.6250266625457</v>
      </c>
      <c r="G22" s="11">
        <f t="shared" si="3"/>
        <v>6148.913413110572</v>
      </c>
      <c r="H22" s="11">
        <f t="shared" si="3"/>
        <v>8699.5241921792767</v>
      </c>
      <c r="I22" s="11">
        <f t="shared" si="3"/>
        <v>11695.806671513083</v>
      </c>
      <c r="J22" s="11">
        <f t="shared" si="3"/>
        <v>15159.104121050133</v>
      </c>
      <c r="K22" s="11">
        <f t="shared" si="3"/>
        <v>19067.066667247076</v>
      </c>
      <c r="L22" s="11">
        <f t="shared" si="3"/>
        <v>23432.46917374403</v>
      </c>
      <c r="M22" s="11">
        <f t="shared" si="3"/>
        <v>28154.962263247475</v>
      </c>
      <c r="N22" s="11">
        <f t="shared" si="3"/>
        <v>33186.965501930586</v>
      </c>
      <c r="O22" s="11">
        <f t="shared" si="3"/>
        <v>38511.456649965396</v>
      </c>
      <c r="P22" s="11">
        <f t="shared" si="3"/>
        <v>44098.785911728475</v>
      </c>
      <c r="Q22" s="11">
        <f t="shared" si="3"/>
        <v>49944.206701113952</v>
      </c>
      <c r="R22" s="11">
        <f t="shared" si="3"/>
        <v>56027.235043944231</v>
      </c>
      <c r="S22" s="11">
        <f t="shared" si="3"/>
        <v>62355.432742912119</v>
      </c>
      <c r="T22" s="11">
        <f t="shared" si="3"/>
        <v>68936.959015858229</v>
      </c>
      <c r="U22" s="11">
        <f t="shared" si="3"/>
        <v>75750.994354069902</v>
      </c>
      <c r="V22" s="11">
        <f t="shared" si="3"/>
        <v>82807.04829729718</v>
      </c>
      <c r="W22" s="11">
        <f t="shared" si="3"/>
        <v>90110.546684485234</v>
      </c>
      <c r="X22" s="11">
        <f t="shared" si="3"/>
        <v>97648.444587612044</v>
      </c>
      <c r="Y22" s="11">
        <f t="shared" si="3"/>
        <v>105439.80200502345</v>
      </c>
      <c r="Z22" s="11">
        <f t="shared" si="3"/>
        <v>113486.41936593202</v>
      </c>
      <c r="AA22" s="11">
        <f t="shared" si="3"/>
        <v>121774.12238217331</v>
      </c>
      <c r="AB22" s="11">
        <f t="shared" si="3"/>
        <v>130316.50429430227</v>
      </c>
      <c r="AC22" s="11">
        <f t="shared" si="3"/>
        <v>139110.04608158523</v>
      </c>
      <c r="AD22" s="11">
        <f t="shared" si="3"/>
        <v>148145.58192257633</v>
      </c>
      <c r="AE22" s="11">
        <f t="shared" si="3"/>
        <v>157433.01417794474</v>
      </c>
      <c r="AF22" s="11">
        <f t="shared" si="3"/>
        <v>166983.47277373183</v>
      </c>
      <c r="AG22" s="11"/>
      <c r="AH22" s="11"/>
      <c r="AI22" s="11"/>
    </row>
    <row r="23" spans="1:35" x14ac:dyDescent="0.75">
      <c r="A23" t="s">
        <v>74</v>
      </c>
      <c r="B23" s="11">
        <f>SUM('PEV Sales by Manufacturer'!B24:K24)</f>
        <v>0</v>
      </c>
      <c r="C23" s="11">
        <f>SUM('PEV Sales by Manufacturer'!B24:L24)</f>
        <v>65</v>
      </c>
      <c r="D23" s="11">
        <f t="shared" si="1"/>
        <v>203.65811216116802</v>
      </c>
      <c r="E23" s="11">
        <f t="shared" si="3"/>
        <v>409.62127214079567</v>
      </c>
      <c r="F23" s="11">
        <f t="shared" si="3"/>
        <v>696.95645407730183</v>
      </c>
      <c r="G23" s="11">
        <f t="shared" si="3"/>
        <v>1062.9770527983703</v>
      </c>
      <c r="H23" s="11">
        <f t="shared" si="3"/>
        <v>1503.9071076905666</v>
      </c>
      <c r="I23" s="11">
        <f t="shared" si="3"/>
        <v>2021.8814724690171</v>
      </c>
      <c r="J23" s="11">
        <f t="shared" si="3"/>
        <v>2620.5898081602627</v>
      </c>
      <c r="K23" s="11">
        <f t="shared" si="3"/>
        <v>3296.168439816649</v>
      </c>
      <c r="L23" s="11">
        <f t="shared" si="3"/>
        <v>4050.825788014261</v>
      </c>
      <c r="M23" s="11">
        <f t="shared" si="3"/>
        <v>4867.2142210401225</v>
      </c>
      <c r="N23" s="11">
        <f t="shared" si="3"/>
        <v>5737.1083979401283</v>
      </c>
      <c r="O23" s="11">
        <f t="shared" si="3"/>
        <v>6657.5656442759328</v>
      </c>
      <c r="P23" s="11">
        <f t="shared" si="3"/>
        <v>7623.4603304849761</v>
      </c>
      <c r="Q23" s="11">
        <f t="shared" si="3"/>
        <v>8633.9719031181048</v>
      </c>
      <c r="R23" s="11">
        <f t="shared" si="3"/>
        <v>9685.5592496180197</v>
      </c>
      <c r="S23" s="11">
        <f t="shared" si="3"/>
        <v>10779.529596514065</v>
      </c>
      <c r="T23" s="11">
        <f t="shared" si="3"/>
        <v>11917.293446890388</v>
      </c>
      <c r="U23" s="11">
        <f t="shared" si="3"/>
        <v>13095.251683549321</v>
      </c>
      <c r="V23" s="11">
        <f t="shared" si="3"/>
        <v>14315.048242883824</v>
      </c>
      <c r="W23" s="11">
        <f t="shared" si="3"/>
        <v>15577.62110237112</v>
      </c>
      <c r="X23" s="11">
        <f t="shared" si="3"/>
        <v>16880.715154773363</v>
      </c>
      <c r="Y23" s="11">
        <f t="shared" si="3"/>
        <v>18227.625346613102</v>
      </c>
      <c r="Z23" s="11">
        <f t="shared" si="3"/>
        <v>19618.662922302083</v>
      </c>
      <c r="AA23" s="11">
        <f t="shared" si="3"/>
        <v>21051.377539471458</v>
      </c>
      <c r="AB23" s="11">
        <f t="shared" si="3"/>
        <v>22528.119093429919</v>
      </c>
      <c r="AC23" s="11">
        <f t="shared" si="3"/>
        <v>24048.279242827237</v>
      </c>
      <c r="AD23" s="11">
        <f t="shared" si="3"/>
        <v>25610.273470658147</v>
      </c>
      <c r="AE23" s="11">
        <f t="shared" si="3"/>
        <v>27215.813621187262</v>
      </c>
      <c r="AF23" s="11">
        <f t="shared" si="3"/>
        <v>28866.823750778116</v>
      </c>
      <c r="AG23" s="11"/>
      <c r="AH23" s="11"/>
      <c r="AI23" s="11"/>
    </row>
    <row r="24" spans="1:35" x14ac:dyDescent="0.75">
      <c r="A24" t="s">
        <v>72</v>
      </c>
      <c r="B24" s="11">
        <f>SUM('PEV Sales by Manufacturer'!B25:K25)</f>
        <v>0</v>
      </c>
      <c r="C24" s="11">
        <f>SUM('PEV Sales by Manufacturer'!B25:L25)</f>
        <v>116</v>
      </c>
      <c r="D24" s="11">
        <f t="shared" si="1"/>
        <v>363.45140016454604</v>
      </c>
      <c r="E24" s="11">
        <f t="shared" si="3"/>
        <v>731.01642412818921</v>
      </c>
      <c r="F24" s="11">
        <f t="shared" si="3"/>
        <v>1243.7992103533388</v>
      </c>
      <c r="G24" s="11">
        <f t="shared" si="3"/>
        <v>1897.0052019170917</v>
      </c>
      <c r="H24" s="11">
        <f t="shared" si="3"/>
        <v>2683.8957614170113</v>
      </c>
      <c r="I24" s="11">
        <f t="shared" si="3"/>
        <v>3608.2807816370155</v>
      </c>
      <c r="J24" s="11">
        <f t="shared" si="3"/>
        <v>4676.7448884090845</v>
      </c>
      <c r="K24" s="11">
        <f t="shared" si="3"/>
        <v>5882.3929079804811</v>
      </c>
      <c r="L24" s="11">
        <f t="shared" si="3"/>
        <v>7229.1660216869886</v>
      </c>
      <c r="M24" s="11">
        <f t="shared" si="3"/>
        <v>8686.1053790869883</v>
      </c>
      <c r="N24" s="11">
        <f t="shared" si="3"/>
        <v>10238.531910170075</v>
      </c>
      <c r="O24" s="11">
        <f t="shared" si="3"/>
        <v>11881.194072861665</v>
      </c>
      <c r="P24" s="11">
        <f t="shared" si="3"/>
        <v>13604.944589788573</v>
      </c>
      <c r="Q24" s="11">
        <f t="shared" si="3"/>
        <v>15408.31908864154</v>
      </c>
      <c r="R24" s="11">
        <f t="shared" si="3"/>
        <v>17284.998045472159</v>
      </c>
      <c r="S24" s="11">
        <f t="shared" si="3"/>
        <v>19237.31435685587</v>
      </c>
      <c r="T24" s="11">
        <f t="shared" si="3"/>
        <v>21267.785228296692</v>
      </c>
      <c r="U24" s="11">
        <f t="shared" si="3"/>
        <v>23369.987619872634</v>
      </c>
      <c r="V24" s="11">
        <f t="shared" si="3"/>
        <v>25546.855325761902</v>
      </c>
      <c r="W24" s="11">
        <f t="shared" si="3"/>
        <v>27800.062275000768</v>
      </c>
      <c r="X24" s="11">
        <f t="shared" si="3"/>
        <v>30125.583968518615</v>
      </c>
      <c r="Y24" s="11">
        <f t="shared" si="3"/>
        <v>32529.300618571069</v>
      </c>
      <c r="Z24" s="11">
        <f t="shared" si="3"/>
        <v>35011.767676723714</v>
      </c>
      <c r="AA24" s="11">
        <f t="shared" si="3"/>
        <v>37568.612224287521</v>
      </c>
      <c r="AB24" s="11">
        <f t="shared" si="3"/>
        <v>40204.027920582623</v>
      </c>
      <c r="AC24" s="11">
        <f t="shared" si="3"/>
        <v>42916.929110276295</v>
      </c>
      <c r="AD24" s="11">
        <f t="shared" si="3"/>
        <v>45704.488039943761</v>
      </c>
      <c r="AE24" s="11">
        <f t="shared" si="3"/>
        <v>48569.759693195723</v>
      </c>
      <c r="AF24" s="11">
        <f t="shared" si="3"/>
        <v>51516.177770619404</v>
      </c>
      <c r="AG24" s="11"/>
      <c r="AH24" s="11"/>
      <c r="AI24" s="11"/>
    </row>
    <row r="25" spans="1:35" x14ac:dyDescent="0.75">
      <c r="B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spans="1:35" x14ac:dyDescent="0.75">
      <c r="A26" s="25" t="s">
        <v>75</v>
      </c>
    </row>
    <row r="27" spans="1:35" x14ac:dyDescent="0.75">
      <c r="A27" t="s">
        <v>33</v>
      </c>
      <c r="B27">
        <v>2020</v>
      </c>
      <c r="C27">
        <v>2021</v>
      </c>
      <c r="D27">
        <v>2022</v>
      </c>
      <c r="E27">
        <v>2023</v>
      </c>
      <c r="F27">
        <v>2024</v>
      </c>
      <c r="G27">
        <v>2025</v>
      </c>
      <c r="H27">
        <v>2026</v>
      </c>
      <c r="I27">
        <v>2027</v>
      </c>
      <c r="J27">
        <v>2028</v>
      </c>
      <c r="K27">
        <v>2029</v>
      </c>
      <c r="L27">
        <v>2030</v>
      </c>
      <c r="M27">
        <v>2031</v>
      </c>
      <c r="N27">
        <v>2032</v>
      </c>
      <c r="O27">
        <v>2033</v>
      </c>
      <c r="P27">
        <v>2034</v>
      </c>
      <c r="Q27">
        <v>2035</v>
      </c>
      <c r="R27">
        <v>2036</v>
      </c>
      <c r="S27">
        <v>2037</v>
      </c>
      <c r="T27">
        <v>2038</v>
      </c>
      <c r="U27">
        <v>2039</v>
      </c>
      <c r="V27">
        <v>2040</v>
      </c>
      <c r="W27">
        <v>2041</v>
      </c>
      <c r="X27">
        <v>2042</v>
      </c>
      <c r="Y27">
        <v>2043</v>
      </c>
      <c r="Z27">
        <v>2044</v>
      </c>
      <c r="AA27">
        <v>2045</v>
      </c>
      <c r="AB27">
        <v>2046</v>
      </c>
      <c r="AC27">
        <v>2047</v>
      </c>
      <c r="AD27">
        <v>2048</v>
      </c>
      <c r="AE27">
        <v>2049</v>
      </c>
      <c r="AF27">
        <v>2050</v>
      </c>
    </row>
    <row r="28" spans="1:35" x14ac:dyDescent="0.75">
      <c r="A28" t="s">
        <v>34</v>
      </c>
      <c r="B28">
        <v>315522</v>
      </c>
      <c r="C28">
        <v>533115</v>
      </c>
      <c r="D28">
        <v>980091</v>
      </c>
      <c r="E28" s="12">
        <v>1455830</v>
      </c>
      <c r="F28" s="12">
        <v>2031000</v>
      </c>
      <c r="G28" s="12">
        <v>2587180</v>
      </c>
      <c r="H28" s="12">
        <v>3116670</v>
      </c>
      <c r="I28" s="12">
        <v>3661250</v>
      </c>
      <c r="J28" s="12">
        <v>4231910</v>
      </c>
      <c r="K28" s="12">
        <v>4775260</v>
      </c>
      <c r="L28" s="12">
        <v>5334220</v>
      </c>
      <c r="M28" s="12">
        <v>5770560</v>
      </c>
      <c r="N28" s="12">
        <v>6148760</v>
      </c>
      <c r="O28" s="12">
        <v>6506160</v>
      </c>
      <c r="P28" s="12">
        <v>6827330</v>
      </c>
      <c r="Q28" s="12">
        <v>7142700</v>
      </c>
      <c r="R28" s="12">
        <v>7433040</v>
      </c>
      <c r="S28" s="12">
        <v>7732620</v>
      </c>
      <c r="T28" s="12">
        <v>8042170</v>
      </c>
      <c r="U28" s="12">
        <v>8326280</v>
      </c>
      <c r="V28" s="12">
        <v>8622010</v>
      </c>
      <c r="W28" s="12">
        <v>8924370</v>
      </c>
      <c r="X28" s="12">
        <v>9210790</v>
      </c>
      <c r="Y28" s="12">
        <v>9520500</v>
      </c>
      <c r="Z28" s="12">
        <v>9832410</v>
      </c>
      <c r="AA28" s="12">
        <v>10127000</v>
      </c>
      <c r="AB28" s="12">
        <v>10438200</v>
      </c>
      <c r="AC28" s="12">
        <v>10745100</v>
      </c>
      <c r="AD28" s="12">
        <v>11040800</v>
      </c>
      <c r="AE28" s="12">
        <v>11348600</v>
      </c>
      <c r="AF28" s="12">
        <v>11670000</v>
      </c>
    </row>
    <row r="29" spans="1:35" x14ac:dyDescent="0.75">
      <c r="A29" t="s">
        <v>42</v>
      </c>
      <c r="B29">
        <v>116745</v>
      </c>
      <c r="C29">
        <v>360495</v>
      </c>
      <c r="D29">
        <v>533730</v>
      </c>
      <c r="E29">
        <v>688998</v>
      </c>
      <c r="F29">
        <v>904968</v>
      </c>
      <c r="G29" s="12">
        <v>1076620</v>
      </c>
      <c r="H29" s="12">
        <v>1195820</v>
      </c>
      <c r="I29" s="12">
        <v>1270160</v>
      </c>
      <c r="J29" s="12">
        <v>1287680</v>
      </c>
      <c r="K29" s="12">
        <v>1296440</v>
      </c>
      <c r="L29" s="12">
        <v>1287950</v>
      </c>
      <c r="M29" s="12">
        <v>1283770</v>
      </c>
      <c r="N29" s="12">
        <v>1261470</v>
      </c>
      <c r="O29" s="12">
        <v>1233560</v>
      </c>
      <c r="P29" s="12">
        <v>1206890</v>
      </c>
      <c r="Q29" s="12">
        <v>1186990</v>
      </c>
      <c r="R29" s="12">
        <v>1171520</v>
      </c>
      <c r="S29" s="12">
        <v>1156820</v>
      </c>
      <c r="T29" s="12">
        <v>1144940</v>
      </c>
      <c r="U29" s="12">
        <v>1131450</v>
      </c>
      <c r="V29" s="12">
        <v>1120370</v>
      </c>
      <c r="W29" s="12">
        <v>1109950</v>
      </c>
      <c r="X29" s="12">
        <v>1098500</v>
      </c>
      <c r="Y29" s="12">
        <v>1089190</v>
      </c>
      <c r="Z29" s="12">
        <v>1079660</v>
      </c>
      <c r="AA29" s="12">
        <v>1069320</v>
      </c>
      <c r="AB29" s="12">
        <v>1059440</v>
      </c>
      <c r="AC29" s="12">
        <v>1049070</v>
      </c>
      <c r="AD29" s="12">
        <v>1037860</v>
      </c>
      <c r="AE29" s="12">
        <v>1027010</v>
      </c>
      <c r="AF29" s="12">
        <v>1016090</v>
      </c>
    </row>
    <row r="31" spans="1:35" x14ac:dyDescent="0.75">
      <c r="A31" s="1" t="s">
        <v>99</v>
      </c>
      <c r="B31">
        <v>2020</v>
      </c>
      <c r="C31">
        <v>2021</v>
      </c>
      <c r="D31">
        <v>2022</v>
      </c>
      <c r="E31">
        <v>2023</v>
      </c>
      <c r="F31">
        <v>2024</v>
      </c>
      <c r="G31">
        <v>2025</v>
      </c>
      <c r="H31">
        <v>2026</v>
      </c>
      <c r="I31">
        <v>2027</v>
      </c>
      <c r="J31">
        <v>2028</v>
      </c>
      <c r="K31">
        <v>2029</v>
      </c>
      <c r="L31">
        <v>2030</v>
      </c>
      <c r="M31">
        <v>2031</v>
      </c>
      <c r="N31">
        <v>2032</v>
      </c>
      <c r="O31">
        <v>2033</v>
      </c>
      <c r="P31">
        <v>2034</v>
      </c>
      <c r="Q31">
        <v>2035</v>
      </c>
      <c r="R31">
        <v>2036</v>
      </c>
      <c r="S31">
        <v>2037</v>
      </c>
      <c r="T31">
        <v>2038</v>
      </c>
      <c r="U31">
        <v>2039</v>
      </c>
      <c r="V31">
        <v>2040</v>
      </c>
      <c r="W31">
        <v>2041</v>
      </c>
      <c r="X31">
        <v>2042</v>
      </c>
      <c r="Y31">
        <v>2043</v>
      </c>
      <c r="Z31">
        <v>2044</v>
      </c>
      <c r="AA31">
        <v>2045</v>
      </c>
      <c r="AB31">
        <v>2046</v>
      </c>
      <c r="AC31">
        <v>2047</v>
      </c>
      <c r="AD31">
        <v>2048</v>
      </c>
      <c r="AE31">
        <v>2049</v>
      </c>
      <c r="AF31">
        <v>2050</v>
      </c>
    </row>
    <row r="32" spans="1:35" x14ac:dyDescent="0.75">
      <c r="A32" t="s">
        <v>1</v>
      </c>
      <c r="B32" s="11">
        <f>'PEV Sales by Manufacturer'!K31</f>
        <v>183829</v>
      </c>
      <c r="C32" s="11">
        <f>'PEV Sales by Manufacturer'!L31</f>
        <v>320918</v>
      </c>
      <c r="D32" s="11">
        <f>D$28*'PEV Sales by Manufacturer'!$Q31</f>
        <v>684582.83136211883</v>
      </c>
      <c r="E32" s="11">
        <f>E$28*'PEV Sales by Manufacturer'!$Q31</f>
        <v>1016881.3134514176</v>
      </c>
      <c r="F32" s="11">
        <f>F$28*'PEV Sales by Manufacturer'!$Q31</f>
        <v>1418631.2602569181</v>
      </c>
      <c r="G32" s="11">
        <f>G$28*'PEV Sales by Manufacturer'!$Q31</f>
        <v>1807116.9000056591</v>
      </c>
      <c r="H32" s="11">
        <f>H$28*'PEV Sales by Manufacturer'!$Q31</f>
        <v>2176959.8670137515</v>
      </c>
      <c r="I32" s="11">
        <f>I$28*'PEV Sales by Manufacturer'!$Q31</f>
        <v>2557343.0337841664</v>
      </c>
      <c r="J32" s="11">
        <f>J$28*'PEV Sales by Manufacturer'!$Q31</f>
        <v>2955942.7949748179</v>
      </c>
      <c r="K32" s="11">
        <f>K$28*'PEV Sales by Manufacturer'!$Q31</f>
        <v>3335466.8202139102</v>
      </c>
      <c r="L32" s="11">
        <f>L$28*'PEV Sales by Manufacturer'!$Q31</f>
        <v>3725894.2595212497</v>
      </c>
      <c r="M32" s="11">
        <f>M$28*'PEV Sales by Manufacturer'!$Q31</f>
        <v>4030672.9715352841</v>
      </c>
      <c r="N32" s="11">
        <f>N$28*'PEV Sales by Manufacturer'!$Q31</f>
        <v>4294841.5301907081</v>
      </c>
      <c r="O32" s="11">
        <f>O$28*'PEV Sales by Manufacturer'!$Q31</f>
        <v>4544481.5166091342</v>
      </c>
      <c r="P32" s="11">
        <f>P$28*'PEV Sales by Manufacturer'!$Q31</f>
        <v>4768815.2447512876</v>
      </c>
      <c r="Q32" s="11">
        <f>Q$28*'PEV Sales by Manufacturer'!$Q31</f>
        <v>4989097.7364042783</v>
      </c>
      <c r="R32" s="11">
        <f>R$28*'PEV Sales by Manufacturer'!$Q31</f>
        <v>5191897.0471393811</v>
      </c>
      <c r="S32" s="11">
        <f>S$28*'PEV Sales by Manufacturer'!$Q31</f>
        <v>5401150.396695151</v>
      </c>
      <c r="T32" s="11">
        <f>T$28*'PEV Sales by Manufacturer'!$Q31</f>
        <v>5617367.6820779815</v>
      </c>
      <c r="U32" s="11">
        <f>U$28*'PEV Sales by Manufacturer'!$Q31</f>
        <v>5815815.4060324831</v>
      </c>
      <c r="V32" s="11">
        <f>V$28*'PEV Sales by Manufacturer'!$Q31</f>
        <v>6022379.5727463076</v>
      </c>
      <c r="W32" s="11">
        <f>W$28*'PEV Sales by Manufacturer'!$Q31</f>
        <v>6233574.7218606761</v>
      </c>
      <c r="X32" s="11">
        <f>X$28*'PEV Sales by Manufacturer'!$Q31</f>
        <v>6433635.9555203449</v>
      </c>
      <c r="Y32" s="11">
        <f>Y$28*'PEV Sales by Manufacturer'!$Q31</f>
        <v>6649964.9991511516</v>
      </c>
      <c r="Z32" s="11">
        <f>Z$28*'PEV Sales by Manufacturer'!$Q31</f>
        <v>6867830.7186916424</v>
      </c>
      <c r="AA32" s="11">
        <f>AA$28*'PEV Sales by Manufacturer'!$Q31</f>
        <v>7073598.6078886315</v>
      </c>
      <c r="AB32" s="11">
        <f>AB$28*'PEV Sales by Manufacturer'!$Q31</f>
        <v>7290968.4002037244</v>
      </c>
      <c r="AC32" s="11">
        <f>AC$28*'PEV Sales by Manufacturer'!$Q31</f>
        <v>7505334.689604437</v>
      </c>
      <c r="AD32" s="11">
        <f>AD$28*'PEV Sales by Manufacturer'!$Q31</f>
        <v>7711877.9016467668</v>
      </c>
      <c r="AE32" s="11">
        <f>AE$28*'PEV Sales by Manufacturer'!$Q31</f>
        <v>7926872.83119235</v>
      </c>
      <c r="AF32" s="11">
        <f>AF$28*'PEV Sales by Manufacturer'!$Q31</f>
        <v>8151367.21181597</v>
      </c>
      <c r="AG32" s="11"/>
      <c r="AH32" s="11"/>
    </row>
    <row r="33" spans="1:34" x14ac:dyDescent="0.75">
      <c r="A33" t="s">
        <v>81</v>
      </c>
      <c r="B33" s="11">
        <f>'PEV Sales by Manufacturer'!K32</f>
        <v>20754</v>
      </c>
      <c r="C33" s="11">
        <f>'PEV Sales by Manufacturer'!L32</f>
        <v>24829</v>
      </c>
      <c r="D33" s="11">
        <f>D$28*'PEV Sales by Manufacturer'!$Q32</f>
        <v>52965.265643840627</v>
      </c>
      <c r="E33" s="11">
        <f>E$28*'PEV Sales by Manufacturer'!$Q32</f>
        <v>78674.758448218068</v>
      </c>
      <c r="F33" s="11">
        <f>F$28*'PEV Sales by Manufacturer'!$Q32</f>
        <v>109757.61895848477</v>
      </c>
      <c r="G33" s="11">
        <f>G$28*'PEV Sales by Manufacturer'!$Q32</f>
        <v>139814.23762531395</v>
      </c>
      <c r="H33" s="11">
        <f>H$28*'PEV Sales by Manufacturer'!$Q32</f>
        <v>168428.49742951294</v>
      </c>
      <c r="I33" s="11">
        <f>I$28*'PEV Sales by Manufacturer'!$Q32</f>
        <v>197858.23850898689</v>
      </c>
      <c r="J33" s="11">
        <f>J$28*'PEV Sales by Manufacturer'!$Q32</f>
        <v>228697.37333658361</v>
      </c>
      <c r="K33" s="11">
        <f>K$28*'PEV Sales by Manufacturer'!$Q32</f>
        <v>258060.6437753294</v>
      </c>
      <c r="L33" s="11">
        <f>L$28*'PEV Sales by Manufacturer'!$Q32</f>
        <v>288267.49689843855</v>
      </c>
      <c r="M33" s="11">
        <f>M$28*'PEV Sales by Manufacturer'!$Q32</f>
        <v>311847.82159383257</v>
      </c>
      <c r="N33" s="11">
        <f>N$28*'PEV Sales by Manufacturer'!$Q32</f>
        <v>332286.19258846523</v>
      </c>
      <c r="O33" s="11">
        <f>O$28*'PEV Sales by Manufacturer'!$Q32</f>
        <v>351600.5072195644</v>
      </c>
      <c r="P33" s="11">
        <f>P$28*'PEV Sales by Manufacturer'!$Q32</f>
        <v>368956.91021360504</v>
      </c>
      <c r="Q33" s="11">
        <f>Q$28*'PEV Sales by Manufacturer'!$Q32</f>
        <v>385999.87441396812</v>
      </c>
      <c r="R33" s="11">
        <f>R$28*'PEV Sales by Manufacturer'!$Q32</f>
        <v>401690.18809609831</v>
      </c>
      <c r="S33" s="11">
        <f>S$28*'PEV Sales by Manufacturer'!$Q32</f>
        <v>417879.84220125974</v>
      </c>
      <c r="T33" s="11">
        <f>T$28*'PEV Sales by Manufacturer'!$Q32</f>
        <v>434608.28678451874</v>
      </c>
      <c r="U33" s="11">
        <f>U$28*'PEV Sales by Manufacturer'!$Q32</f>
        <v>449961.92396930215</v>
      </c>
      <c r="V33" s="11">
        <f>V$28*'PEV Sales by Manufacturer'!$Q32</f>
        <v>465943.51956486725</v>
      </c>
      <c r="W33" s="11">
        <f>W$28*'PEV Sales by Manufacturer'!$Q32</f>
        <v>482283.40812630864</v>
      </c>
      <c r="X33" s="11">
        <f>X$28*'PEV Sales by Manufacturer'!$Q32</f>
        <v>497761.88041684986</v>
      </c>
      <c r="Y33" s="11">
        <f>Y$28*'PEV Sales by Manufacturer'!$Q32</f>
        <v>514498.97158752062</v>
      </c>
      <c r="Z33" s="11">
        <f>Z$28*'PEV Sales by Manufacturer'!$Q32</f>
        <v>531354.95333510358</v>
      </c>
      <c r="AA33" s="11">
        <f>AA$28*'PEV Sales by Manufacturer'!$Q32</f>
        <v>547274.94199535961</v>
      </c>
      <c r="AB33" s="11">
        <f>AB$28*'PEV Sales by Manufacturer'!$Q32</f>
        <v>564092.55451130273</v>
      </c>
      <c r="AC33" s="11">
        <f>AC$28*'PEV Sales by Manufacturer'!$Q32</f>
        <v>580677.78999055387</v>
      </c>
      <c r="AD33" s="11">
        <f>AD$28*'PEV Sales by Manufacturer'!$Q32</f>
        <v>596657.76435097924</v>
      </c>
      <c r="AE33" s="11">
        <f>AE$28*'PEV Sales by Manufacturer'!$Q32</f>
        <v>613291.63688442169</v>
      </c>
      <c r="AF33" s="11">
        <f>AF$28*'PEV Sales by Manufacturer'!$Q32</f>
        <v>630660.46934786672</v>
      </c>
      <c r="AG33" s="11"/>
      <c r="AH33" s="11"/>
    </row>
    <row r="34" spans="1:34" x14ac:dyDescent="0.75">
      <c r="A34" t="s">
        <v>11</v>
      </c>
      <c r="B34" s="11">
        <f>'PEV Sales by Manufacturer'!K33</f>
        <v>9564</v>
      </c>
      <c r="C34" s="11">
        <f>'PEV Sales by Manufacturer'!L33</f>
        <v>14239</v>
      </c>
      <c r="D34" s="11">
        <f>D$28*'PEV Sales by Manufacturer'!$Q33</f>
        <v>30374.65937019802</v>
      </c>
      <c r="E34" s="11">
        <f>E$28*'PEV Sales by Manufacturer'!$Q33</f>
        <v>45118.606691537199</v>
      </c>
      <c r="F34" s="11">
        <f>F$28*'PEV Sales by Manufacturer'!$Q33</f>
        <v>62944.087009137089</v>
      </c>
      <c r="G34" s="11">
        <f>G$28*'PEV Sales by Manufacturer'!$Q33</f>
        <v>80181.035464450659</v>
      </c>
      <c r="H34" s="11">
        <f>H$28*'PEV Sales by Manufacturer'!$Q33</f>
        <v>96590.816178615118</v>
      </c>
      <c r="I34" s="11">
        <f>I$28*'PEV Sales by Manufacturer'!$Q33</f>
        <v>113468.26123200551</v>
      </c>
      <c r="J34" s="11">
        <f>J$28*'PEV Sales by Manufacturer'!$Q33</f>
        <v>131153.96910627146</v>
      </c>
      <c r="K34" s="11">
        <f>K$28*'PEV Sales by Manufacturer'!$Q33</f>
        <v>147993.29440238897</v>
      </c>
      <c r="L34" s="11">
        <f>L$28*'PEV Sales by Manufacturer'!$Q33</f>
        <v>165316.39970747379</v>
      </c>
      <c r="M34" s="11">
        <f>M$28*'PEV Sales by Manufacturer'!$Q33</f>
        <v>178839.30612084988</v>
      </c>
      <c r="N34" s="11">
        <f>N$28*'PEV Sales by Manufacturer'!$Q33</f>
        <v>190560.35669044894</v>
      </c>
      <c r="O34" s="11">
        <f>O$28*'PEV Sales by Manufacturer'!$Q33</f>
        <v>201636.78047039261</v>
      </c>
      <c r="P34" s="11">
        <f>P$28*'PEV Sales by Manufacturer'!$Q33</f>
        <v>211590.37595277792</v>
      </c>
      <c r="Q34" s="11">
        <f>Q$28*'PEV Sales by Manufacturer'!$Q33</f>
        <v>221364.21973420162</v>
      </c>
      <c r="R34" s="11">
        <f>R$28*'PEV Sales by Manufacturer'!$Q33</f>
        <v>230362.34195095833</v>
      </c>
      <c r="S34" s="11">
        <f>S$28*'PEV Sales by Manufacturer'!$Q33</f>
        <v>239646.8272223504</v>
      </c>
      <c r="T34" s="11">
        <f>T$28*'PEV Sales by Manufacturer'!$Q33</f>
        <v>249240.29946936094</v>
      </c>
      <c r="U34" s="11">
        <f>U$28*'PEV Sales by Manufacturer'!$Q33</f>
        <v>258045.34356594682</v>
      </c>
      <c r="V34" s="11">
        <f>V$28*'PEV Sales by Manufacturer'!$Q33</f>
        <v>267210.51089790749</v>
      </c>
      <c r="W34" s="11">
        <f>W$28*'PEV Sales by Manufacturer'!$Q33</f>
        <v>276581.1530190708</v>
      </c>
      <c r="X34" s="11">
        <f>X$28*'PEV Sales by Manufacturer'!$Q33</f>
        <v>285457.7878793155</v>
      </c>
      <c r="Y34" s="11">
        <f>Y$28*'PEV Sales by Manufacturer'!$Q33</f>
        <v>295056.21879393881</v>
      </c>
      <c r="Z34" s="11">
        <f>Z$28*'PEV Sales by Manufacturer'!$Q33</f>
        <v>304722.83138823713</v>
      </c>
      <c r="AA34" s="11">
        <f>AA$28*'PEV Sales by Manufacturer'!$Q33</f>
        <v>313852.6682134571</v>
      </c>
      <c r="AB34" s="11">
        <f>AB$28*'PEV Sales by Manufacturer'!$Q33</f>
        <v>323497.27672022395</v>
      </c>
      <c r="AC34" s="11">
        <f>AC$28*'PEV Sales by Manufacturer'!$Q33</f>
        <v>333008.62103489856</v>
      </c>
      <c r="AD34" s="11">
        <f>AD$28*'PEV Sales by Manufacturer'!$Q33</f>
        <v>342172.85861668183</v>
      </c>
      <c r="AE34" s="11">
        <f>AE$28*'PEV Sales by Manufacturer'!$Q33</f>
        <v>351712.09543667809</v>
      </c>
      <c r="AF34" s="11">
        <f>AF$28*'PEV Sales by Manufacturer'!$Q33</f>
        <v>361672.81900375668</v>
      </c>
      <c r="AG34" s="11"/>
      <c r="AH34" s="11"/>
    </row>
    <row r="35" spans="1:34" x14ac:dyDescent="0.75">
      <c r="A35" t="s">
        <v>31</v>
      </c>
      <c r="B35" s="11">
        <f>'PEV Sales by Manufacturer'!K34</f>
        <v>0</v>
      </c>
      <c r="C35" s="11">
        <f>'PEV Sales by Manufacturer'!L34</f>
        <v>0</v>
      </c>
      <c r="D35" s="11">
        <f>D$28*'PEV Sales by Manufacturer'!$Q34</f>
        <v>0</v>
      </c>
      <c r="E35" s="11">
        <f>E$28*'PEV Sales by Manufacturer'!$Q34</f>
        <v>0</v>
      </c>
      <c r="F35" s="11">
        <f>F$28*'PEV Sales by Manufacturer'!$Q34</f>
        <v>0</v>
      </c>
      <c r="G35" s="11">
        <f>G$28*'PEV Sales by Manufacturer'!$Q34</f>
        <v>0</v>
      </c>
      <c r="H35" s="11">
        <f>H$28*'PEV Sales by Manufacturer'!$Q34</f>
        <v>0</v>
      </c>
      <c r="I35" s="11">
        <f>I$28*'PEV Sales by Manufacturer'!$Q34</f>
        <v>0</v>
      </c>
      <c r="J35" s="11">
        <f>J$28*'PEV Sales by Manufacturer'!$Q34</f>
        <v>0</v>
      </c>
      <c r="K35" s="11">
        <f>K$28*'PEV Sales by Manufacturer'!$Q34</f>
        <v>0</v>
      </c>
      <c r="L35" s="11">
        <f>L$28*'PEV Sales by Manufacturer'!$Q34</f>
        <v>0</v>
      </c>
      <c r="M35" s="11">
        <f>M$28*'PEV Sales by Manufacturer'!$Q34</f>
        <v>0</v>
      </c>
      <c r="N35" s="11">
        <f>N$28*'PEV Sales by Manufacturer'!$Q34</f>
        <v>0</v>
      </c>
      <c r="O35" s="11">
        <f>O$28*'PEV Sales by Manufacturer'!$Q34</f>
        <v>0</v>
      </c>
      <c r="P35" s="11">
        <f>P$28*'PEV Sales by Manufacturer'!$Q34</f>
        <v>0</v>
      </c>
      <c r="Q35" s="11">
        <f>Q$28*'PEV Sales by Manufacturer'!$Q34</f>
        <v>0</v>
      </c>
      <c r="R35" s="11">
        <f>R$28*'PEV Sales by Manufacturer'!$Q34</f>
        <v>0</v>
      </c>
      <c r="S35" s="11">
        <f>S$28*'PEV Sales by Manufacturer'!$Q34</f>
        <v>0</v>
      </c>
      <c r="T35" s="11">
        <f>T$28*'PEV Sales by Manufacturer'!$Q34</f>
        <v>0</v>
      </c>
      <c r="U35" s="11">
        <f>U$28*'PEV Sales by Manufacturer'!$Q34</f>
        <v>0</v>
      </c>
      <c r="V35" s="11">
        <f>V$28*'PEV Sales by Manufacturer'!$Q34</f>
        <v>0</v>
      </c>
      <c r="W35" s="11">
        <f>W$28*'PEV Sales by Manufacturer'!$Q34</f>
        <v>0</v>
      </c>
      <c r="X35" s="11">
        <f>X$28*'PEV Sales by Manufacturer'!$Q34</f>
        <v>0</v>
      </c>
      <c r="Y35" s="11">
        <f>Y$28*'PEV Sales by Manufacturer'!$Q34</f>
        <v>0</v>
      </c>
      <c r="Z35" s="11">
        <f>Z$28*'PEV Sales by Manufacturer'!$Q34</f>
        <v>0</v>
      </c>
      <c r="AA35" s="11">
        <f>AA$28*'PEV Sales by Manufacturer'!$Q34</f>
        <v>0</v>
      </c>
      <c r="AB35" s="11">
        <f>AB$28*'PEV Sales by Manufacturer'!$Q34</f>
        <v>0</v>
      </c>
      <c r="AC35" s="11">
        <f>AC$28*'PEV Sales by Manufacturer'!$Q34</f>
        <v>0</v>
      </c>
      <c r="AD35" s="11">
        <f>AD$28*'PEV Sales by Manufacturer'!$Q34</f>
        <v>0</v>
      </c>
      <c r="AE35" s="11">
        <f>AE$28*'PEV Sales by Manufacturer'!$Q34</f>
        <v>0</v>
      </c>
      <c r="AF35" s="11">
        <f>AF$28*'PEV Sales by Manufacturer'!$Q34</f>
        <v>0</v>
      </c>
      <c r="AG35" s="11"/>
      <c r="AH35" s="11"/>
    </row>
    <row r="36" spans="1:34" x14ac:dyDescent="0.75">
      <c r="A36" t="s">
        <v>26</v>
      </c>
      <c r="B36" s="11">
        <f>'PEV Sales by Manufacturer'!K35</f>
        <v>3</v>
      </c>
      <c r="C36" s="11">
        <f>'PEV Sales by Manufacturer'!L35</f>
        <v>27221</v>
      </c>
      <c r="D36" s="11">
        <f>D$28*'PEV Sales by Manufacturer'!$Q35</f>
        <v>58067.88417137161</v>
      </c>
      <c r="E36" s="11">
        <f>E$28*'PEV Sales by Manufacturer'!$Q35</f>
        <v>86254.202735468367</v>
      </c>
      <c r="F36" s="11">
        <f>F$28*'PEV Sales by Manufacturer'!$Q35</f>
        <v>120331.55365374821</v>
      </c>
      <c r="G36" s="11">
        <f>G$28*'PEV Sales by Manufacturer'!$Q35</f>
        <v>153283.79565824929</v>
      </c>
      <c r="H36" s="11">
        <f>H$28*'PEV Sales by Manufacturer'!$Q35</f>
        <v>184654.72344954577</v>
      </c>
      <c r="I36" s="11">
        <f>I$28*'PEV Sales by Manufacturer'!$Q35</f>
        <v>216919.69513283388</v>
      </c>
      <c r="J36" s="11">
        <f>J$28*'PEV Sales by Manufacturer'!$Q35</f>
        <v>250729.84009002146</v>
      </c>
      <c r="K36" s="11">
        <f>K$28*'PEV Sales by Manufacturer'!$Q35</f>
        <v>282921.93742028443</v>
      </c>
      <c r="L36" s="11">
        <f>L$28*'PEV Sales by Manufacturer'!$Q35</f>
        <v>316038.88731211069</v>
      </c>
      <c r="M36" s="11">
        <f>M$28*'PEV Sales by Manufacturer'!$Q35</f>
        <v>341890.9159291843</v>
      </c>
      <c r="N36" s="11">
        <f>N$28*'PEV Sales by Manufacturer'!$Q35</f>
        <v>364298.29829838546</v>
      </c>
      <c r="O36" s="11">
        <f>O$28*'PEV Sales by Manufacturer'!$Q35</f>
        <v>385473.33388472203</v>
      </c>
      <c r="P36" s="11">
        <f>P$28*'PEV Sales by Manufacturer'!$Q35</f>
        <v>404501.83466609789</v>
      </c>
      <c r="Q36" s="11">
        <f>Q$28*'PEV Sales by Manufacturer'!$Q35</f>
        <v>423186.70028686721</v>
      </c>
      <c r="R36" s="11">
        <f>R$28*'PEV Sales by Manufacturer'!$Q35</f>
        <v>440388.60244729521</v>
      </c>
      <c r="S36" s="11">
        <f>S$28*'PEV Sales by Manufacturer'!$Q35</f>
        <v>458137.95096703421</v>
      </c>
      <c r="T36" s="11">
        <f>T$28*'PEV Sales by Manufacturer'!$Q35</f>
        <v>476477.99647836742</v>
      </c>
      <c r="U36" s="11">
        <f>U$28*'PEV Sales by Manufacturer'!$Q35</f>
        <v>493310.7870783509</v>
      </c>
      <c r="V36" s="11">
        <f>V$28*'PEV Sales by Manufacturer'!$Q35</f>
        <v>510832.03294837696</v>
      </c>
      <c r="W36" s="11">
        <f>W$28*'PEV Sales by Manufacturer'!$Q35</f>
        <v>528746.08935544116</v>
      </c>
      <c r="X36" s="11">
        <f>X$28*'PEV Sales by Manufacturer'!$Q35</f>
        <v>545715.74154525227</v>
      </c>
      <c r="Y36" s="11">
        <f>Y$28*'PEV Sales by Manufacturer'!$Q35</f>
        <v>564065.26664722292</v>
      </c>
      <c r="Z36" s="11">
        <f>Z$28*'PEV Sales by Manufacturer'!$Q35</f>
        <v>582545.13612045813</v>
      </c>
      <c r="AA36" s="11">
        <f>AA$28*'PEV Sales by Manufacturer'!$Q35</f>
        <v>599998.83990719263</v>
      </c>
      <c r="AB36" s="11">
        <f>AB$28*'PEV Sales by Manufacturer'!$Q35</f>
        <v>618436.64369697415</v>
      </c>
      <c r="AC36" s="11">
        <f>AC$28*'PEV Sales by Manufacturer'!$Q35</f>
        <v>636619.68348837516</v>
      </c>
      <c r="AD36" s="11">
        <f>AD$28*'PEV Sales by Manufacturer'!$Q35</f>
        <v>654139.15193515667</v>
      </c>
      <c r="AE36" s="11">
        <f>AE$28*'PEV Sales by Manufacturer'!$Q35</f>
        <v>672375.51442389307</v>
      </c>
      <c r="AF36" s="11">
        <f>AF$28*'PEV Sales by Manufacturer'!$Q35</f>
        <v>691417.6421168102</v>
      </c>
      <c r="AG36" s="11"/>
      <c r="AH36" s="11"/>
    </row>
    <row r="37" spans="1:34" x14ac:dyDescent="0.75">
      <c r="A37" t="s">
        <v>82</v>
      </c>
      <c r="B37" s="11">
        <f>'PEV Sales by Manufacturer'!K36</f>
        <v>2640</v>
      </c>
      <c r="C37" s="11">
        <f>'PEV Sales by Manufacturer'!L36</f>
        <v>3485</v>
      </c>
      <c r="D37" s="11">
        <f>D$28*'PEV Sales by Manufacturer'!$Q36</f>
        <v>7434.2080135641618</v>
      </c>
      <c r="E37" s="11">
        <f>E$28*'PEV Sales by Manufacturer'!$Q36</f>
        <v>11042.794038907728</v>
      </c>
      <c r="F37" s="11">
        <f>F$28*'PEV Sales by Manufacturer'!$Q36</f>
        <v>15405.586293057289</v>
      </c>
      <c r="G37" s="11">
        <f>G$28*'PEV Sales by Manufacturer'!$Q36</f>
        <v>19624.335177583438</v>
      </c>
      <c r="H37" s="11">
        <f>H$28*'PEV Sales by Manufacturer'!$Q36</f>
        <v>23640.634481527752</v>
      </c>
      <c r="I37" s="11">
        <f>I$28*'PEV Sales by Manufacturer'!$Q36</f>
        <v>27771.394788506157</v>
      </c>
      <c r="J37" s="11">
        <f>J$28*'PEV Sales by Manufacturer'!$Q36</f>
        <v>32099.977690522934</v>
      </c>
      <c r="K37" s="11">
        <f>K$28*'PEV Sales by Manufacturer'!$Q36</f>
        <v>36221.408174192395</v>
      </c>
      <c r="L37" s="11">
        <f>L$28*'PEV Sales by Manufacturer'!$Q36</f>
        <v>40461.24397644119</v>
      </c>
      <c r="M37" s="11">
        <f>M$28*'PEV Sales by Manufacturer'!$Q36</f>
        <v>43770.979832232733</v>
      </c>
      <c r="N37" s="11">
        <f>N$28*'PEV Sales by Manufacturer'!$Q36</f>
        <v>46639.710869177223</v>
      </c>
      <c r="O37" s="11">
        <f>O$28*'PEV Sales by Manufacturer'!$Q36</f>
        <v>49350.669284311974</v>
      </c>
      <c r="P37" s="11">
        <f>P$28*'PEV Sales by Manufacturer'!$Q36</f>
        <v>51786.815099054074</v>
      </c>
      <c r="Q37" s="11">
        <f>Q$28*'PEV Sales by Manufacturer'!$Q36</f>
        <v>54178.966625022309</v>
      </c>
      <c r="R37" s="11">
        <f>R$28*'PEV Sales by Manufacturer'!$Q36</f>
        <v>56381.260039264678</v>
      </c>
      <c r="S37" s="11">
        <f>S$28*'PEV Sales by Manufacturer'!$Q36</f>
        <v>58653.640906657143</v>
      </c>
      <c r="T37" s="11">
        <f>T$28*'PEV Sales by Manufacturer'!$Q36</f>
        <v>61001.646439407457</v>
      </c>
      <c r="U37" s="11">
        <f>U$28*'PEV Sales by Manufacturer'!$Q36</f>
        <v>63156.683919328927</v>
      </c>
      <c r="V37" s="11">
        <f>V$28*'PEV Sales by Manufacturer'!$Q36</f>
        <v>65399.86168124219</v>
      </c>
      <c r="W37" s="11">
        <f>W$28*'PEV Sales by Manufacturer'!$Q36</f>
        <v>67693.329466357303</v>
      </c>
      <c r="X37" s="11">
        <f>X$28*'PEV Sales by Manufacturer'!$Q36</f>
        <v>69865.888809566299</v>
      </c>
      <c r="Y37" s="11">
        <f>Y$28*'PEV Sales by Manufacturer'!$Q36</f>
        <v>72215.107977868989</v>
      </c>
      <c r="Z37" s="11">
        <f>Z$28*'PEV Sales by Manufacturer'!$Q36</f>
        <v>74581.014635016953</v>
      </c>
      <c r="AA37" s="11">
        <f>AA$28*'PEV Sales by Manufacturer'!$Q36</f>
        <v>76815.54524361949</v>
      </c>
      <c r="AB37" s="11">
        <f>AB$28*'PEV Sales by Manufacturer'!$Q36</f>
        <v>79176.066393003741</v>
      </c>
      <c r="AC37" s="11">
        <f>AC$28*'PEV Sales by Manufacturer'!$Q36</f>
        <v>81503.971086917722</v>
      </c>
      <c r="AD37" s="11">
        <f>AD$28*'PEV Sales by Manufacturer'!$Q36</f>
        <v>83746.921292164916</v>
      </c>
      <c r="AE37" s="11">
        <f>AE$28*'PEV Sales by Manufacturer'!$Q36</f>
        <v>86081.652686061032</v>
      </c>
      <c r="AF37" s="11">
        <f>AF$28*'PEV Sales by Manufacturer'!$Q36</f>
        <v>88519.543101909687</v>
      </c>
      <c r="AG37" s="11"/>
      <c r="AH37" s="11"/>
    </row>
    <row r="38" spans="1:34" x14ac:dyDescent="0.75">
      <c r="A38" t="s">
        <v>83</v>
      </c>
      <c r="B38" s="11">
        <f>'PEV Sales by Manufacturer'!K37</f>
        <v>70</v>
      </c>
      <c r="C38" s="11">
        <f>'PEV Sales by Manufacturer'!L37</f>
        <v>0</v>
      </c>
      <c r="D38" s="11">
        <f>D$28*'PEV Sales by Manufacturer'!$Q37</f>
        <v>0</v>
      </c>
      <c r="E38" s="11">
        <f>E$28*'PEV Sales by Manufacturer'!$Q37</f>
        <v>0</v>
      </c>
      <c r="F38" s="11">
        <f>F$28*'PEV Sales by Manufacturer'!$Q37</f>
        <v>0</v>
      </c>
      <c r="G38" s="11">
        <f>G$28*'PEV Sales by Manufacturer'!$Q37</f>
        <v>0</v>
      </c>
      <c r="H38" s="11">
        <f>H$28*'PEV Sales by Manufacturer'!$Q37</f>
        <v>0</v>
      </c>
      <c r="I38" s="11">
        <f>I$28*'PEV Sales by Manufacturer'!$Q37</f>
        <v>0</v>
      </c>
      <c r="J38" s="11">
        <f>J$28*'PEV Sales by Manufacturer'!$Q37</f>
        <v>0</v>
      </c>
      <c r="K38" s="11">
        <f>K$28*'PEV Sales by Manufacturer'!$Q37</f>
        <v>0</v>
      </c>
      <c r="L38" s="11">
        <f>L$28*'PEV Sales by Manufacturer'!$Q37</f>
        <v>0</v>
      </c>
      <c r="M38" s="11">
        <f>M$28*'PEV Sales by Manufacturer'!$Q37</f>
        <v>0</v>
      </c>
      <c r="N38" s="11">
        <f>N$28*'PEV Sales by Manufacturer'!$Q37</f>
        <v>0</v>
      </c>
      <c r="O38" s="11">
        <f>O$28*'PEV Sales by Manufacturer'!$Q37</f>
        <v>0</v>
      </c>
      <c r="P38" s="11">
        <f>P$28*'PEV Sales by Manufacturer'!$Q37</f>
        <v>0</v>
      </c>
      <c r="Q38" s="11">
        <f>Q$28*'PEV Sales by Manufacturer'!$Q37</f>
        <v>0</v>
      </c>
      <c r="R38" s="11">
        <f>R$28*'PEV Sales by Manufacturer'!$Q37</f>
        <v>0</v>
      </c>
      <c r="S38" s="11">
        <f>S$28*'PEV Sales by Manufacturer'!$Q37</f>
        <v>0</v>
      </c>
      <c r="T38" s="11">
        <f>T$28*'PEV Sales by Manufacturer'!$Q37</f>
        <v>0</v>
      </c>
      <c r="U38" s="11">
        <f>U$28*'PEV Sales by Manufacturer'!$Q37</f>
        <v>0</v>
      </c>
      <c r="V38" s="11">
        <f>V$28*'PEV Sales by Manufacturer'!$Q37</f>
        <v>0</v>
      </c>
      <c r="W38" s="11">
        <f>W$28*'PEV Sales by Manufacturer'!$Q37</f>
        <v>0</v>
      </c>
      <c r="X38" s="11">
        <f>X$28*'PEV Sales by Manufacturer'!$Q37</f>
        <v>0</v>
      </c>
      <c r="Y38" s="11">
        <f>Y$28*'PEV Sales by Manufacturer'!$Q37</f>
        <v>0</v>
      </c>
      <c r="Z38" s="11">
        <f>Z$28*'PEV Sales by Manufacturer'!$Q37</f>
        <v>0</v>
      </c>
      <c r="AA38" s="11">
        <f>AA$28*'PEV Sales by Manufacturer'!$Q37</f>
        <v>0</v>
      </c>
      <c r="AB38" s="11">
        <f>AB$28*'PEV Sales by Manufacturer'!$Q37</f>
        <v>0</v>
      </c>
      <c r="AC38" s="11">
        <f>AC$28*'PEV Sales by Manufacturer'!$Q37</f>
        <v>0</v>
      </c>
      <c r="AD38" s="11">
        <f>AD$28*'PEV Sales by Manufacturer'!$Q37</f>
        <v>0</v>
      </c>
      <c r="AE38" s="11">
        <f>AE$28*'PEV Sales by Manufacturer'!$Q37</f>
        <v>0</v>
      </c>
      <c r="AF38" s="11">
        <f>AF$28*'PEV Sales by Manufacturer'!$Q37</f>
        <v>0</v>
      </c>
      <c r="AG38" s="11"/>
      <c r="AH38" s="11"/>
    </row>
    <row r="39" spans="1:34" x14ac:dyDescent="0.75">
      <c r="A39" t="s">
        <v>24</v>
      </c>
      <c r="B39" s="11">
        <f>'PEV Sales by Manufacturer'!K38</f>
        <v>45</v>
      </c>
      <c r="C39" s="11">
        <f>'PEV Sales by Manufacturer'!L38</f>
        <v>1</v>
      </c>
      <c r="D39" s="11">
        <f>D$28*'PEV Sales by Manufacturer'!$Q38</f>
        <v>2.1332017255564311</v>
      </c>
      <c r="E39" s="11">
        <f>E$28*'PEV Sales by Manufacturer'!$Q38</f>
        <v>3.1686639996865789</v>
      </c>
      <c r="F39" s="11">
        <f>F$28*'PEV Sales by Manufacturer'!$Q38</f>
        <v>4.4205412605616328</v>
      </c>
      <c r="G39" s="11">
        <f>G$28*'PEV Sales by Manufacturer'!$Q38</f>
        <v>5.6310861341702827</v>
      </c>
      <c r="H39" s="11">
        <f>H$28*'PEV Sales by Manufacturer'!$Q38</f>
        <v>6.7835393060337879</v>
      </c>
      <c r="I39" s="11">
        <f>I$28*'PEV Sales by Manufacturer'!$Q38</f>
        <v>7.9688363812069314</v>
      </c>
      <c r="J39" s="11">
        <f>J$28*'PEV Sales by Manufacturer'!$Q38</f>
        <v>9.2108974721730075</v>
      </c>
      <c r="K39" s="11">
        <f>K$28*'PEV Sales by Manufacturer'!$Q38</f>
        <v>10.393517410098248</v>
      </c>
      <c r="L39" s="11">
        <f>L$28*'PEV Sales by Manufacturer'!$Q38</f>
        <v>11.610113049194029</v>
      </c>
      <c r="M39" s="11">
        <f>M$28*'PEV Sales by Manufacturer'!$Q38</f>
        <v>12.559822046551716</v>
      </c>
      <c r="N39" s="11">
        <f>N$28*'PEV Sales by Manufacturer'!$Q38</f>
        <v>13.382987336923163</v>
      </c>
      <c r="O39" s="11">
        <f>O$28*'PEV Sales by Manufacturer'!$Q38</f>
        <v>14.160880712858528</v>
      </c>
      <c r="P39" s="11">
        <f>P$28*'PEV Sales by Manufacturer'!$Q38</f>
        <v>14.859918249369892</v>
      </c>
      <c r="Q39" s="11">
        <f>Q$28*'PEV Sales by Manufacturer'!$Q38</f>
        <v>15.546331886663502</v>
      </c>
      <c r="R39" s="11">
        <f>R$28*'PEV Sales by Manufacturer'!$Q38</f>
        <v>16.178266869229464</v>
      </c>
      <c r="S39" s="11">
        <f>S$28*'PEV Sales by Manufacturer'!$Q38</f>
        <v>16.830313029169911</v>
      </c>
      <c r="T39" s="11">
        <f>T$28*'PEV Sales by Manufacturer'!$Q38</f>
        <v>17.50405923655881</v>
      </c>
      <c r="U39" s="11">
        <f>U$28*'PEV Sales by Manufacturer'!$Q38</f>
        <v>18.122434410137426</v>
      </c>
      <c r="V39" s="11">
        <f>V$28*'PEV Sales by Manufacturer'!$Q38</f>
        <v>18.766100912838503</v>
      </c>
      <c r="W39" s="11">
        <f>W$28*'PEV Sales by Manufacturer'!$Q38</f>
        <v>19.424197838266085</v>
      </c>
      <c r="X39" s="11">
        <f>X$28*'PEV Sales by Manufacturer'!$Q38</f>
        <v>20.047600806188321</v>
      </c>
      <c r="Y39" s="11">
        <f>Y$28*'PEV Sales by Manufacturer'!$Q38</f>
        <v>20.721695259072881</v>
      </c>
      <c r="Z39" s="11">
        <f>Z$28*'PEV Sales by Manufacturer'!$Q38</f>
        <v>21.400578087522799</v>
      </c>
      <c r="AA39" s="11">
        <f>AA$28*'PEV Sales by Manufacturer'!$Q38</f>
        <v>22.041763341067284</v>
      </c>
      <c r="AB39" s="11">
        <f>AB$28*'PEV Sales by Manufacturer'!$Q38</f>
        <v>22.719100830130198</v>
      </c>
      <c r="AC39" s="11">
        <f>AC$28*'PEV Sales by Manufacturer'!$Q38</f>
        <v>23.387079221497192</v>
      </c>
      <c r="AD39" s="11">
        <f>AD$28*'PEV Sales by Manufacturer'!$Q38</f>
        <v>24.030680428167837</v>
      </c>
      <c r="AE39" s="11">
        <f>AE$28*'PEV Sales by Manufacturer'!$Q38</f>
        <v>24.700617700447928</v>
      </c>
      <c r="AF39" s="11">
        <f>AF$28*'PEV Sales by Manufacturer'!$Q38</f>
        <v>25.400155839859309</v>
      </c>
      <c r="AG39" s="11"/>
      <c r="AH39" s="11"/>
    </row>
    <row r="40" spans="1:34" x14ac:dyDescent="0.75">
      <c r="A40" t="s">
        <v>25</v>
      </c>
      <c r="B40" s="11">
        <f>'PEV Sales by Manufacturer'!K39</f>
        <v>7202</v>
      </c>
      <c r="C40" s="11">
        <f>'PEV Sales by Manufacturer'!L39</f>
        <v>11076</v>
      </c>
      <c r="D40" s="11">
        <f>D$28*'PEV Sales by Manufacturer'!$Q39</f>
        <v>23627.34231226303</v>
      </c>
      <c r="E40" s="11">
        <f>E$28*'PEV Sales by Manufacturer'!$Q39</f>
        <v>35096.122460528546</v>
      </c>
      <c r="F40" s="11">
        <f>F$28*'PEV Sales by Manufacturer'!$Q39</f>
        <v>48961.915001980648</v>
      </c>
      <c r="G40" s="11">
        <f>G$28*'PEV Sales by Manufacturer'!$Q39</f>
        <v>62369.910022070057</v>
      </c>
      <c r="H40" s="11">
        <f>H$28*'PEV Sales by Manufacturer'!$Q39</f>
        <v>75134.481353630239</v>
      </c>
      <c r="I40" s="11">
        <f>I$28*'PEV Sales by Manufacturer'!$Q39</f>
        <v>88262.831758247979</v>
      </c>
      <c r="J40" s="11">
        <f>J$28*'PEV Sales by Manufacturer'!$Q39</f>
        <v>102019.90040178824</v>
      </c>
      <c r="K40" s="11">
        <f>K$28*'PEV Sales by Manufacturer'!$Q39</f>
        <v>115118.5988342482</v>
      </c>
      <c r="L40" s="11">
        <f>L$28*'PEV Sales by Manufacturer'!$Q39</f>
        <v>128593.61213287307</v>
      </c>
      <c r="M40" s="11">
        <f>M$28*'PEV Sales by Manufacturer'!$Q39</f>
        <v>139112.58898760681</v>
      </c>
      <c r="N40" s="11">
        <f>N$28*'PEV Sales by Manufacturer'!$Q39</f>
        <v>148229.96774376096</v>
      </c>
      <c r="O40" s="11">
        <f>O$28*'PEV Sales by Manufacturer'!$Q39</f>
        <v>156845.91477562106</v>
      </c>
      <c r="P40" s="11">
        <f>P$28*'PEV Sales by Manufacturer'!$Q39</f>
        <v>164588.45453002094</v>
      </c>
      <c r="Q40" s="11">
        <f>Q$28*'PEV Sales by Manufacturer'!$Q39</f>
        <v>172191.17197668497</v>
      </c>
      <c r="R40" s="11">
        <f>R$28*'PEV Sales by Manufacturer'!$Q39</f>
        <v>179190.48384358553</v>
      </c>
      <c r="S40" s="11">
        <f>S$28*'PEV Sales by Manufacturer'!$Q39</f>
        <v>186412.54711108597</v>
      </c>
      <c r="T40" s="11">
        <f>T$28*'PEV Sales by Manufacturer'!$Q39</f>
        <v>193874.96010412541</v>
      </c>
      <c r="U40" s="11">
        <f>U$28*'PEV Sales by Manufacturer'!$Q39</f>
        <v>200724.08352668214</v>
      </c>
      <c r="V40" s="11">
        <f>V$28*'PEV Sales by Manufacturer'!$Q39</f>
        <v>207853.33371059928</v>
      </c>
      <c r="W40" s="11">
        <f>W$28*'PEV Sales by Manufacturer'!$Q39</f>
        <v>215142.41525663517</v>
      </c>
      <c r="X40" s="11">
        <f>X$28*'PEV Sales by Manufacturer'!$Q39</f>
        <v>222047.22652934186</v>
      </c>
      <c r="Y40" s="11">
        <f>Y$28*'PEV Sales by Manufacturer'!$Q39</f>
        <v>229513.49668949126</v>
      </c>
      <c r="Z40" s="11">
        <f>Z$28*'PEV Sales by Manufacturer'!$Q39</f>
        <v>237032.80289740252</v>
      </c>
      <c r="AA40" s="11">
        <f>AA$28*'PEV Sales by Manufacturer'!$Q39</f>
        <v>244134.57076566125</v>
      </c>
      <c r="AB40" s="11">
        <f>AB$28*'PEV Sales by Manufacturer'!$Q39</f>
        <v>251636.7607945221</v>
      </c>
      <c r="AC40" s="11">
        <f>AC$28*'PEV Sales by Manufacturer'!$Q39</f>
        <v>259035.28945730292</v>
      </c>
      <c r="AD40" s="11">
        <f>AD$28*'PEV Sales by Manufacturer'!$Q39</f>
        <v>266163.81642238697</v>
      </c>
      <c r="AE40" s="11">
        <f>AE$28*'PEV Sales by Manufacturer'!$Q39</f>
        <v>273584.04165016126</v>
      </c>
      <c r="AF40" s="11">
        <f>AF$28*'PEV Sales by Manufacturer'!$Q39</f>
        <v>281332.1260822817</v>
      </c>
      <c r="AG40" s="11"/>
      <c r="AH40" s="11"/>
    </row>
    <row r="41" spans="1:34" x14ac:dyDescent="0.75">
      <c r="A41" t="s">
        <v>27</v>
      </c>
      <c r="B41" s="11">
        <f>'PEV Sales by Manufacturer'!K40</f>
        <v>4556</v>
      </c>
      <c r="C41" s="11">
        <f>'PEV Sales by Manufacturer'!L40</f>
        <v>10855</v>
      </c>
      <c r="D41" s="11">
        <f>D$28*'PEV Sales by Manufacturer'!$Q40</f>
        <v>23155.904730915059</v>
      </c>
      <c r="E41" s="11">
        <f>E$28*'PEV Sales by Manufacturer'!$Q40</f>
        <v>34395.847716597811</v>
      </c>
      <c r="F41" s="11">
        <f>F$28*'PEV Sales by Manufacturer'!$Q40</f>
        <v>47984.975383396522</v>
      </c>
      <c r="G41" s="11">
        <f>G$28*'PEV Sales by Manufacturer'!$Q40</f>
        <v>61125.439986418423</v>
      </c>
      <c r="H41" s="11">
        <f>H$28*'PEV Sales by Manufacturer'!$Q40</f>
        <v>73635.319166996778</v>
      </c>
      <c r="I41" s="11">
        <f>I$28*'PEV Sales by Manufacturer'!$Q40</f>
        <v>86501.718918001236</v>
      </c>
      <c r="J41" s="11">
        <f>J$28*'PEV Sales by Manufacturer'!$Q40</f>
        <v>99984.292060438005</v>
      </c>
      <c r="K41" s="11">
        <f>K$28*'PEV Sales by Manufacturer'!$Q40</f>
        <v>112821.63148661649</v>
      </c>
      <c r="L41" s="11">
        <f>L$28*'PEV Sales by Manufacturer'!$Q40</f>
        <v>126027.77714900118</v>
      </c>
      <c r="M41" s="11">
        <f>M$28*'PEV Sales by Manufacturer'!$Q40</f>
        <v>136336.86831531889</v>
      </c>
      <c r="N41" s="11">
        <f>N$28*'PEV Sales by Manufacturer'!$Q40</f>
        <v>145272.32754230095</v>
      </c>
      <c r="O41" s="11">
        <f>O$28*'PEV Sales by Manufacturer'!$Q40</f>
        <v>153716.36013807933</v>
      </c>
      <c r="P41" s="11">
        <f>P$28*'PEV Sales by Manufacturer'!$Q40</f>
        <v>161304.41259691017</v>
      </c>
      <c r="Q41" s="11">
        <f>Q$28*'PEV Sales by Manufacturer'!$Q40</f>
        <v>168755.43262973233</v>
      </c>
      <c r="R41" s="11">
        <f>R$28*'PEV Sales by Manufacturer'!$Q40</f>
        <v>175615.08686548582</v>
      </c>
      <c r="S41" s="11">
        <f>S$28*'PEV Sales by Manufacturer'!$Q40</f>
        <v>182693.04793163939</v>
      </c>
      <c r="T41" s="11">
        <f>T$28*'PEV Sales by Manufacturer'!$Q40</f>
        <v>190006.5630128459</v>
      </c>
      <c r="U41" s="11">
        <f>U$28*'PEV Sales by Manufacturer'!$Q40</f>
        <v>196719.02552204175</v>
      </c>
      <c r="V41" s="11">
        <f>V$28*'PEV Sales by Manufacturer'!$Q40</f>
        <v>203706.02540886198</v>
      </c>
      <c r="W41" s="11">
        <f>W$28*'PEV Sales by Manufacturer'!$Q40</f>
        <v>210849.66753437836</v>
      </c>
      <c r="X41" s="11">
        <f>X$28*'PEV Sales by Manufacturer'!$Q40</f>
        <v>217616.70675117424</v>
      </c>
      <c r="Y41" s="11">
        <f>Y$28*'PEV Sales by Manufacturer'!$Q40</f>
        <v>224934.00203723615</v>
      </c>
      <c r="Z41" s="11">
        <f>Z$28*'PEV Sales by Manufacturer'!$Q40</f>
        <v>232303.27514005997</v>
      </c>
      <c r="AA41" s="11">
        <f>AA$28*'PEV Sales by Manufacturer'!$Q40</f>
        <v>239263.34106728536</v>
      </c>
      <c r="AB41" s="11">
        <f>AB$28*'PEV Sales by Manufacturer'!$Q40</f>
        <v>246615.83951106333</v>
      </c>
      <c r="AC41" s="11">
        <f>AC$28*'PEV Sales by Manufacturer'!$Q40</f>
        <v>253866.74494935203</v>
      </c>
      <c r="AD41" s="11">
        <f>AD$28*'PEV Sales by Manufacturer'!$Q40</f>
        <v>260853.03604776185</v>
      </c>
      <c r="AE41" s="11">
        <f>AE$28*'PEV Sales by Manufacturer'!$Q40</f>
        <v>268125.2051383623</v>
      </c>
      <c r="AF41" s="11">
        <f>AF$28*'PEV Sales by Manufacturer'!$Q40</f>
        <v>275718.69164167281</v>
      </c>
      <c r="AG41" s="11"/>
      <c r="AH41" s="11"/>
    </row>
    <row r="42" spans="1:34" x14ac:dyDescent="0.75">
      <c r="A42" t="s">
        <v>28</v>
      </c>
      <c r="B42" s="11">
        <f>'PEV Sales by Manufacturer'!K41</f>
        <v>2848</v>
      </c>
      <c r="C42" s="11">
        <f>'PEV Sales by Manufacturer'!L41</f>
        <v>8717</v>
      </c>
      <c r="D42" s="11">
        <f>D$28*'PEV Sales by Manufacturer'!$Q41</f>
        <v>18595.119441675408</v>
      </c>
      <c r="E42" s="11">
        <f>E$28*'PEV Sales by Manufacturer'!$Q41</f>
        <v>27621.24408526791</v>
      </c>
      <c r="F42" s="11">
        <f>F$28*'PEV Sales by Manufacturer'!$Q41</f>
        <v>38533.858168315754</v>
      </c>
      <c r="G42" s="11">
        <f>G$28*'PEV Sales by Manufacturer'!$Q41</f>
        <v>49086.17783156236</v>
      </c>
      <c r="H42" s="11">
        <f>H$28*'PEV Sales by Manufacturer'!$Q41</f>
        <v>59132.112130696536</v>
      </c>
      <c r="I42" s="11">
        <f>I$28*'PEV Sales by Manufacturer'!$Q41</f>
        <v>69464.34673498082</v>
      </c>
      <c r="J42" s="11">
        <f>J$28*'PEV Sales by Manufacturer'!$Q41</f>
        <v>80291.393264932121</v>
      </c>
      <c r="K42" s="11">
        <f>K$28*'PEV Sales by Manufacturer'!$Q41</f>
        <v>90600.291263826439</v>
      </c>
      <c r="L42" s="11">
        <f>L$28*'PEV Sales by Manufacturer'!$Q41</f>
        <v>101205.35544982436</v>
      </c>
      <c r="M42" s="11">
        <f>M$28*'PEV Sales by Manufacturer'!$Q41</f>
        <v>109483.96877979132</v>
      </c>
      <c r="N42" s="11">
        <f>N$28*'PEV Sales by Manufacturer'!$Q41</f>
        <v>116659.50061595922</v>
      </c>
      <c r="O42" s="11">
        <f>O$28*'PEV Sales by Manufacturer'!$Q41</f>
        <v>123440.3971739878</v>
      </c>
      <c r="P42" s="11">
        <f>P$28*'PEV Sales by Manufacturer'!$Q41</f>
        <v>129533.90737975737</v>
      </c>
      <c r="Q42" s="11">
        <f>Q$28*'PEV Sales by Manufacturer'!$Q41</f>
        <v>135517.37505604577</v>
      </c>
      <c r="R42" s="11">
        <f>R$28*'PEV Sales by Manufacturer'!$Q41</f>
        <v>141025.95229907322</v>
      </c>
      <c r="S42" s="11">
        <f>S$28*'PEV Sales by Manufacturer'!$Q41</f>
        <v>146709.83867527414</v>
      </c>
      <c r="T42" s="11">
        <f>T$28*'PEV Sales by Manufacturer'!$Q41</f>
        <v>152582.88436508315</v>
      </c>
      <c r="U42" s="11">
        <f>U$28*'PEV Sales by Manufacturer'!$Q41</f>
        <v>157973.26075316794</v>
      </c>
      <c r="V42" s="11">
        <f>V$28*'PEV Sales by Manufacturer'!$Q41</f>
        <v>163584.10165721326</v>
      </c>
      <c r="W42" s="11">
        <f>W$28*'PEV Sales by Manufacturer'!$Q41</f>
        <v>169320.73255616546</v>
      </c>
      <c r="X42" s="11">
        <f>X$28*'PEV Sales by Manufacturer'!$Q41</f>
        <v>174754.9362275436</v>
      </c>
      <c r="Y42" s="11">
        <f>Y$28*'PEV Sales by Manufacturer'!$Q41</f>
        <v>180631.01757333832</v>
      </c>
      <c r="Z42" s="11">
        <f>Z$28*'PEV Sales by Manufacturer'!$Q41</f>
        <v>186548.83918893625</v>
      </c>
      <c r="AA42" s="11">
        <f>AA$28*'PEV Sales by Manufacturer'!$Q41</f>
        <v>192138.05104408352</v>
      </c>
      <c r="AB42" s="11">
        <f>AB$28*'PEV Sales by Manufacturer'!$Q41</f>
        <v>198042.40193624495</v>
      </c>
      <c r="AC42" s="11">
        <f>AC$28*'PEV Sales by Manufacturer'!$Q41</f>
        <v>203865.16957379103</v>
      </c>
      <c r="AD42" s="11">
        <f>AD$28*'PEV Sales by Manufacturer'!$Q41</f>
        <v>209475.44129233903</v>
      </c>
      <c r="AE42" s="11">
        <f>AE$28*'PEV Sales by Manufacturer'!$Q41</f>
        <v>215315.28449480463</v>
      </c>
      <c r="AF42" s="11">
        <f>AF$28*'PEV Sales by Manufacturer'!$Q41</f>
        <v>221413.15845605358</v>
      </c>
      <c r="AG42" s="11"/>
      <c r="AH42" s="11"/>
    </row>
    <row r="43" spans="1:34" x14ac:dyDescent="0.75">
      <c r="A43" t="s">
        <v>84</v>
      </c>
      <c r="B43" s="11">
        <f>'PEV Sales by Manufacturer'!K42</f>
        <v>135</v>
      </c>
      <c r="C43" s="11">
        <f>'PEV Sales by Manufacturer'!L42</f>
        <v>9863</v>
      </c>
      <c r="D43" s="11">
        <f>D$28*'PEV Sales by Manufacturer'!$Q42</f>
        <v>21039.768619163078</v>
      </c>
      <c r="E43" s="11">
        <f>E$28*'PEV Sales by Manufacturer'!$Q42</f>
        <v>31252.533028908729</v>
      </c>
      <c r="F43" s="11">
        <f>F$28*'PEV Sales by Manufacturer'!$Q42</f>
        <v>43599.798452919385</v>
      </c>
      <c r="G43" s="11">
        <f>G$28*'PEV Sales by Manufacturer'!$Q42</f>
        <v>55539.402541321506</v>
      </c>
      <c r="H43" s="11">
        <f>H$28*'PEV Sales by Manufacturer'!$Q42</f>
        <v>66906.048175411255</v>
      </c>
      <c r="I43" s="11">
        <f>I$28*'PEV Sales by Manufacturer'!$Q42</f>
        <v>78596.633227843966</v>
      </c>
      <c r="J43" s="11">
        <f>J$28*'PEV Sales by Manufacturer'!$Q42</f>
        <v>90847.081768042379</v>
      </c>
      <c r="K43" s="11">
        <f>K$28*'PEV Sales by Manufacturer'!$Q42</f>
        <v>102511.26221579903</v>
      </c>
      <c r="L43" s="11">
        <f>L$28*'PEV Sales by Manufacturer'!$Q42</f>
        <v>114510.54500420071</v>
      </c>
      <c r="M43" s="11">
        <f>M$28*'PEV Sales by Manufacturer'!$Q42</f>
        <v>123877.52484513959</v>
      </c>
      <c r="N43" s="11">
        <f>N$28*'PEV Sales by Manufacturer'!$Q42</f>
        <v>131996.40410407318</v>
      </c>
      <c r="O43" s="11">
        <f>O$28*'PEV Sales by Manufacturer'!$Q42</f>
        <v>139668.76647092367</v>
      </c>
      <c r="P43" s="11">
        <f>P$28*'PEV Sales by Manufacturer'!$Q42</f>
        <v>146563.37369353525</v>
      </c>
      <c r="Q43" s="11">
        <f>Q$28*'PEV Sales by Manufacturer'!$Q42</f>
        <v>153333.47139816213</v>
      </c>
      <c r="R43" s="11">
        <f>R$28*'PEV Sales by Manufacturer'!$Q42</f>
        <v>159566.24613121021</v>
      </c>
      <c r="S43" s="11">
        <f>S$28*'PEV Sales by Manufacturer'!$Q42</f>
        <v>165997.37740670287</v>
      </c>
      <c r="T43" s="11">
        <f>T$28*'PEV Sales by Manufacturer'!$Q42</f>
        <v>172642.53625017958</v>
      </c>
      <c r="U43" s="11">
        <f>U$28*'PEV Sales by Manufacturer'!$Q42</f>
        <v>178741.57058718544</v>
      </c>
      <c r="V43" s="11">
        <f>V$28*'PEV Sales by Manufacturer'!$Q42</f>
        <v>185090.05330332619</v>
      </c>
      <c r="W43" s="11">
        <f>W$28*'PEV Sales by Manufacturer'!$Q42</f>
        <v>191580.8632788184</v>
      </c>
      <c r="X43" s="11">
        <f>X$28*'PEV Sales by Manufacturer'!$Q42</f>
        <v>197729.48675143544</v>
      </c>
      <c r="Y43" s="11">
        <f>Y$28*'PEV Sales by Manufacturer'!$Q42</f>
        <v>204378.08034023584</v>
      </c>
      <c r="Z43" s="11">
        <f>Z$28*'PEV Sales by Manufacturer'!$Q42</f>
        <v>211073.90167723739</v>
      </c>
      <c r="AA43" s="11">
        <f>AA$28*'PEV Sales by Manufacturer'!$Q42</f>
        <v>217397.91183294664</v>
      </c>
      <c r="AB43" s="11">
        <f>AB$28*'PEV Sales by Manufacturer'!$Q42</f>
        <v>224078.49148757418</v>
      </c>
      <c r="AC43" s="11">
        <f>AC$28*'PEV Sales by Manufacturer'!$Q42</f>
        <v>230666.76236162684</v>
      </c>
      <c r="AD43" s="11">
        <f>AD$28*'PEV Sales by Manufacturer'!$Q42</f>
        <v>237014.60106301939</v>
      </c>
      <c r="AE43" s="11">
        <f>AE$28*'PEV Sales by Manufacturer'!$Q42</f>
        <v>243622.19237951795</v>
      </c>
      <c r="AF43" s="11">
        <f>AF$28*'PEV Sales by Manufacturer'!$Q42</f>
        <v>250521.73704853238</v>
      </c>
      <c r="AG43" s="11"/>
      <c r="AH43" s="11"/>
    </row>
    <row r="44" spans="1:34" x14ac:dyDescent="0.75">
      <c r="A44" t="s">
        <v>30</v>
      </c>
      <c r="B44" s="11">
        <f>'PEV Sales by Manufacturer'!K43</f>
        <v>4414</v>
      </c>
      <c r="C44" s="11">
        <f>'PEV Sales by Manufacturer'!L43</f>
        <v>9419</v>
      </c>
      <c r="D44" s="11">
        <f>D$28*'PEV Sales by Manufacturer'!$Q43</f>
        <v>20092.627053016022</v>
      </c>
      <c r="E44" s="11">
        <f>E$28*'PEV Sales by Manufacturer'!$Q43</f>
        <v>29845.646213047887</v>
      </c>
      <c r="F44" s="11">
        <f>F$28*'PEV Sales by Manufacturer'!$Q43</f>
        <v>41637.078133230018</v>
      </c>
      <c r="G44" s="11">
        <f>G$28*'PEV Sales by Manufacturer'!$Q43</f>
        <v>53039.2002977499</v>
      </c>
      <c r="H44" s="11">
        <f>H$28*'PEV Sales by Manufacturer'!$Q43</f>
        <v>63894.156723532251</v>
      </c>
      <c r="I44" s="11">
        <f>I$28*'PEV Sales by Manufacturer'!$Q43</f>
        <v>75058.469874588089</v>
      </c>
      <c r="J44" s="11">
        <f>J$28*'PEV Sales by Manufacturer'!$Q43</f>
        <v>86757.443290397568</v>
      </c>
      <c r="K44" s="11">
        <f>K$28*'PEV Sales by Manufacturer'!$Q43</f>
        <v>97896.540485715406</v>
      </c>
      <c r="L44" s="11">
        <f>L$28*'PEV Sales by Manufacturer'!$Q43</f>
        <v>109355.65481035857</v>
      </c>
      <c r="M44" s="11">
        <f>M$28*'PEV Sales by Manufacturer'!$Q43</f>
        <v>118300.96385647063</v>
      </c>
      <c r="N44" s="11">
        <f>N$28*'PEV Sales by Manufacturer'!$Q43</f>
        <v>126054.35772647928</v>
      </c>
      <c r="O44" s="11">
        <f>O$28*'PEV Sales by Manufacturer'!$Q43</f>
        <v>133381.3354344145</v>
      </c>
      <c r="P44" s="11">
        <f>P$28*'PEV Sales by Manufacturer'!$Q43</f>
        <v>139965.56999081501</v>
      </c>
      <c r="Q44" s="11">
        <f>Q$28*'PEV Sales by Manufacturer'!$Q43</f>
        <v>146430.90004048354</v>
      </c>
      <c r="R44" s="11">
        <f>R$28*'PEV Sales by Manufacturer'!$Q43</f>
        <v>152383.09564127232</v>
      </c>
      <c r="S44" s="11">
        <f>S$28*'PEV Sales by Manufacturer'!$Q43</f>
        <v>158524.7184217514</v>
      </c>
      <c r="T44" s="11">
        <f>T$28*'PEV Sales by Manufacturer'!$Q43</f>
        <v>164870.73394914746</v>
      </c>
      <c r="U44" s="11">
        <f>U$28*'PEV Sales by Manufacturer'!$Q43</f>
        <v>170695.20970908442</v>
      </c>
      <c r="V44" s="11">
        <f>V$28*'PEV Sales by Manufacturer'!$Q43</f>
        <v>176757.90449802589</v>
      </c>
      <c r="W44" s="11">
        <f>W$28*'PEV Sales by Manufacturer'!$Q43</f>
        <v>182956.51943862825</v>
      </c>
      <c r="X44" s="11">
        <f>X$28*'PEV Sales by Manufacturer'!$Q43</f>
        <v>188828.3519934878</v>
      </c>
      <c r="Y44" s="11">
        <f>Y$28*'PEV Sales by Manufacturer'!$Q43</f>
        <v>195177.6476452075</v>
      </c>
      <c r="Z44" s="11">
        <f>Z$28*'PEV Sales by Manufacturer'!$Q43</f>
        <v>201572.04500637724</v>
      </c>
      <c r="AA44" s="11">
        <f>AA$28*'PEV Sales by Manufacturer'!$Q43</f>
        <v>207611.36890951276</v>
      </c>
      <c r="AB44" s="11">
        <f>AB$28*'PEV Sales by Manufacturer'!$Q43</f>
        <v>213991.21071899636</v>
      </c>
      <c r="AC44" s="11">
        <f>AC$28*'PEV Sales by Manufacturer'!$Q43</f>
        <v>220282.89918728208</v>
      </c>
      <c r="AD44" s="11">
        <f>AD$28*'PEV Sales by Manufacturer'!$Q43</f>
        <v>226344.97895291285</v>
      </c>
      <c r="AE44" s="11">
        <f>AE$28*'PEV Sales by Manufacturer'!$Q43</f>
        <v>232655.11812051907</v>
      </c>
      <c r="AF44" s="11">
        <f>AF$28*'PEV Sales by Manufacturer'!$Q43</f>
        <v>239244.06785563484</v>
      </c>
      <c r="AG44" s="11"/>
      <c r="AH44" s="11"/>
    </row>
    <row r="45" spans="1:34" x14ac:dyDescent="0.75">
      <c r="A45" t="s">
        <v>85</v>
      </c>
      <c r="B45" s="11">
        <f>'PEV Sales by Manufacturer'!K44</f>
        <v>767</v>
      </c>
      <c r="C45" s="11">
        <f>'PEV Sales by Manufacturer'!L44</f>
        <v>16775</v>
      </c>
      <c r="D45" s="11">
        <f>D$28*'PEV Sales by Manufacturer'!$Q44</f>
        <v>35784.458946209132</v>
      </c>
      <c r="E45" s="11">
        <f>E$28*'PEV Sales by Manufacturer'!$Q44</f>
        <v>53154.338594742367</v>
      </c>
      <c r="F45" s="11">
        <f>F$28*'PEV Sales by Manufacturer'!$Q44</f>
        <v>74154.579645921403</v>
      </c>
      <c r="G45" s="11">
        <f>G$28*'PEV Sales by Manufacturer'!$Q44</f>
        <v>94461.469900706506</v>
      </c>
      <c r="H45" s="11">
        <f>H$28*'PEV Sales by Manufacturer'!$Q44</f>
        <v>113793.87185871681</v>
      </c>
      <c r="I45" s="11">
        <f>I$28*'PEV Sales by Manufacturer'!$Q44</f>
        <v>133677.23029474629</v>
      </c>
      <c r="J45" s="11">
        <f>J$28*'PEV Sales by Manufacturer'!$Q44</f>
        <v>154512.80509570224</v>
      </c>
      <c r="K45" s="11">
        <f>K$28*'PEV Sales by Manufacturer'!$Q44</f>
        <v>174351.25455439813</v>
      </c>
      <c r="L45" s="11">
        <f>L$28*'PEV Sales by Manufacturer'!$Q44</f>
        <v>194759.64640022986</v>
      </c>
      <c r="M45" s="11">
        <f>M$28*'PEV Sales by Manufacturer'!$Q44</f>
        <v>210691.01483090507</v>
      </c>
      <c r="N45" s="11">
        <f>N$28*'PEV Sales by Manufacturer'!$Q44</f>
        <v>224499.61257688608</v>
      </c>
      <c r="O45" s="11">
        <f>O$28*'PEV Sales by Manufacturer'!$Q44</f>
        <v>237548.77395820184</v>
      </c>
      <c r="P45" s="11">
        <f>P$28*'PEV Sales by Manufacturer'!$Q44</f>
        <v>249275.12863317996</v>
      </c>
      <c r="Q45" s="11">
        <f>Q$28*'PEV Sales by Manufacturer'!$Q44</f>
        <v>260789.71739878028</v>
      </c>
      <c r="R45" s="11">
        <f>R$28*'PEV Sales by Manufacturer'!$Q44</f>
        <v>271390.42673132429</v>
      </c>
      <c r="S45" s="11">
        <f>S$28*'PEV Sales by Manufacturer'!$Q44</f>
        <v>282328.50106432533</v>
      </c>
      <c r="T45" s="11">
        <f>T$28*'PEV Sales by Manufacturer'!$Q44</f>
        <v>293630.59369327407</v>
      </c>
      <c r="U45" s="11">
        <f>U$28*'PEV Sales by Manufacturer'!$Q44</f>
        <v>304003.83723005536</v>
      </c>
      <c r="V45" s="11">
        <f>V$28*'PEV Sales by Manufacturer'!$Q44</f>
        <v>314801.34281286597</v>
      </c>
      <c r="W45" s="11">
        <f>W$28*'PEV Sales by Manufacturer'!$Q44</f>
        <v>325840.91873691359</v>
      </c>
      <c r="X45" s="11">
        <f>X$28*'PEV Sales by Manufacturer'!$Q44</f>
        <v>336298.50352380914</v>
      </c>
      <c r="Y45" s="11">
        <f>Y$28*'PEV Sales by Manufacturer'!$Q44</f>
        <v>347606.43797094765</v>
      </c>
      <c r="Z45" s="11">
        <f>Z$28*'PEV Sales by Manufacturer'!$Q44</f>
        <v>358994.69741819496</v>
      </c>
      <c r="AA45" s="11">
        <f>AA$28*'PEV Sales by Manufacturer'!$Q44</f>
        <v>369750.58004640375</v>
      </c>
      <c r="AB45" s="11">
        <f>AB$28*'PEV Sales by Manufacturer'!$Q44</f>
        <v>381112.91642543412</v>
      </c>
      <c r="AC45" s="11">
        <f>AC$28*'PEV Sales by Manufacturer'!$Q44</f>
        <v>392318.25394061545</v>
      </c>
      <c r="AD45" s="11">
        <f>AD$28*'PEV Sales by Manufacturer'!$Q44</f>
        <v>403114.66418251547</v>
      </c>
      <c r="AE45" s="11">
        <f>AE$28*'PEV Sales by Manufacturer'!$Q44</f>
        <v>414352.86192501406</v>
      </c>
      <c r="AF45" s="11">
        <f>AF$28*'PEV Sales by Manufacturer'!$Q44</f>
        <v>426087.61421363993</v>
      </c>
      <c r="AG45" s="11"/>
      <c r="AH45" s="11"/>
    </row>
    <row r="46" spans="1:34" x14ac:dyDescent="0.75">
      <c r="A46" t="s">
        <v>86</v>
      </c>
      <c r="B46" s="11">
        <f>'PEV Sales by Manufacturer'!K45</f>
        <v>0</v>
      </c>
      <c r="C46" s="11">
        <f>'PEV Sales by Manufacturer'!L45</f>
        <v>429</v>
      </c>
      <c r="D46" s="11">
        <f>D$28*'PEV Sales by Manufacturer'!$Q45</f>
        <v>915.14354026370893</v>
      </c>
      <c r="E46" s="11">
        <f>E$28*'PEV Sales by Manufacturer'!$Q45</f>
        <v>1359.3568558655425</v>
      </c>
      <c r="F46" s="11">
        <f>F$28*'PEV Sales by Manufacturer'!$Q45</f>
        <v>1896.4122007809406</v>
      </c>
      <c r="G46" s="11">
        <f>G$28*'PEV Sales by Manufacturer'!$Q45</f>
        <v>2415.7359515590515</v>
      </c>
      <c r="H46" s="11">
        <f>H$28*'PEV Sales by Manufacturer'!$Q45</f>
        <v>2910.1383622884955</v>
      </c>
      <c r="I46" s="11">
        <f>I$28*'PEV Sales by Manufacturer'!$Q45</f>
        <v>3418.6308075377738</v>
      </c>
      <c r="J46" s="11">
        <f>J$28*'PEV Sales by Manufacturer'!$Q45</f>
        <v>3951.4750155622205</v>
      </c>
      <c r="K46" s="11">
        <f>K$28*'PEV Sales by Manufacturer'!$Q45</f>
        <v>4458.8189689321489</v>
      </c>
      <c r="L46" s="11">
        <f>L$28*'PEV Sales by Manufacturer'!$Q45</f>
        <v>4980.7384981042387</v>
      </c>
      <c r="M46" s="11">
        <f>M$28*'PEV Sales by Manufacturer'!$Q45</f>
        <v>5388.1636579706865</v>
      </c>
      <c r="N46" s="11">
        <f>N$28*'PEV Sales by Manufacturer'!$Q45</f>
        <v>5741.3015675400375</v>
      </c>
      <c r="O46" s="11">
        <f>O$28*'PEV Sales by Manufacturer'!$Q45</f>
        <v>6075.0178258163096</v>
      </c>
      <c r="P46" s="11">
        <f>P$28*'PEV Sales by Manufacturer'!$Q45</f>
        <v>6374.9049289796849</v>
      </c>
      <c r="Q46" s="11">
        <f>Q$28*'PEV Sales by Manufacturer'!$Q45</f>
        <v>6669.3763793786429</v>
      </c>
      <c r="R46" s="11">
        <f>R$28*'PEV Sales by Manufacturer'!$Q45</f>
        <v>6940.4764868994398</v>
      </c>
      <c r="S46" s="11">
        <f>S$28*'PEV Sales by Manufacturer'!$Q45</f>
        <v>7220.2042895138929</v>
      </c>
      <c r="T46" s="11">
        <f>T$28*'PEV Sales by Manufacturer'!$Q45</f>
        <v>7509.2414124837305</v>
      </c>
      <c r="U46" s="11">
        <f>U$28*'PEV Sales by Manufacturer'!$Q45</f>
        <v>7774.5243619489565</v>
      </c>
      <c r="V46" s="11">
        <f>V$28*'PEV Sales by Manufacturer'!$Q45</f>
        <v>8050.6572916077193</v>
      </c>
      <c r="W46" s="11">
        <f>W$28*'PEV Sales by Manufacturer'!$Q45</f>
        <v>8332.9808726161518</v>
      </c>
      <c r="X46" s="11">
        <f>X$28*'PEV Sales by Manufacturer'!$Q45</f>
        <v>8600.4207458547899</v>
      </c>
      <c r="Y46" s="11">
        <f>Y$28*'PEV Sales by Manufacturer'!$Q45</f>
        <v>8889.6072661422677</v>
      </c>
      <c r="Z46" s="11">
        <f>Z$28*'PEV Sales by Manufacturer'!$Q45</f>
        <v>9180.8479995472808</v>
      </c>
      <c r="AA46" s="11">
        <f>AA$28*'PEV Sales by Manufacturer'!$Q45</f>
        <v>9455.9164733178659</v>
      </c>
      <c r="AB46" s="11">
        <f>AB$28*'PEV Sales by Manufacturer'!$Q45</f>
        <v>9746.4942561258558</v>
      </c>
      <c r="AC46" s="11">
        <f>AC$28*'PEV Sales by Manufacturer'!$Q45</f>
        <v>10033.056986022297</v>
      </c>
      <c r="AD46" s="11">
        <f>AD$28*'PEV Sales by Manufacturer'!$Q45</f>
        <v>10309.161903684002</v>
      </c>
      <c r="AE46" s="11">
        <f>AE$28*'PEV Sales by Manufacturer'!$Q45</f>
        <v>10596.564993492162</v>
      </c>
      <c r="AF46" s="11">
        <f>AF$28*'PEV Sales by Manufacturer'!$Q45</f>
        <v>10896.666855299643</v>
      </c>
      <c r="AG46" s="11"/>
      <c r="AH46" s="11"/>
    </row>
    <row r="47" spans="1:34" x14ac:dyDescent="0.75">
      <c r="A47" t="s">
        <v>29</v>
      </c>
      <c r="B47" s="11">
        <f>'PEV Sales by Manufacturer'!K46</f>
        <v>0</v>
      </c>
      <c r="C47" s="11">
        <f>'PEV Sales by Manufacturer'!L46</f>
        <v>0</v>
      </c>
      <c r="D47" s="11">
        <f>D$28*'PEV Sales by Manufacturer'!$Q46</f>
        <v>0</v>
      </c>
      <c r="E47" s="11">
        <f>E$28*'PEV Sales by Manufacturer'!$Q46</f>
        <v>0</v>
      </c>
      <c r="F47" s="11">
        <f>F$28*'PEV Sales by Manufacturer'!$Q46</f>
        <v>0</v>
      </c>
      <c r="G47" s="11">
        <f>G$28*'PEV Sales by Manufacturer'!$Q46</f>
        <v>0</v>
      </c>
      <c r="H47" s="11">
        <f>H$28*'PEV Sales by Manufacturer'!$Q46</f>
        <v>0</v>
      </c>
      <c r="I47" s="11">
        <f>I$28*'PEV Sales by Manufacturer'!$Q46</f>
        <v>0</v>
      </c>
      <c r="J47" s="11">
        <f>J$28*'PEV Sales by Manufacturer'!$Q46</f>
        <v>0</v>
      </c>
      <c r="K47" s="11">
        <f>K$28*'PEV Sales by Manufacturer'!$Q46</f>
        <v>0</v>
      </c>
      <c r="L47" s="11">
        <f>L$28*'PEV Sales by Manufacturer'!$Q46</f>
        <v>0</v>
      </c>
      <c r="M47" s="11">
        <f>M$28*'PEV Sales by Manufacturer'!$Q46</f>
        <v>0</v>
      </c>
      <c r="N47" s="11">
        <f>N$28*'PEV Sales by Manufacturer'!$Q46</f>
        <v>0</v>
      </c>
      <c r="O47" s="11">
        <f>O$28*'PEV Sales by Manufacturer'!$Q46</f>
        <v>0</v>
      </c>
      <c r="P47" s="11">
        <f>P$28*'PEV Sales by Manufacturer'!$Q46</f>
        <v>0</v>
      </c>
      <c r="Q47" s="11">
        <f>Q$28*'PEV Sales by Manufacturer'!$Q46</f>
        <v>0</v>
      </c>
      <c r="R47" s="11">
        <f>R$28*'PEV Sales by Manufacturer'!$Q46</f>
        <v>0</v>
      </c>
      <c r="S47" s="11">
        <f>S$28*'PEV Sales by Manufacturer'!$Q46</f>
        <v>0</v>
      </c>
      <c r="T47" s="11">
        <f>T$28*'PEV Sales by Manufacturer'!$Q46</f>
        <v>0</v>
      </c>
      <c r="U47" s="11">
        <f>U$28*'PEV Sales by Manufacturer'!$Q46</f>
        <v>0</v>
      </c>
      <c r="V47" s="11">
        <f>V$28*'PEV Sales by Manufacturer'!$Q46</f>
        <v>0</v>
      </c>
      <c r="W47" s="11">
        <f>W$28*'PEV Sales by Manufacturer'!$Q46</f>
        <v>0</v>
      </c>
      <c r="X47" s="11">
        <f>X$28*'PEV Sales by Manufacturer'!$Q46</f>
        <v>0</v>
      </c>
      <c r="Y47" s="11">
        <f>Y$28*'PEV Sales by Manufacturer'!$Q46</f>
        <v>0</v>
      </c>
      <c r="Z47" s="11">
        <f>Z$28*'PEV Sales by Manufacturer'!$Q46</f>
        <v>0</v>
      </c>
      <c r="AA47" s="11">
        <f>AA$28*'PEV Sales by Manufacturer'!$Q46</f>
        <v>0</v>
      </c>
      <c r="AB47" s="11">
        <f>AB$28*'PEV Sales by Manufacturer'!$Q46</f>
        <v>0</v>
      </c>
      <c r="AC47" s="11">
        <f>AC$28*'PEV Sales by Manufacturer'!$Q46</f>
        <v>0</v>
      </c>
      <c r="AD47" s="11">
        <f>AD$28*'PEV Sales by Manufacturer'!$Q46</f>
        <v>0</v>
      </c>
      <c r="AE47" s="11">
        <f>AE$28*'PEV Sales by Manufacturer'!$Q46</f>
        <v>0</v>
      </c>
      <c r="AF47" s="11">
        <f>AF$28*'PEV Sales by Manufacturer'!$Q46</f>
        <v>0</v>
      </c>
      <c r="AG47" s="11"/>
      <c r="AH47" s="11"/>
    </row>
    <row r="48" spans="1:34" x14ac:dyDescent="0.75">
      <c r="A48" t="s">
        <v>87</v>
      </c>
      <c r="B48" s="11">
        <f>'PEV Sales by Manufacturer'!K47</f>
        <v>0</v>
      </c>
      <c r="C48" s="11">
        <f>'PEV Sales by Manufacturer'!L47</f>
        <v>0</v>
      </c>
      <c r="D48" s="11">
        <f>D$28*'PEV Sales by Manufacturer'!$Q47</f>
        <v>0</v>
      </c>
      <c r="E48" s="11">
        <f>E$28*'PEV Sales by Manufacturer'!$Q47</f>
        <v>0</v>
      </c>
      <c r="F48" s="11">
        <f>F$28*'PEV Sales by Manufacturer'!$Q47</f>
        <v>0</v>
      </c>
      <c r="G48" s="11">
        <f>G$28*'PEV Sales by Manufacturer'!$Q47</f>
        <v>0</v>
      </c>
      <c r="H48" s="11">
        <f>H$28*'PEV Sales by Manufacturer'!$Q47</f>
        <v>0</v>
      </c>
      <c r="I48" s="11">
        <f>I$28*'PEV Sales by Manufacturer'!$Q47</f>
        <v>0</v>
      </c>
      <c r="J48" s="11">
        <f>J$28*'PEV Sales by Manufacturer'!$Q47</f>
        <v>0</v>
      </c>
      <c r="K48" s="11">
        <f>K$28*'PEV Sales by Manufacturer'!$Q47</f>
        <v>0</v>
      </c>
      <c r="L48" s="11">
        <f>L$28*'PEV Sales by Manufacturer'!$Q47</f>
        <v>0</v>
      </c>
      <c r="M48" s="11">
        <f>M$28*'PEV Sales by Manufacturer'!$Q47</f>
        <v>0</v>
      </c>
      <c r="N48" s="11">
        <f>N$28*'PEV Sales by Manufacturer'!$Q47</f>
        <v>0</v>
      </c>
      <c r="O48" s="11">
        <f>O$28*'PEV Sales by Manufacturer'!$Q47</f>
        <v>0</v>
      </c>
      <c r="P48" s="11">
        <f>P$28*'PEV Sales by Manufacturer'!$Q47</f>
        <v>0</v>
      </c>
      <c r="Q48" s="11">
        <f>Q$28*'PEV Sales by Manufacturer'!$Q47</f>
        <v>0</v>
      </c>
      <c r="R48" s="11">
        <f>R$28*'PEV Sales by Manufacturer'!$Q47</f>
        <v>0</v>
      </c>
      <c r="S48" s="11">
        <f>S$28*'PEV Sales by Manufacturer'!$Q47</f>
        <v>0</v>
      </c>
      <c r="T48" s="11">
        <f>T$28*'PEV Sales by Manufacturer'!$Q47</f>
        <v>0</v>
      </c>
      <c r="U48" s="11">
        <f>U$28*'PEV Sales by Manufacturer'!$Q47</f>
        <v>0</v>
      </c>
      <c r="V48" s="11">
        <f>V$28*'PEV Sales by Manufacturer'!$Q47</f>
        <v>0</v>
      </c>
      <c r="W48" s="11">
        <f>W$28*'PEV Sales by Manufacturer'!$Q47</f>
        <v>0</v>
      </c>
      <c r="X48" s="11">
        <f>X$28*'PEV Sales by Manufacturer'!$Q47</f>
        <v>0</v>
      </c>
      <c r="Y48" s="11">
        <f>Y$28*'PEV Sales by Manufacturer'!$Q47</f>
        <v>0</v>
      </c>
      <c r="Z48" s="11">
        <f>Z$28*'PEV Sales by Manufacturer'!$Q47</f>
        <v>0</v>
      </c>
      <c r="AA48" s="11">
        <f>AA$28*'PEV Sales by Manufacturer'!$Q47</f>
        <v>0</v>
      </c>
      <c r="AB48" s="11">
        <f>AB$28*'PEV Sales by Manufacturer'!$Q47</f>
        <v>0</v>
      </c>
      <c r="AC48" s="11">
        <f>AC$28*'PEV Sales by Manufacturer'!$Q47</f>
        <v>0</v>
      </c>
      <c r="AD48" s="11">
        <f>AD$28*'PEV Sales by Manufacturer'!$Q47</f>
        <v>0</v>
      </c>
      <c r="AE48" s="11">
        <f>AE$28*'PEV Sales by Manufacturer'!$Q47</f>
        <v>0</v>
      </c>
      <c r="AF48" s="11">
        <f>AF$28*'PEV Sales by Manufacturer'!$Q47</f>
        <v>0</v>
      </c>
      <c r="AG48" s="11"/>
      <c r="AH48" s="11"/>
    </row>
    <row r="49" spans="1:34" x14ac:dyDescent="0.75">
      <c r="A49" t="s">
        <v>88</v>
      </c>
      <c r="B49" s="11">
        <f>'PEV Sales by Manufacturer'!K48</f>
        <v>1658</v>
      </c>
      <c r="C49" s="11">
        <f>'PEV Sales by Manufacturer'!L48</f>
        <v>1062</v>
      </c>
      <c r="D49" s="11">
        <f>D$28*'PEV Sales by Manufacturer'!$Q48</f>
        <v>2265.4602325409296</v>
      </c>
      <c r="E49" s="11">
        <f>E$28*'PEV Sales by Manufacturer'!$Q48</f>
        <v>3365.1211676671469</v>
      </c>
      <c r="F49" s="11">
        <f>F$28*'PEV Sales by Manufacturer'!$Q48</f>
        <v>4694.6148187164545</v>
      </c>
      <c r="G49" s="11">
        <f>G$28*'PEV Sales by Manufacturer'!$Q48</f>
        <v>5980.2134744888408</v>
      </c>
      <c r="H49" s="11">
        <f>H$28*'PEV Sales by Manufacturer'!$Q48</f>
        <v>7204.1187430078835</v>
      </c>
      <c r="I49" s="11">
        <f>I$28*'PEV Sales by Manufacturer'!$Q48</f>
        <v>8462.9042368417613</v>
      </c>
      <c r="J49" s="11">
        <f>J$28*'PEV Sales by Manufacturer'!$Q48</f>
        <v>9781.973115447734</v>
      </c>
      <c r="K49" s="11">
        <f>K$28*'PEV Sales by Manufacturer'!$Q48</f>
        <v>11037.915489524339</v>
      </c>
      <c r="L49" s="11">
        <f>L$28*'PEV Sales by Manufacturer'!$Q48</f>
        <v>12329.940058244059</v>
      </c>
      <c r="M49" s="11">
        <f>M$28*'PEV Sales by Manufacturer'!$Q48</f>
        <v>13338.531013437923</v>
      </c>
      <c r="N49" s="11">
        <f>N$28*'PEV Sales by Manufacturer'!$Q48</f>
        <v>14212.7325518124</v>
      </c>
      <c r="O49" s="11">
        <f>O$28*'PEV Sales by Manufacturer'!$Q48</f>
        <v>15038.855317055759</v>
      </c>
      <c r="P49" s="11">
        <f>P$28*'PEV Sales by Manufacturer'!$Q48</f>
        <v>15781.233180830826</v>
      </c>
      <c r="Q49" s="11">
        <f>Q$28*'PEV Sales by Manufacturer'!$Q48</f>
        <v>16510.204463636641</v>
      </c>
      <c r="R49" s="11">
        <f>R$28*'PEV Sales by Manufacturer'!$Q48</f>
        <v>17181.319415121689</v>
      </c>
      <c r="S49" s="11">
        <f>S$28*'PEV Sales by Manufacturer'!$Q48</f>
        <v>17873.792436978449</v>
      </c>
      <c r="T49" s="11">
        <f>T$28*'PEV Sales by Manufacturer'!$Q48</f>
        <v>18589.31090922546</v>
      </c>
      <c r="U49" s="11">
        <f>U$28*'PEV Sales by Manufacturer'!$Q48</f>
        <v>19246.025343565947</v>
      </c>
      <c r="V49" s="11">
        <f>V$28*'PEV Sales by Manufacturer'!$Q48</f>
        <v>19929.599169434492</v>
      </c>
      <c r="W49" s="11">
        <f>W$28*'PEV Sales by Manufacturer'!$Q48</f>
        <v>20628.498104238584</v>
      </c>
      <c r="X49" s="11">
        <f>X$28*'PEV Sales by Manufacturer'!$Q48</f>
        <v>21290.552056171997</v>
      </c>
      <c r="Y49" s="11">
        <f>Y$28*'PEV Sales by Manufacturer'!$Q48</f>
        <v>22006.4403651354</v>
      </c>
      <c r="Z49" s="11">
        <f>Z$28*'PEV Sales by Manufacturer'!$Q48</f>
        <v>22727.413928949212</v>
      </c>
      <c r="AA49" s="11">
        <f>AA$28*'PEV Sales by Manufacturer'!$Q48</f>
        <v>23408.352668213458</v>
      </c>
      <c r="AB49" s="11">
        <f>AB$28*'PEV Sales by Manufacturer'!$Q48</f>
        <v>24127.685081598273</v>
      </c>
      <c r="AC49" s="11">
        <f>AC$28*'PEV Sales by Manufacturer'!$Q48</f>
        <v>24837.078133230021</v>
      </c>
      <c r="AD49" s="11">
        <f>AD$28*'PEV Sales by Manufacturer'!$Q48</f>
        <v>25520.582614714243</v>
      </c>
      <c r="AE49" s="11">
        <f>AE$28*'PEV Sales by Manufacturer'!$Q48</f>
        <v>26232.055997875701</v>
      </c>
      <c r="AF49" s="11">
        <f>AF$28*'PEV Sales by Manufacturer'!$Q48</f>
        <v>26974.965501930586</v>
      </c>
      <c r="AG49" s="11"/>
      <c r="AH49" s="11"/>
    </row>
    <row r="50" spans="1:34" x14ac:dyDescent="0.75">
      <c r="A50" t="s">
        <v>32</v>
      </c>
      <c r="B50" s="11">
        <f>'PEV Sales by Manufacturer'!K49</f>
        <v>0</v>
      </c>
      <c r="C50" s="11">
        <f>'PEV Sales by Manufacturer'!L49</f>
        <v>0</v>
      </c>
      <c r="D50" s="11">
        <f>D$28*'PEV Sales by Manufacturer'!$Q49</f>
        <v>0</v>
      </c>
      <c r="E50" s="11">
        <f>E$28*'PEV Sales by Manufacturer'!$Q49</f>
        <v>0</v>
      </c>
      <c r="F50" s="11">
        <f>F$28*'PEV Sales by Manufacturer'!$Q49</f>
        <v>0</v>
      </c>
      <c r="G50" s="11">
        <f>G$28*'PEV Sales by Manufacturer'!$Q49</f>
        <v>0</v>
      </c>
      <c r="H50" s="11">
        <f>H$28*'PEV Sales by Manufacturer'!$Q49</f>
        <v>0</v>
      </c>
      <c r="I50" s="11">
        <f>I$28*'PEV Sales by Manufacturer'!$Q49</f>
        <v>0</v>
      </c>
      <c r="J50" s="11">
        <f>J$28*'PEV Sales by Manufacturer'!$Q49</f>
        <v>0</v>
      </c>
      <c r="K50" s="11">
        <f>K$28*'PEV Sales by Manufacturer'!$Q49</f>
        <v>0</v>
      </c>
      <c r="L50" s="11">
        <f>L$28*'PEV Sales by Manufacturer'!$Q49</f>
        <v>0</v>
      </c>
      <c r="M50" s="11">
        <f>M$28*'PEV Sales by Manufacturer'!$Q49</f>
        <v>0</v>
      </c>
      <c r="N50" s="11">
        <f>N$28*'PEV Sales by Manufacturer'!$Q49</f>
        <v>0</v>
      </c>
      <c r="O50" s="11">
        <f>O$28*'PEV Sales by Manufacturer'!$Q49</f>
        <v>0</v>
      </c>
      <c r="P50" s="11">
        <f>P$28*'PEV Sales by Manufacturer'!$Q49</f>
        <v>0</v>
      </c>
      <c r="Q50" s="11">
        <f>Q$28*'PEV Sales by Manufacturer'!$Q49</f>
        <v>0</v>
      </c>
      <c r="R50" s="11">
        <f>R$28*'PEV Sales by Manufacturer'!$Q49</f>
        <v>0</v>
      </c>
      <c r="S50" s="11">
        <f>S$28*'PEV Sales by Manufacturer'!$Q49</f>
        <v>0</v>
      </c>
      <c r="T50" s="11">
        <f>T$28*'PEV Sales by Manufacturer'!$Q49</f>
        <v>0</v>
      </c>
      <c r="U50" s="11">
        <f>U$28*'PEV Sales by Manufacturer'!$Q49</f>
        <v>0</v>
      </c>
      <c r="V50" s="11">
        <f>V$28*'PEV Sales by Manufacturer'!$Q49</f>
        <v>0</v>
      </c>
      <c r="W50" s="11">
        <f>W$28*'PEV Sales by Manufacturer'!$Q49</f>
        <v>0</v>
      </c>
      <c r="X50" s="11">
        <f>X$28*'PEV Sales by Manufacturer'!$Q49</f>
        <v>0</v>
      </c>
      <c r="Y50" s="11">
        <f>Y$28*'PEV Sales by Manufacturer'!$Q49</f>
        <v>0</v>
      </c>
      <c r="Z50" s="11">
        <f>Z$28*'PEV Sales by Manufacturer'!$Q49</f>
        <v>0</v>
      </c>
      <c r="AA50" s="11">
        <f>AA$28*'PEV Sales by Manufacturer'!$Q49</f>
        <v>0</v>
      </c>
      <c r="AB50" s="11">
        <f>AB$28*'PEV Sales by Manufacturer'!$Q49</f>
        <v>0</v>
      </c>
      <c r="AC50" s="11">
        <f>AC$28*'PEV Sales by Manufacturer'!$Q49</f>
        <v>0</v>
      </c>
      <c r="AD50" s="11">
        <f>AD$28*'PEV Sales by Manufacturer'!$Q49</f>
        <v>0</v>
      </c>
      <c r="AE50" s="11">
        <f>AE$28*'PEV Sales by Manufacturer'!$Q49</f>
        <v>0</v>
      </c>
      <c r="AF50" s="11">
        <f>AF$28*'PEV Sales by Manufacturer'!$Q49</f>
        <v>0</v>
      </c>
      <c r="AG50" s="11"/>
      <c r="AH50" s="11"/>
    </row>
    <row r="51" spans="1:34" x14ac:dyDescent="0.75">
      <c r="A51" t="s">
        <v>73</v>
      </c>
      <c r="B51" s="11">
        <f>'PEV Sales by Manufacturer'!K50</f>
        <v>0</v>
      </c>
      <c r="C51" s="11">
        <f>'PEV Sales by Manufacturer'!L50</f>
        <v>376</v>
      </c>
      <c r="D51" s="11">
        <f>D$28*'PEV Sales by Manufacturer'!$Q50</f>
        <v>802.08384880921801</v>
      </c>
      <c r="E51" s="11">
        <f>E$28*'PEV Sales by Manufacturer'!$Q50</f>
        <v>1191.4176638821536</v>
      </c>
      <c r="F51" s="11">
        <f>F$28*'PEV Sales by Manufacturer'!$Q50</f>
        <v>1662.1235139711739</v>
      </c>
      <c r="G51" s="11">
        <f>G$28*'PEV Sales by Manufacturer'!$Q50</f>
        <v>2117.2883864480264</v>
      </c>
      <c r="H51" s="11">
        <f>H$28*'PEV Sales by Manufacturer'!$Q50</f>
        <v>2550.6107790687042</v>
      </c>
      <c r="I51" s="11">
        <f>I$28*'PEV Sales by Manufacturer'!$Q50</f>
        <v>2996.2824793338064</v>
      </c>
      <c r="J51" s="11">
        <f>J$28*'PEV Sales by Manufacturer'!$Q50</f>
        <v>3463.2974495370509</v>
      </c>
      <c r="K51" s="11">
        <f>K$28*'PEV Sales by Manufacturer'!$Q50</f>
        <v>3907.9625461969413</v>
      </c>
      <c r="L51" s="11">
        <f>L$28*'PEV Sales by Manufacturer'!$Q50</f>
        <v>4365.4025064969546</v>
      </c>
      <c r="M51" s="11">
        <f>M$28*'PEV Sales by Manufacturer'!$Q50</f>
        <v>4722.4930895034449</v>
      </c>
      <c r="N51" s="11">
        <f>N$28*'PEV Sales by Manufacturer'!$Q50</f>
        <v>5032.0032386831099</v>
      </c>
      <c r="O51" s="11">
        <f>O$28*'PEV Sales by Manufacturer'!$Q50</f>
        <v>5324.4911480348073</v>
      </c>
      <c r="P51" s="11">
        <f>P$28*'PEV Sales by Manufacturer'!$Q50</f>
        <v>5587.3292617630796</v>
      </c>
      <c r="Q51" s="11">
        <f>Q$28*'PEV Sales by Manufacturer'!$Q50</f>
        <v>5845.4207893854773</v>
      </c>
      <c r="R51" s="11">
        <f>R$28*'PEV Sales by Manufacturer'!$Q50</f>
        <v>6083.0283428302782</v>
      </c>
      <c r="S51" s="11">
        <f>S$28*'PEV Sales by Manufacturer'!$Q50</f>
        <v>6328.1976989678869</v>
      </c>
      <c r="T51" s="11">
        <f>T$28*'PEV Sales by Manufacturer'!$Q50</f>
        <v>6581.5262729461128</v>
      </c>
      <c r="U51" s="11">
        <f>U$28*'PEV Sales by Manufacturer'!$Q50</f>
        <v>6814.0353382116718</v>
      </c>
      <c r="V51" s="11">
        <f>V$28*'PEV Sales by Manufacturer'!$Q50</f>
        <v>7056.0539432272781</v>
      </c>
      <c r="W51" s="11">
        <f>W$28*'PEV Sales by Manufacturer'!$Q50</f>
        <v>7303.4983871880477</v>
      </c>
      <c r="X51" s="11">
        <f>X$28*'PEV Sales by Manufacturer'!$Q50</f>
        <v>7537.8979031268091</v>
      </c>
      <c r="Y51" s="11">
        <f>Y$28*'PEV Sales by Manufacturer'!$Q50</f>
        <v>7791.3574174114037</v>
      </c>
      <c r="Z51" s="11">
        <f>Z$28*'PEV Sales by Manufacturer'!$Q50</f>
        <v>8046.6173609085727</v>
      </c>
      <c r="AA51" s="11">
        <f>AA$28*'PEV Sales by Manufacturer'!$Q50</f>
        <v>8287.7030162412993</v>
      </c>
      <c r="AB51" s="11">
        <f>AB$28*'PEV Sales by Manufacturer'!$Q50</f>
        <v>8542.3819121289544</v>
      </c>
      <c r="AC51" s="11">
        <f>AC$28*'PEV Sales by Manufacturer'!$Q50</f>
        <v>8793.5417872829457</v>
      </c>
      <c r="AD51" s="11">
        <f>AD$28*'PEV Sales by Manufacturer'!$Q50</f>
        <v>9035.5358409911059</v>
      </c>
      <c r="AE51" s="11">
        <f>AE$28*'PEV Sales by Manufacturer'!$Q50</f>
        <v>9287.4322553684215</v>
      </c>
      <c r="AF51" s="11">
        <f>AF$28*'PEV Sales by Manufacturer'!$Q50</f>
        <v>9550.4585957871004</v>
      </c>
      <c r="AG51" s="11"/>
      <c r="AH51" s="11"/>
    </row>
    <row r="52" spans="1:34" x14ac:dyDescent="0.75">
      <c r="A52" t="s">
        <v>74</v>
      </c>
      <c r="B52" s="11">
        <f>'PEV Sales by Manufacturer'!K51</f>
        <v>0</v>
      </c>
      <c r="C52" s="11">
        <f>'PEV Sales by Manufacturer'!L51</f>
        <v>65</v>
      </c>
      <c r="D52" s="11">
        <f>D$28*'PEV Sales by Manufacturer'!$Q51</f>
        <v>138.65811216116802</v>
      </c>
      <c r="E52" s="11">
        <f>E$28*'PEV Sales by Manufacturer'!$Q51</f>
        <v>205.96315997962765</v>
      </c>
      <c r="F52" s="11">
        <f>F$28*'PEV Sales by Manufacturer'!$Q51</f>
        <v>287.33518193650616</v>
      </c>
      <c r="G52" s="11">
        <f>G$28*'PEV Sales by Manufacturer'!$Q51</f>
        <v>366.02059872106844</v>
      </c>
      <c r="H52" s="11">
        <f>H$28*'PEV Sales by Manufacturer'!$Q51</f>
        <v>440.93005489219627</v>
      </c>
      <c r="I52" s="11">
        <f>I$28*'PEV Sales by Manufacturer'!$Q51</f>
        <v>517.97436477845054</v>
      </c>
      <c r="J52" s="11">
        <f>J$28*'PEV Sales by Manufacturer'!$Q51</f>
        <v>598.70833569124557</v>
      </c>
      <c r="K52" s="11">
        <f>K$28*'PEV Sales by Manufacturer'!$Q51</f>
        <v>675.57863165638616</v>
      </c>
      <c r="L52" s="11">
        <f>L$28*'PEV Sales by Manufacturer'!$Q51</f>
        <v>754.6573481976119</v>
      </c>
      <c r="M52" s="11">
        <f>M$28*'PEV Sales by Manufacturer'!$Q51</f>
        <v>816.38843302586156</v>
      </c>
      <c r="N52" s="11">
        <f>N$28*'PEV Sales by Manufacturer'!$Q51</f>
        <v>869.89417690000573</v>
      </c>
      <c r="O52" s="11">
        <f>O$28*'PEV Sales by Manufacturer'!$Q51</f>
        <v>920.45724633580448</v>
      </c>
      <c r="P52" s="11">
        <f>P$28*'PEV Sales by Manufacturer'!$Q51</f>
        <v>965.89468620904313</v>
      </c>
      <c r="Q52" s="11">
        <f>Q$28*'PEV Sales by Manufacturer'!$Q51</f>
        <v>1010.5115726331278</v>
      </c>
      <c r="R52" s="11">
        <f>R$28*'PEV Sales by Manufacturer'!$Q51</f>
        <v>1051.5873464999152</v>
      </c>
      <c r="S52" s="11">
        <f>S$28*'PEV Sales by Manufacturer'!$Q51</f>
        <v>1093.9703468960445</v>
      </c>
      <c r="T52" s="11">
        <f>T$28*'PEV Sales by Manufacturer'!$Q51</f>
        <v>1137.7638503763228</v>
      </c>
      <c r="U52" s="11">
        <f>U$28*'PEV Sales by Manufacturer'!$Q51</f>
        <v>1177.9582366589327</v>
      </c>
      <c r="V52" s="11">
        <f>V$28*'PEV Sales by Manufacturer'!$Q51</f>
        <v>1219.7965593345029</v>
      </c>
      <c r="W52" s="11">
        <f>W$28*'PEV Sales by Manufacturer'!$Q51</f>
        <v>1262.5728594872955</v>
      </c>
      <c r="X52" s="11">
        <f>X$28*'PEV Sales by Manufacturer'!$Q51</f>
        <v>1303.094052402241</v>
      </c>
      <c r="Y52" s="11">
        <f>Y$28*'PEV Sales by Manufacturer'!$Q51</f>
        <v>1346.9101918397375</v>
      </c>
      <c r="Z52" s="11">
        <f>Z$28*'PEV Sales by Manufacturer'!$Q51</f>
        <v>1391.0375756889821</v>
      </c>
      <c r="AA52" s="11">
        <f>AA$28*'PEV Sales by Manufacturer'!$Q51</f>
        <v>1432.7146171693737</v>
      </c>
      <c r="AB52" s="11">
        <f>AB$28*'PEV Sales by Manufacturer'!$Q51</f>
        <v>1476.7415539584631</v>
      </c>
      <c r="AC52" s="11">
        <f>AC$28*'PEV Sales by Manufacturer'!$Q51</f>
        <v>1520.1601493973178</v>
      </c>
      <c r="AD52" s="11">
        <f>AD$28*'PEV Sales by Manufacturer'!$Q51</f>
        <v>1561.9942278309095</v>
      </c>
      <c r="AE52" s="11">
        <f>AE$28*'PEV Sales by Manufacturer'!$Q51</f>
        <v>1605.5401505291156</v>
      </c>
      <c r="AF52" s="11">
        <f>AF$28*'PEV Sales by Manufacturer'!$Q51</f>
        <v>1651.0101295908551</v>
      </c>
      <c r="AG52" s="11"/>
      <c r="AH52" s="11"/>
    </row>
    <row r="53" spans="1:34" x14ac:dyDescent="0.75">
      <c r="A53" t="s">
        <v>72</v>
      </c>
      <c r="B53" s="11">
        <f>'PEV Sales by Manufacturer'!K52</f>
        <v>0</v>
      </c>
      <c r="C53" s="11">
        <f>'PEV Sales by Manufacturer'!L52</f>
        <v>116</v>
      </c>
      <c r="D53" s="11">
        <f>D$28*'PEV Sales by Manufacturer'!$Q52</f>
        <v>247.45140016454602</v>
      </c>
      <c r="E53" s="11">
        <f>E$28*'PEV Sales by Manufacturer'!$Q52</f>
        <v>367.56502396364317</v>
      </c>
      <c r="F53" s="11">
        <f>F$28*'PEV Sales by Manufacturer'!$Q52</f>
        <v>512.78278622514949</v>
      </c>
      <c r="G53" s="11">
        <f>G$28*'PEV Sales by Manufacturer'!$Q52</f>
        <v>653.20599156375295</v>
      </c>
      <c r="H53" s="11">
        <f>H$28*'PEV Sales by Manufacturer'!$Q52</f>
        <v>786.8905594999195</v>
      </c>
      <c r="I53" s="11">
        <f>I$28*'PEV Sales by Manufacturer'!$Q52</f>
        <v>924.38502022000409</v>
      </c>
      <c r="J53" s="11">
        <f>J$28*'PEV Sales by Manufacturer'!$Q52</f>
        <v>1068.464106772069</v>
      </c>
      <c r="K53" s="11">
        <f>K$28*'PEV Sales by Manufacturer'!$Q52</f>
        <v>1205.6480195713968</v>
      </c>
      <c r="L53" s="11">
        <f>L$28*'PEV Sales by Manufacturer'!$Q52</f>
        <v>1346.7731137065075</v>
      </c>
      <c r="M53" s="11">
        <f>M$28*'PEV Sales by Manufacturer'!$Q52</f>
        <v>1456.9393573999992</v>
      </c>
      <c r="N53" s="11">
        <f>N$28*'PEV Sales by Manufacturer'!$Q52</f>
        <v>1552.4265310830872</v>
      </c>
      <c r="O53" s="11">
        <f>O$28*'PEV Sales by Manufacturer'!$Q52</f>
        <v>1642.6621626915894</v>
      </c>
      <c r="P53" s="11">
        <f>P$28*'PEV Sales by Manufacturer'!$Q52</f>
        <v>1723.7505169269077</v>
      </c>
      <c r="Q53" s="11">
        <f>Q$28*'PEV Sales by Manufacturer'!$Q52</f>
        <v>1803.3744988529666</v>
      </c>
      <c r="R53" s="11">
        <f>R$28*'PEV Sales by Manufacturer'!$Q52</f>
        <v>1876.6789568306178</v>
      </c>
      <c r="S53" s="11">
        <f>S$28*'PEV Sales by Manufacturer'!$Q52</f>
        <v>1952.3163113837099</v>
      </c>
      <c r="T53" s="11">
        <f>T$28*'PEV Sales by Manufacturer'!$Q52</f>
        <v>2030.4708714408223</v>
      </c>
      <c r="U53" s="11">
        <f>U$28*'PEV Sales by Manufacturer'!$Q52</f>
        <v>2102.2023915759414</v>
      </c>
      <c r="V53" s="11">
        <f>V$28*'PEV Sales by Manufacturer'!$Q52</f>
        <v>2176.8677058892667</v>
      </c>
      <c r="W53" s="11">
        <f>W$28*'PEV Sales by Manufacturer'!$Q52</f>
        <v>2253.2069492388659</v>
      </c>
      <c r="X53" s="11">
        <f>X$28*'PEV Sales by Manufacturer'!$Q52</f>
        <v>2325.5216935178455</v>
      </c>
      <c r="Y53" s="11">
        <f>Y$28*'PEV Sales by Manufacturer'!$Q52</f>
        <v>2403.7166500524545</v>
      </c>
      <c r="Z53" s="11">
        <f>Z$28*'PEV Sales by Manufacturer'!$Q52</f>
        <v>2482.4670581526448</v>
      </c>
      <c r="AA53" s="11">
        <f>AA$28*'PEV Sales by Manufacturer'!$Q52</f>
        <v>2556.844547563805</v>
      </c>
      <c r="AB53" s="11">
        <f>AB$28*'PEV Sales by Manufacturer'!$Q52</f>
        <v>2635.4156962951033</v>
      </c>
      <c r="AC53" s="11">
        <f>AC$28*'PEV Sales by Manufacturer'!$Q52</f>
        <v>2712.9011896936745</v>
      </c>
      <c r="AD53" s="11">
        <f>AD$28*'PEV Sales by Manufacturer'!$Q52</f>
        <v>2787.5589296674693</v>
      </c>
      <c r="AE53" s="11">
        <f>AE$28*'PEV Sales by Manufacturer'!$Q52</f>
        <v>2865.2716532519603</v>
      </c>
      <c r="AF53" s="11">
        <f>AF$28*'PEV Sales by Manufacturer'!$Q52</f>
        <v>2946.4180774236797</v>
      </c>
      <c r="AG53" s="11"/>
      <c r="AH53" s="11"/>
    </row>
    <row r="54" spans="1:34" x14ac:dyDescent="0.7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75">
      <c r="A55" s="1" t="s">
        <v>100</v>
      </c>
      <c r="B55">
        <v>2020</v>
      </c>
      <c r="C55">
        <v>2021</v>
      </c>
      <c r="D55">
        <v>2022</v>
      </c>
      <c r="E55">
        <v>2023</v>
      </c>
      <c r="F55">
        <v>2024</v>
      </c>
      <c r="G55">
        <v>2025</v>
      </c>
      <c r="H55">
        <v>2026</v>
      </c>
      <c r="I55">
        <v>2027</v>
      </c>
      <c r="J55">
        <v>2028</v>
      </c>
      <c r="K55">
        <v>2029</v>
      </c>
      <c r="L55">
        <v>2030</v>
      </c>
      <c r="M55">
        <v>2031</v>
      </c>
      <c r="N55">
        <v>2032</v>
      </c>
      <c r="O55">
        <v>2033</v>
      </c>
      <c r="P55">
        <v>2034</v>
      </c>
      <c r="Q55">
        <v>2035</v>
      </c>
      <c r="R55">
        <v>2036</v>
      </c>
      <c r="S55">
        <v>2037</v>
      </c>
      <c r="T55">
        <v>2038</v>
      </c>
      <c r="U55">
        <v>2039</v>
      </c>
      <c r="V55">
        <v>2040</v>
      </c>
      <c r="W55">
        <v>2041</v>
      </c>
      <c r="X55">
        <v>2042</v>
      </c>
      <c r="Y55">
        <v>2043</v>
      </c>
      <c r="Z55">
        <v>2044</v>
      </c>
      <c r="AA55">
        <v>2045</v>
      </c>
      <c r="AB55">
        <v>2046</v>
      </c>
      <c r="AC55">
        <v>2047</v>
      </c>
      <c r="AD55">
        <v>2048</v>
      </c>
      <c r="AE55">
        <v>2049</v>
      </c>
      <c r="AF55">
        <v>2050</v>
      </c>
    </row>
    <row r="56" spans="1:34" x14ac:dyDescent="0.75">
      <c r="A56" t="s">
        <v>1</v>
      </c>
      <c r="B56" s="11">
        <f>'PEV Sales by Manufacturer'!K58</f>
        <v>0</v>
      </c>
      <c r="C56" s="11">
        <f>'PEV Sales by Manufacturer'!L58</f>
        <v>0</v>
      </c>
      <c r="D56" s="11">
        <f>D$29*'PEV Sales by Manufacturer'!$Q58</f>
        <v>0</v>
      </c>
      <c r="E56" s="11">
        <f>E$29*'PEV Sales by Manufacturer'!$Q58</f>
        <v>0</v>
      </c>
      <c r="F56" s="11">
        <f>F$29*'PEV Sales by Manufacturer'!$Q58</f>
        <v>0</v>
      </c>
      <c r="G56" s="11">
        <f>G$29*'PEV Sales by Manufacturer'!$Q58</f>
        <v>0</v>
      </c>
      <c r="H56" s="11">
        <f>H$29*'PEV Sales by Manufacturer'!$Q58</f>
        <v>0</v>
      </c>
      <c r="I56" s="11">
        <f>I$29*'PEV Sales by Manufacturer'!$Q58</f>
        <v>0</v>
      </c>
      <c r="J56" s="11">
        <f>J$29*'PEV Sales by Manufacturer'!$Q58</f>
        <v>0</v>
      </c>
      <c r="K56" s="11">
        <f>K$29*'PEV Sales by Manufacturer'!$Q58</f>
        <v>0</v>
      </c>
      <c r="L56" s="11">
        <f>L$29*'PEV Sales by Manufacturer'!$Q58</f>
        <v>0</v>
      </c>
      <c r="M56" s="11">
        <f>M$29*'PEV Sales by Manufacturer'!$Q58</f>
        <v>0</v>
      </c>
      <c r="N56" s="11">
        <f>N$29*'PEV Sales by Manufacturer'!$Q58</f>
        <v>0</v>
      </c>
      <c r="O56" s="11">
        <f>O$29*'PEV Sales by Manufacturer'!$Q58</f>
        <v>0</v>
      </c>
      <c r="P56" s="11">
        <f>P$29*'PEV Sales by Manufacturer'!$Q58</f>
        <v>0</v>
      </c>
      <c r="Q56" s="11">
        <f>Q$29*'PEV Sales by Manufacturer'!$Q58</f>
        <v>0</v>
      </c>
      <c r="R56" s="11">
        <f>R$29*'PEV Sales by Manufacturer'!$Q58</f>
        <v>0</v>
      </c>
      <c r="S56" s="11">
        <f>S$29*'PEV Sales by Manufacturer'!$Q58</f>
        <v>0</v>
      </c>
      <c r="T56" s="11">
        <f>T$29*'PEV Sales by Manufacturer'!$Q58</f>
        <v>0</v>
      </c>
      <c r="U56" s="11">
        <f>U$29*'PEV Sales by Manufacturer'!$Q58</f>
        <v>0</v>
      </c>
      <c r="V56" s="11">
        <f>V$29*'PEV Sales by Manufacturer'!$Q58</f>
        <v>0</v>
      </c>
      <c r="W56" s="11">
        <f>W$29*'PEV Sales by Manufacturer'!$Q58</f>
        <v>0</v>
      </c>
      <c r="X56" s="11">
        <f>X$29*'PEV Sales by Manufacturer'!$Q58</f>
        <v>0</v>
      </c>
      <c r="Y56" s="11">
        <f>Y$29*'PEV Sales by Manufacturer'!$Q58</f>
        <v>0</v>
      </c>
      <c r="Z56" s="11">
        <f>Z$29*'PEV Sales by Manufacturer'!$Q58</f>
        <v>0</v>
      </c>
      <c r="AA56" s="11">
        <f>AA$29*'PEV Sales by Manufacturer'!$Q58</f>
        <v>0</v>
      </c>
      <c r="AB56" s="11">
        <f>AB$29*'PEV Sales by Manufacturer'!$Q58</f>
        <v>0</v>
      </c>
      <c r="AC56" s="11">
        <f>AC$29*'PEV Sales by Manufacturer'!$Q58</f>
        <v>0</v>
      </c>
      <c r="AD56" s="11">
        <f>AD$29*'PEV Sales by Manufacturer'!$Q58</f>
        <v>0</v>
      </c>
      <c r="AE56" s="11">
        <f>AE$29*'PEV Sales by Manufacturer'!$Q58</f>
        <v>0</v>
      </c>
      <c r="AF56" s="11">
        <f>AF$29*'PEV Sales by Manufacturer'!$Q58</f>
        <v>0</v>
      </c>
      <c r="AG56" s="11"/>
      <c r="AH56" s="11"/>
    </row>
    <row r="57" spans="1:34" x14ac:dyDescent="0.75">
      <c r="A57" t="s">
        <v>81</v>
      </c>
      <c r="B57" s="11">
        <f>'PEV Sales by Manufacturer'!K59</f>
        <v>81</v>
      </c>
      <c r="C57" s="11">
        <f>'PEV Sales by Manufacturer'!L59</f>
        <v>16</v>
      </c>
      <c r="D57" s="11">
        <f>D$29*'PEV Sales by Manufacturer'!$Q59</f>
        <v>49.056066176470587</v>
      </c>
      <c r="E57" s="11">
        <f>E$29*'PEV Sales by Manufacturer'!$Q59</f>
        <v>63.32702205882353</v>
      </c>
      <c r="F57" s="11">
        <f>F$29*'PEV Sales by Manufacturer'!$Q59</f>
        <v>83.177205882352936</v>
      </c>
      <c r="G57" s="11">
        <f>G$29*'PEV Sales by Manufacturer'!$Q59</f>
        <v>98.954044117647058</v>
      </c>
      <c r="H57" s="11">
        <f>H$29*'PEV Sales by Manufacturer'!$Q59</f>
        <v>109.90992647058823</v>
      </c>
      <c r="I57" s="11">
        <f>I$29*'PEV Sales by Manufacturer'!$Q59</f>
        <v>116.74264705882352</v>
      </c>
      <c r="J57" s="11">
        <f>J$29*'PEV Sales by Manufacturer'!$Q59</f>
        <v>118.35294117647058</v>
      </c>
      <c r="K57" s="11">
        <f>K$29*'PEV Sales by Manufacturer'!$Q59</f>
        <v>119.15808823529412</v>
      </c>
      <c r="L57" s="11">
        <f>L$29*'PEV Sales by Manufacturer'!$Q59</f>
        <v>118.37775735294117</v>
      </c>
      <c r="M57" s="11">
        <f>M$29*'PEV Sales by Manufacturer'!$Q59</f>
        <v>117.99356617647058</v>
      </c>
      <c r="N57" s="11">
        <f>N$29*'PEV Sales by Manufacturer'!$Q59</f>
        <v>115.94393382352941</v>
      </c>
      <c r="O57" s="11">
        <f>O$29*'PEV Sales by Manufacturer'!$Q59</f>
        <v>113.37867647058823</v>
      </c>
      <c r="P57" s="11">
        <f>P$29*'PEV Sales by Manufacturer'!$Q59</f>
        <v>110.92738970588235</v>
      </c>
      <c r="Q57" s="11">
        <f>Q$29*'PEV Sales by Manufacturer'!$Q59</f>
        <v>109.09834558823529</v>
      </c>
      <c r="R57" s="11">
        <f>R$29*'PEV Sales by Manufacturer'!$Q59</f>
        <v>107.67647058823529</v>
      </c>
      <c r="S57" s="11">
        <f>S$29*'PEV Sales by Manufacturer'!$Q59</f>
        <v>106.32536764705883</v>
      </c>
      <c r="T57" s="11">
        <f>T$29*'PEV Sales by Manufacturer'!$Q59</f>
        <v>105.23345588235294</v>
      </c>
      <c r="U57" s="11">
        <f>U$29*'PEV Sales by Manufacturer'!$Q59</f>
        <v>103.99356617647058</v>
      </c>
      <c r="V57" s="11">
        <f>V$29*'PEV Sales by Manufacturer'!$Q59</f>
        <v>102.97518382352941</v>
      </c>
      <c r="W57" s="11">
        <f>W$29*'PEV Sales by Manufacturer'!$Q59</f>
        <v>102.01746323529412</v>
      </c>
      <c r="X57" s="11">
        <f>X$29*'PEV Sales by Manufacturer'!$Q59</f>
        <v>100.96507352941177</v>
      </c>
      <c r="Y57" s="11">
        <f>Y$29*'PEV Sales by Manufacturer'!$Q59</f>
        <v>100.109375</v>
      </c>
      <c r="Z57" s="11">
        <f>Z$29*'PEV Sales by Manufacturer'!$Q59</f>
        <v>99.233455882352942</v>
      </c>
      <c r="AA57" s="11">
        <f>AA$29*'PEV Sales by Manufacturer'!$Q59</f>
        <v>98.283088235294116</v>
      </c>
      <c r="AB57" s="11">
        <f>AB$29*'PEV Sales by Manufacturer'!$Q59</f>
        <v>97.375</v>
      </c>
      <c r="AC57" s="11">
        <f>AC$29*'PEV Sales by Manufacturer'!$Q59</f>
        <v>96.421875</v>
      </c>
      <c r="AD57" s="11">
        <f>AD$29*'PEV Sales by Manufacturer'!$Q59</f>
        <v>95.391544117647058</v>
      </c>
      <c r="AE57" s="11">
        <f>AE$29*'PEV Sales by Manufacturer'!$Q59</f>
        <v>94.394301470588232</v>
      </c>
      <c r="AF57" s="11">
        <f>AF$29*'PEV Sales by Manufacturer'!$Q59</f>
        <v>93.390625</v>
      </c>
      <c r="AG57" s="11"/>
      <c r="AH57" s="11"/>
    </row>
    <row r="58" spans="1:34" x14ac:dyDescent="0.75">
      <c r="A58" t="s">
        <v>11</v>
      </c>
      <c r="B58" s="11">
        <f>'PEV Sales by Manufacturer'!K60</f>
        <v>0</v>
      </c>
      <c r="C58" s="11">
        <f>'PEV Sales by Manufacturer'!L60</f>
        <v>0</v>
      </c>
      <c r="D58" s="11">
        <f>D$29*'PEV Sales by Manufacturer'!$Q60</f>
        <v>0</v>
      </c>
      <c r="E58" s="11">
        <f>E$29*'PEV Sales by Manufacturer'!$Q60</f>
        <v>0</v>
      </c>
      <c r="F58" s="11">
        <f>F$29*'PEV Sales by Manufacturer'!$Q60</f>
        <v>0</v>
      </c>
      <c r="G58" s="11">
        <f>G$29*'PEV Sales by Manufacturer'!$Q60</f>
        <v>0</v>
      </c>
      <c r="H58" s="11">
        <f>H$29*'PEV Sales by Manufacturer'!$Q60</f>
        <v>0</v>
      </c>
      <c r="I58" s="11">
        <f>I$29*'PEV Sales by Manufacturer'!$Q60</f>
        <v>0</v>
      </c>
      <c r="J58" s="11">
        <f>J$29*'PEV Sales by Manufacturer'!$Q60</f>
        <v>0</v>
      </c>
      <c r="K58" s="11">
        <f>K$29*'PEV Sales by Manufacturer'!$Q60</f>
        <v>0</v>
      </c>
      <c r="L58" s="11">
        <f>L$29*'PEV Sales by Manufacturer'!$Q60</f>
        <v>0</v>
      </c>
      <c r="M58" s="11">
        <f>M$29*'PEV Sales by Manufacturer'!$Q60</f>
        <v>0</v>
      </c>
      <c r="N58" s="11">
        <f>N$29*'PEV Sales by Manufacturer'!$Q60</f>
        <v>0</v>
      </c>
      <c r="O58" s="11">
        <f>O$29*'PEV Sales by Manufacturer'!$Q60</f>
        <v>0</v>
      </c>
      <c r="P58" s="11">
        <f>P$29*'PEV Sales by Manufacturer'!$Q60</f>
        <v>0</v>
      </c>
      <c r="Q58" s="11">
        <f>Q$29*'PEV Sales by Manufacturer'!$Q60</f>
        <v>0</v>
      </c>
      <c r="R58" s="11">
        <f>R$29*'PEV Sales by Manufacturer'!$Q60</f>
        <v>0</v>
      </c>
      <c r="S58" s="11">
        <f>S$29*'PEV Sales by Manufacturer'!$Q60</f>
        <v>0</v>
      </c>
      <c r="T58" s="11">
        <f>T$29*'PEV Sales by Manufacturer'!$Q60</f>
        <v>0</v>
      </c>
      <c r="U58" s="11">
        <f>U$29*'PEV Sales by Manufacturer'!$Q60</f>
        <v>0</v>
      </c>
      <c r="V58" s="11">
        <f>V$29*'PEV Sales by Manufacturer'!$Q60</f>
        <v>0</v>
      </c>
      <c r="W58" s="11">
        <f>W$29*'PEV Sales by Manufacturer'!$Q60</f>
        <v>0</v>
      </c>
      <c r="X58" s="11">
        <f>X$29*'PEV Sales by Manufacturer'!$Q60</f>
        <v>0</v>
      </c>
      <c r="Y58" s="11">
        <f>Y$29*'PEV Sales by Manufacturer'!$Q60</f>
        <v>0</v>
      </c>
      <c r="Z58" s="11">
        <f>Z$29*'PEV Sales by Manufacturer'!$Q60</f>
        <v>0</v>
      </c>
      <c r="AA58" s="11">
        <f>AA$29*'PEV Sales by Manufacturer'!$Q60</f>
        <v>0</v>
      </c>
      <c r="AB58" s="11">
        <f>AB$29*'PEV Sales by Manufacturer'!$Q60</f>
        <v>0</v>
      </c>
      <c r="AC58" s="11">
        <f>AC$29*'PEV Sales by Manufacturer'!$Q60</f>
        <v>0</v>
      </c>
      <c r="AD58" s="11">
        <f>AD$29*'PEV Sales by Manufacturer'!$Q60</f>
        <v>0</v>
      </c>
      <c r="AE58" s="11">
        <f>AE$29*'PEV Sales by Manufacturer'!$Q60</f>
        <v>0</v>
      </c>
      <c r="AF58" s="11">
        <f>AF$29*'PEV Sales by Manufacturer'!$Q60</f>
        <v>0</v>
      </c>
      <c r="AG58" s="11"/>
      <c r="AH58" s="11"/>
    </row>
    <row r="59" spans="1:34" x14ac:dyDescent="0.75">
      <c r="A59" t="s">
        <v>31</v>
      </c>
      <c r="B59" s="11">
        <f>'PEV Sales by Manufacturer'!K61</f>
        <v>17898</v>
      </c>
      <c r="C59" s="11">
        <f>'PEV Sales by Manufacturer'!L61</f>
        <v>52767</v>
      </c>
      <c r="D59" s="11">
        <f>D$29*'PEV Sales by Manufacturer'!$Q61</f>
        <v>161783.84024586398</v>
      </c>
      <c r="E59" s="11">
        <f>E$29*'PEV Sales by Manufacturer'!$Q61</f>
        <v>208848.56081112131</v>
      </c>
      <c r="F59" s="11">
        <f>F$29*'PEV Sales by Manufacturer'!$Q61</f>
        <v>274313.22642463236</v>
      </c>
      <c r="G59" s="11">
        <f>G$29*'PEV Sales by Manufacturer'!$Q61</f>
        <v>326344.25287224265</v>
      </c>
      <c r="H59" s="11">
        <f>H$29*'PEV Sales by Manufacturer'!$Q61</f>
        <v>362476.06812959554</v>
      </c>
      <c r="I59" s="11">
        <f>I$29*'PEV Sales by Manufacturer'!$Q61</f>
        <v>385009.9535845588</v>
      </c>
      <c r="J59" s="11">
        <f>J$29*'PEV Sales by Manufacturer'!$Q61</f>
        <v>390320.60294117645</v>
      </c>
      <c r="K59" s="11">
        <f>K$29*'PEV Sales by Manufacturer'!$Q61</f>
        <v>392975.9276194853</v>
      </c>
      <c r="L59" s="11">
        <f>L$29*'PEV Sales by Manufacturer'!$Q61</f>
        <v>390402.44514016539</v>
      </c>
      <c r="M59" s="11">
        <f>M$29*'PEV Sales by Manufacturer'!$Q61</f>
        <v>389135.40665211395</v>
      </c>
      <c r="N59" s="11">
        <f>N$29*'PEV Sales by Manufacturer'!$Q61</f>
        <v>382375.847254136</v>
      </c>
      <c r="O59" s="11">
        <f>O$29*'PEV Sales by Manufacturer'!$Q61</f>
        <v>373915.78883272054</v>
      </c>
      <c r="P59" s="11">
        <f>P$29*'PEV Sales by Manufacturer'!$Q61</f>
        <v>365831.59828814334</v>
      </c>
      <c r="Q59" s="11">
        <f>Q$29*'PEV Sales by Manufacturer'!$Q61</f>
        <v>359799.52510340069</v>
      </c>
      <c r="R59" s="11">
        <f>R$29*'PEV Sales by Manufacturer'!$Q61</f>
        <v>355110.27022058819</v>
      </c>
      <c r="S59" s="11">
        <f>S$29*'PEV Sales by Manufacturer'!$Q61</f>
        <v>350654.41716452205</v>
      </c>
      <c r="T59" s="11">
        <f>T$29*'PEV Sales by Manufacturer'!$Q61</f>
        <v>347053.36040900735</v>
      </c>
      <c r="U59" s="11">
        <f>U$29*'PEV Sales by Manufacturer'!$Q61</f>
        <v>342964.28165211395</v>
      </c>
      <c r="V59" s="11">
        <f>V$29*'PEV Sales by Manufacturer'!$Q61</f>
        <v>339605.720301011</v>
      </c>
      <c r="W59" s="11">
        <f>W$29*'PEV Sales by Manufacturer'!$Q61</f>
        <v>336447.2176585478</v>
      </c>
      <c r="X59" s="11">
        <f>X$29*'PEV Sales by Manufacturer'!$Q61</f>
        <v>332976.5021829044</v>
      </c>
      <c r="Y59" s="11">
        <f>Y$29*'PEV Sales by Manufacturer'!$Q61</f>
        <v>330154.4619140625</v>
      </c>
      <c r="Z59" s="11">
        <f>Z$29*'PEV Sales by Manufacturer'!$Q61</f>
        <v>327265.73540900735</v>
      </c>
      <c r="AA59" s="11">
        <f>AA$29*'PEV Sales by Manufacturer'!$Q61</f>
        <v>324131.4823069853</v>
      </c>
      <c r="AB59" s="11">
        <f>AB$29*'PEV Sales by Manufacturer'!$Q61</f>
        <v>321136.6640625</v>
      </c>
      <c r="AC59" s="11">
        <f>AC$29*'PEV Sales by Manufacturer'!$Q61</f>
        <v>317993.3173828125</v>
      </c>
      <c r="AD59" s="11">
        <f>AD$29*'PEV Sales by Manufacturer'!$Q61</f>
        <v>314595.35052849265</v>
      </c>
      <c r="AE59" s="11">
        <f>AE$29*'PEV Sales by Manufacturer'!$Q61</f>
        <v>311306.50660615804</v>
      </c>
      <c r="AF59" s="11">
        <f>AF$29*'PEV Sales by Manufacturer'!$Q61</f>
        <v>307996.4443359375</v>
      </c>
      <c r="AG59" s="11"/>
      <c r="AH59" s="11"/>
    </row>
    <row r="60" spans="1:34" x14ac:dyDescent="0.75">
      <c r="A60" t="s">
        <v>26</v>
      </c>
      <c r="B60" s="11">
        <f>'PEV Sales by Manufacturer'!K62</f>
        <v>5565</v>
      </c>
      <c r="C60" s="11">
        <f>'PEV Sales by Manufacturer'!L62</f>
        <v>6013</v>
      </c>
      <c r="D60" s="11">
        <f>D$29*'PEV Sales by Manufacturer'!$Q62</f>
        <v>18435.88286994485</v>
      </c>
      <c r="E60" s="11">
        <f>E$29*'PEV Sales by Manufacturer'!$Q62</f>
        <v>23799.086477481615</v>
      </c>
      <c r="F60" s="11">
        <f>F$29*'PEV Sales by Manufacturer'!$Q62</f>
        <v>31259.033685661761</v>
      </c>
      <c r="G60" s="11">
        <f>G$29*'PEV Sales by Manufacturer'!$Q62</f>
        <v>37188.166704963231</v>
      </c>
      <c r="H60" s="11">
        <f>H$29*'PEV Sales by Manufacturer'!$Q62</f>
        <v>41305.524241727937</v>
      </c>
      <c r="I60" s="11">
        <f>I$29*'PEV Sales by Manufacturer'!$Q62</f>
        <v>43873.346047794112</v>
      </c>
      <c r="J60" s="11">
        <f>J$29*'PEV Sales by Manufacturer'!$Q62</f>
        <v>44478.51470588235</v>
      </c>
      <c r="K60" s="11">
        <f>K$29*'PEV Sales by Manufacturer'!$Q62</f>
        <v>44781.099034926468</v>
      </c>
      <c r="L60" s="11">
        <f>L$29*'PEV Sales by Manufacturer'!$Q62</f>
        <v>44487.840935202199</v>
      </c>
      <c r="M60" s="11">
        <f>M$29*'PEV Sales by Manufacturer'!$Q62</f>
        <v>44343.45708869485</v>
      </c>
      <c r="N60" s="11">
        <f>N$29*'PEV Sales by Manufacturer'!$Q62</f>
        <v>43573.179630055143</v>
      </c>
      <c r="O60" s="11">
        <f>O$29*'PEV Sales by Manufacturer'!$Q62</f>
        <v>42609.123851102937</v>
      </c>
      <c r="P60" s="11">
        <f>P$29*'PEV Sales by Manufacturer'!$Q62</f>
        <v>41687.899643841905</v>
      </c>
      <c r="Q60" s="11">
        <f>Q$29*'PEV Sales by Manufacturer'!$Q62</f>
        <v>41000.522001378675</v>
      </c>
      <c r="R60" s="11">
        <f>R$29*'PEV Sales by Manufacturer'!$Q62</f>
        <v>40466.163602941175</v>
      </c>
      <c r="S60" s="11">
        <f>S$29*'PEV Sales by Manufacturer'!$Q62</f>
        <v>39958.402228860294</v>
      </c>
      <c r="T60" s="11">
        <f>T$29*'PEV Sales by Manufacturer'!$Q62</f>
        <v>39548.048138786762</v>
      </c>
      <c r="U60" s="11">
        <f>U$29*'PEV Sales by Manufacturer'!$Q62</f>
        <v>39082.08208869485</v>
      </c>
      <c r="V60" s="11">
        <f>V$29*'PEV Sales by Manufacturer'!$Q62</f>
        <v>38699.361270680143</v>
      </c>
      <c r="W60" s="11">
        <f>W$29*'PEV Sales by Manufacturer'!$Q62</f>
        <v>38339.437902113968</v>
      </c>
      <c r="X60" s="11">
        <f>X$29*'PEV Sales by Manufacturer'!$Q62</f>
        <v>37943.936695772056</v>
      </c>
      <c r="Y60" s="11">
        <f>Y$29*'PEV Sales by Manufacturer'!$Q62</f>
        <v>37622.3544921875</v>
      </c>
      <c r="Z60" s="11">
        <f>Z$29*'PEV Sales by Manufacturer'!$Q62</f>
        <v>37293.173138786762</v>
      </c>
      <c r="AA60" s="11">
        <f>AA$29*'PEV Sales by Manufacturer'!$Q62</f>
        <v>36936.013097426468</v>
      </c>
      <c r="AB60" s="11">
        <f>AB$29*'PEV Sales by Manufacturer'!$Q62</f>
        <v>36594.7421875</v>
      </c>
      <c r="AC60" s="11">
        <f>AC$29*'PEV Sales by Manufacturer'!$Q62</f>
        <v>36236.5458984375</v>
      </c>
      <c r="AD60" s="11">
        <f>AD$29*'PEV Sales by Manufacturer'!$Q62</f>
        <v>35849.334673713231</v>
      </c>
      <c r="AE60" s="11">
        <f>AE$29*'PEV Sales by Manufacturer'!$Q62</f>
        <v>35474.558421415437</v>
      </c>
      <c r="AF60" s="11">
        <f>AF$29*'PEV Sales by Manufacturer'!$Q62</f>
        <v>35097.3642578125</v>
      </c>
      <c r="AG60" s="11"/>
      <c r="AH60" s="11"/>
    </row>
    <row r="61" spans="1:34" x14ac:dyDescent="0.75">
      <c r="A61" t="s">
        <v>82</v>
      </c>
      <c r="B61" s="11">
        <f>'PEV Sales by Manufacturer'!K63</f>
        <v>7999</v>
      </c>
      <c r="C61" s="11">
        <f>'PEV Sales by Manufacturer'!L63</f>
        <v>19579</v>
      </c>
      <c r="D61" s="11">
        <f>D$29*'PEV Sales by Manufacturer'!$Q63</f>
        <v>60029.294979319857</v>
      </c>
      <c r="E61" s="11">
        <f>E$29*'PEV Sales by Manufacturer'!$Q63</f>
        <v>77492.48530560662</v>
      </c>
      <c r="F61" s="11">
        <f>F$29*'PEV Sales by Manufacturer'!$Q63</f>
        <v>101782.90712316177</v>
      </c>
      <c r="G61" s="11">
        <f>G$29*'PEV Sales by Manufacturer'!$Q63</f>
        <v>121088.82686121324</v>
      </c>
      <c r="H61" s="11">
        <f>H$29*'PEV Sales by Manufacturer'!$Q63</f>
        <v>134495.40314797795</v>
      </c>
      <c r="I61" s="11">
        <f>I$29*'PEV Sales by Manufacturer'!$Q63</f>
        <v>142856.51792279413</v>
      </c>
      <c r="J61" s="11">
        <f>J$29*'PEV Sales by Manufacturer'!$Q63</f>
        <v>144827.01470588235</v>
      </c>
      <c r="K61" s="11">
        <f>K$29*'PEV Sales by Manufacturer'!$Q63</f>
        <v>145812.26309742648</v>
      </c>
      <c r="L61" s="11">
        <f>L$29*'PEV Sales by Manufacturer'!$Q63</f>
        <v>144857.3819508272</v>
      </c>
      <c r="M61" s="11">
        <f>M$29*'PEV Sales by Manufacturer'!$Q63</f>
        <v>144387.25201056985</v>
      </c>
      <c r="N61" s="11">
        <f>N$29*'PEV Sales by Manufacturer'!$Q63</f>
        <v>141879.14252068015</v>
      </c>
      <c r="O61" s="11">
        <f>O$29*'PEV Sales by Manufacturer'!$Q63</f>
        <v>138740.06916360295</v>
      </c>
      <c r="P61" s="11">
        <f>P$29*'PEV Sales by Manufacturer'!$Q63</f>
        <v>135740.46019071693</v>
      </c>
      <c r="Q61" s="11">
        <f>Q$29*'PEV Sales by Manufacturer'!$Q63</f>
        <v>133502.28176700367</v>
      </c>
      <c r="R61" s="11">
        <f>R$29*'PEV Sales by Manufacturer'!$Q63</f>
        <v>131762.35110294117</v>
      </c>
      <c r="S61" s="11">
        <f>S$29*'PEV Sales by Manufacturer'!$Q63</f>
        <v>130109.0233226103</v>
      </c>
      <c r="T61" s="11">
        <f>T$29*'PEV Sales by Manufacturer'!$Q63</f>
        <v>128772.86454503676</v>
      </c>
      <c r="U61" s="11">
        <f>U$29*'PEV Sales by Manufacturer'!$Q63</f>
        <v>127255.62701056985</v>
      </c>
      <c r="V61" s="11">
        <f>V$29*'PEV Sales by Manufacturer'!$Q63</f>
        <v>126009.44525505515</v>
      </c>
      <c r="W61" s="11">
        <f>W$29*'PEV Sales by Manufacturer'!$Q63</f>
        <v>124837.49454273898</v>
      </c>
      <c r="X61" s="11">
        <f>X$29*'PEV Sales by Manufacturer'!$Q63</f>
        <v>123549.69841452206</v>
      </c>
      <c r="Y61" s="11">
        <f>Y$29*'PEV Sales by Manufacturer'!$Q63</f>
        <v>122502.5908203125</v>
      </c>
      <c r="Z61" s="11">
        <f>Z$29*'PEV Sales by Manufacturer'!$Q63</f>
        <v>121430.73954503676</v>
      </c>
      <c r="AA61" s="11">
        <f>AA$29*'PEV Sales by Manufacturer'!$Q63</f>
        <v>120267.78653492648</v>
      </c>
      <c r="AB61" s="11">
        <f>AB$29*'PEV Sales by Manufacturer'!$Q63</f>
        <v>119156.5703125</v>
      </c>
      <c r="AC61" s="11">
        <f>AC$29*'PEV Sales by Manufacturer'!$Q63</f>
        <v>117990.2431640625</v>
      </c>
      <c r="AD61" s="11">
        <f>AD$29*'PEV Sales by Manufacturer'!$Q63</f>
        <v>116729.44014246324</v>
      </c>
      <c r="AE61" s="11">
        <f>AE$29*'PEV Sales by Manufacturer'!$Q63</f>
        <v>115509.12678079044</v>
      </c>
      <c r="AF61" s="11">
        <f>AF$29*'PEV Sales by Manufacturer'!$Q63</f>
        <v>114280.9404296875</v>
      </c>
      <c r="AG61" s="11"/>
      <c r="AH61" s="11"/>
    </row>
    <row r="62" spans="1:34" x14ac:dyDescent="0.75">
      <c r="A62" t="s">
        <v>83</v>
      </c>
      <c r="B62" s="11">
        <f>'PEV Sales by Manufacturer'!K64</f>
        <v>5596</v>
      </c>
      <c r="C62" s="11">
        <f>'PEV Sales by Manufacturer'!L64</f>
        <v>48723</v>
      </c>
      <c r="D62" s="11">
        <f>D$29*'PEV Sales by Manufacturer'!$Q64</f>
        <v>149384.91951976102</v>
      </c>
      <c r="E62" s="11">
        <f>E$29*'PEV Sales by Manufacturer'!$Q64</f>
        <v>192842.65598575369</v>
      </c>
      <c r="F62" s="11">
        <f>F$29*'PEV Sales by Manufacturer'!$Q64</f>
        <v>253290.18763786767</v>
      </c>
      <c r="G62" s="11">
        <f>G$29*'PEV Sales by Manufacturer'!$Q64</f>
        <v>301333.61822150735</v>
      </c>
      <c r="H62" s="11">
        <f>H$29*'PEV Sales by Manufacturer'!$Q64</f>
        <v>334696.33421415446</v>
      </c>
      <c r="I62" s="11">
        <f>I$29*'PEV Sales by Manufacturer'!$Q64</f>
        <v>355503.2495404412</v>
      </c>
      <c r="J62" s="11">
        <f>J$29*'PEV Sales by Manufacturer'!$Q64</f>
        <v>360406.89705882355</v>
      </c>
      <c r="K62" s="11">
        <f>K$29*'PEV Sales by Manufacturer'!$Q64</f>
        <v>362858.7208180147</v>
      </c>
      <c r="L62" s="11">
        <f>L$29*'PEV Sales by Manufacturer'!$Q64</f>
        <v>360482.46696920961</v>
      </c>
      <c r="M62" s="11">
        <f>M$29*'PEV Sales by Manufacturer'!$Q64</f>
        <v>359312.53280101105</v>
      </c>
      <c r="N62" s="11">
        <f>N$29*'PEV Sales by Manufacturer'!$Q64</f>
        <v>353071.017980239</v>
      </c>
      <c r="O62" s="11">
        <f>O$29*'PEV Sales by Manufacturer'!$Q64</f>
        <v>345259.32835477946</v>
      </c>
      <c r="P62" s="11">
        <f>P$29*'PEV Sales by Manufacturer'!$Q64</f>
        <v>337794.70053998166</v>
      </c>
      <c r="Q62" s="11">
        <f>Q$29*'PEV Sales by Manufacturer'!$Q64</f>
        <v>332224.91825597431</v>
      </c>
      <c r="R62" s="11">
        <f>R$29*'PEV Sales by Manufacturer'!$Q64</f>
        <v>327895.04227941181</v>
      </c>
      <c r="S62" s="11">
        <f>S$29*'PEV Sales by Manufacturer'!$Q64</f>
        <v>323780.68049172795</v>
      </c>
      <c r="T62" s="11">
        <f>T$29*'PEV Sales by Manufacturer'!$Q64</f>
        <v>320455.60443474265</v>
      </c>
      <c r="U62" s="11">
        <f>U$29*'PEV Sales by Manufacturer'!$Q64</f>
        <v>316679.90780101105</v>
      </c>
      <c r="V62" s="11">
        <f>V$29*'PEV Sales by Manufacturer'!$Q64</f>
        <v>313578.742589614</v>
      </c>
      <c r="W62" s="11">
        <f>W$29*'PEV Sales by Manufacturer'!$Q64</f>
        <v>310662.3038258272</v>
      </c>
      <c r="X62" s="11">
        <f>X$29*'PEV Sales by Manufacturer'!$Q64</f>
        <v>307457.5798483456</v>
      </c>
      <c r="Y62" s="11">
        <f>Y$29*'PEV Sales by Manufacturer'!$Q64</f>
        <v>304851.8173828125</v>
      </c>
      <c r="Z62" s="11">
        <f>Z$29*'PEV Sales by Manufacturer'!$Q64</f>
        <v>302184.47943474265</v>
      </c>
      <c r="AA62" s="11">
        <f>AA$29*'PEV Sales by Manufacturer'!$Q64</f>
        <v>299290.4317555147</v>
      </c>
      <c r="AB62" s="11">
        <f>AB$29*'PEV Sales by Manufacturer'!$Q64</f>
        <v>296525.1328125</v>
      </c>
      <c r="AC62" s="11">
        <f>AC$29*'PEV Sales by Manufacturer'!$Q64</f>
        <v>293622.6884765625</v>
      </c>
      <c r="AD62" s="11">
        <f>AD$29*'PEV Sales by Manufacturer'!$Q64</f>
        <v>290485.13775275735</v>
      </c>
      <c r="AE62" s="11">
        <f>AE$29*'PEV Sales by Manufacturer'!$Q64</f>
        <v>287448.34690946696</v>
      </c>
      <c r="AF62" s="11">
        <f>AF$29*'PEV Sales by Manufacturer'!$Q64</f>
        <v>284391.9638671875</v>
      </c>
      <c r="AG62" s="11"/>
      <c r="AH62" s="11"/>
    </row>
    <row r="63" spans="1:34" x14ac:dyDescent="0.75">
      <c r="A63" t="s">
        <v>24</v>
      </c>
      <c r="B63" s="11">
        <f>'PEV Sales by Manufacturer'!K65</f>
        <v>3939</v>
      </c>
      <c r="C63" s="11">
        <f>'PEV Sales by Manufacturer'!L65</f>
        <v>2314</v>
      </c>
      <c r="D63" s="11">
        <f>D$29*'PEV Sales by Manufacturer'!$Q65</f>
        <v>7094.7335707720586</v>
      </c>
      <c r="E63" s="11">
        <f>E$29*'PEV Sales by Manufacturer'!$Q65</f>
        <v>9158.6705652573528</v>
      </c>
      <c r="F63" s="11">
        <f>F$29*'PEV Sales by Manufacturer'!$Q65</f>
        <v>12029.503400735293</v>
      </c>
      <c r="G63" s="11">
        <f>G$29*'PEV Sales by Manufacturer'!$Q65</f>
        <v>14311.228630514706</v>
      </c>
      <c r="H63" s="11">
        <f>H$29*'PEV Sales by Manufacturer'!$Q65</f>
        <v>15895.723115808823</v>
      </c>
      <c r="I63" s="11">
        <f>I$29*'PEV Sales by Manufacturer'!$Q65</f>
        <v>16883.905330882353</v>
      </c>
      <c r="J63" s="11">
        <f>J$29*'PEV Sales by Manufacturer'!$Q65</f>
        <v>17116.794117647059</v>
      </c>
      <c r="K63" s="11">
        <f>K$29*'PEV Sales by Manufacturer'!$Q65</f>
        <v>17233.238511029413</v>
      </c>
      <c r="L63" s="11">
        <f>L$29*'PEV Sales by Manufacturer'!$Q65</f>
        <v>17120.383157169119</v>
      </c>
      <c r="M63" s="11">
        <f>M$29*'PEV Sales by Manufacturer'!$Q65</f>
        <v>17064.819508272059</v>
      </c>
      <c r="N63" s="11">
        <f>N$29*'PEV Sales by Manufacturer'!$Q65</f>
        <v>16768.391429227941</v>
      </c>
      <c r="O63" s="11">
        <f>O$29*'PEV Sales by Manufacturer'!$Q65</f>
        <v>16397.391084558822</v>
      </c>
      <c r="P63" s="11">
        <f>P$29*'PEV Sales by Manufacturer'!$Q65</f>
        <v>16042.873736213234</v>
      </c>
      <c r="Q63" s="11">
        <f>Q$29*'PEV Sales by Manufacturer'!$Q65</f>
        <v>15778.34823069853</v>
      </c>
      <c r="R63" s="11">
        <f>R$29*'PEV Sales by Manufacturer'!$Q65</f>
        <v>15572.70955882353</v>
      </c>
      <c r="S63" s="11">
        <f>S$29*'PEV Sales by Manufacturer'!$Q65</f>
        <v>15377.306295955881</v>
      </c>
      <c r="T63" s="11">
        <f>T$29*'PEV Sales by Manufacturer'!$Q65</f>
        <v>15219.388556985294</v>
      </c>
      <c r="U63" s="11">
        <f>U$29*'PEV Sales by Manufacturer'!$Q65</f>
        <v>15040.069508272058</v>
      </c>
      <c r="V63" s="11">
        <f>V$29*'PEV Sales by Manufacturer'!$Q65</f>
        <v>14892.785960477941</v>
      </c>
      <c r="W63" s="11">
        <f>W$29*'PEV Sales by Manufacturer'!$Q65</f>
        <v>14754.275620404411</v>
      </c>
      <c r="X63" s="11">
        <f>X$29*'PEV Sales by Manufacturer'!$Q65</f>
        <v>14602.073759191177</v>
      </c>
      <c r="Y63" s="11">
        <f>Y$29*'PEV Sales by Manufacturer'!$Q65</f>
        <v>14478.318359375</v>
      </c>
      <c r="Z63" s="11">
        <f>Z$29*'PEV Sales by Manufacturer'!$Q65</f>
        <v>14351.638556985294</v>
      </c>
      <c r="AA63" s="11">
        <f>AA$29*'PEV Sales by Manufacturer'!$Q65</f>
        <v>14214.191636029411</v>
      </c>
      <c r="AB63" s="11">
        <f>AB$29*'PEV Sales by Manufacturer'!$Q65</f>
        <v>14082.859375</v>
      </c>
      <c r="AC63" s="11">
        <f>AC$29*'PEV Sales by Manufacturer'!$Q65</f>
        <v>13945.013671875</v>
      </c>
      <c r="AD63" s="11">
        <f>AD$29*'PEV Sales by Manufacturer'!$Q65</f>
        <v>13796.002068014706</v>
      </c>
      <c r="AE63" s="11">
        <f>AE$29*'PEV Sales by Manufacturer'!$Q65</f>
        <v>13651.775850183823</v>
      </c>
      <c r="AF63" s="11">
        <f>AF$29*'PEV Sales by Manufacturer'!$Q65</f>
        <v>13506.619140625</v>
      </c>
      <c r="AG63" s="11"/>
      <c r="AH63" s="11"/>
    </row>
    <row r="64" spans="1:34" x14ac:dyDescent="0.75">
      <c r="A64" t="s">
        <v>25</v>
      </c>
      <c r="B64" s="11">
        <f>'PEV Sales by Manufacturer'!K66</f>
        <v>4468</v>
      </c>
      <c r="C64" s="11">
        <f>'PEV Sales by Manufacturer'!L66</f>
        <v>8943</v>
      </c>
      <c r="D64" s="11">
        <f>D$29*'PEV Sales by Manufacturer'!$Q66</f>
        <v>27419.274988511032</v>
      </c>
      <c r="E64" s="11">
        <f>E$29*'PEV Sales by Manufacturer'!$Q66</f>
        <v>35395.847392003678</v>
      </c>
      <c r="F64" s="11">
        <f>F$29*'PEV Sales by Manufacturer'!$Q66</f>
        <v>46490.859512867653</v>
      </c>
      <c r="G64" s="11">
        <f>G$29*'PEV Sales by Manufacturer'!$Q66</f>
        <v>55309.126034007357</v>
      </c>
      <c r="H64" s="11">
        <f>H$29*'PEV Sales by Manufacturer'!$Q66</f>
        <v>61432.779526654413</v>
      </c>
      <c r="I64" s="11">
        <f>I$29*'PEV Sales by Manufacturer'!$Q66</f>
        <v>65251.843290441182</v>
      </c>
      <c r="J64" s="11">
        <f>J$29*'PEV Sales by Manufacturer'!$Q66</f>
        <v>66151.897058823539</v>
      </c>
      <c r="K64" s="11">
        <f>K$29*'PEV Sales by Manufacturer'!$Q66</f>
        <v>66601.923943014714</v>
      </c>
      <c r="L64" s="11">
        <f>L$29*'PEV Sales by Manufacturer'!$Q66</f>
        <v>66165.767750459563</v>
      </c>
      <c r="M64" s="11">
        <f>M$29*'PEV Sales by Manufacturer'!$Q66</f>
        <v>65951.028894761039</v>
      </c>
      <c r="N64" s="11">
        <f>N$29*'PEV Sales by Manufacturer'!$Q66</f>
        <v>64805.412511488976</v>
      </c>
      <c r="O64" s="11">
        <f>O$29*'PEV Sales by Manufacturer'!$Q66</f>
        <v>63371.593979779413</v>
      </c>
      <c r="P64" s="11">
        <f>P$29*'PEV Sales by Manufacturer'!$Q66</f>
        <v>62001.477883731619</v>
      </c>
      <c r="Q64" s="11">
        <f>Q$29*'PEV Sales by Manufacturer'!$Q66</f>
        <v>60979.156537224269</v>
      </c>
      <c r="R64" s="11">
        <f>R$29*'PEV Sales by Manufacturer'!$Q66</f>
        <v>60184.417279411769</v>
      </c>
      <c r="S64" s="11">
        <f>S$29*'PEV Sales by Manufacturer'!$Q66</f>
        <v>59429.235179227944</v>
      </c>
      <c r="T64" s="11">
        <f>T$29*'PEV Sales by Manufacturer'!$Q66</f>
        <v>58818.92474724265</v>
      </c>
      <c r="U64" s="11">
        <f>U$29*'PEV Sales by Manufacturer'!$Q66</f>
        <v>58125.903894761032</v>
      </c>
      <c r="V64" s="11">
        <f>V$29*'PEV Sales by Manufacturer'!$Q66</f>
        <v>57556.691808363976</v>
      </c>
      <c r="W64" s="11">
        <f>W$29*'PEV Sales by Manufacturer'!$Q66</f>
        <v>57021.385857077206</v>
      </c>
      <c r="X64" s="11">
        <f>X$29*'PEV Sales by Manufacturer'!$Q66</f>
        <v>56433.165785845595</v>
      </c>
      <c r="Y64" s="11">
        <f>Y$29*'PEV Sales by Manufacturer'!$Q66</f>
        <v>55954.8837890625</v>
      </c>
      <c r="Z64" s="11">
        <f>Z$29*'PEV Sales by Manufacturer'!$Q66</f>
        <v>55465.29974724265</v>
      </c>
      <c r="AA64" s="11">
        <f>AA$29*'PEV Sales by Manufacturer'!$Q66</f>
        <v>54934.103630514706</v>
      </c>
      <c r="AB64" s="11">
        <f>AB$29*'PEV Sales by Manufacturer'!$Q66</f>
        <v>54426.5390625</v>
      </c>
      <c r="AC64" s="11">
        <f>AC$29*'PEV Sales by Manufacturer'!$Q66</f>
        <v>53893.8017578125</v>
      </c>
      <c r="AD64" s="11">
        <f>AD$29*'PEV Sales by Manufacturer'!$Q66</f>
        <v>53317.911190257357</v>
      </c>
      <c r="AE64" s="11">
        <f>AE$29*'PEV Sales by Manufacturer'!$Q66</f>
        <v>52760.514878216913</v>
      </c>
      <c r="AF64" s="11">
        <f>AF$29*'PEV Sales by Manufacturer'!$Q66</f>
        <v>52199.5224609375</v>
      </c>
      <c r="AG64" s="11"/>
      <c r="AH64" s="11"/>
    </row>
    <row r="65" spans="1:34" x14ac:dyDescent="0.75">
      <c r="A65" t="s">
        <v>27</v>
      </c>
      <c r="B65" s="11">
        <f>'PEV Sales by Manufacturer'!K67</f>
        <v>4237</v>
      </c>
      <c r="C65" s="11">
        <f>'PEV Sales by Manufacturer'!L67</f>
        <v>6158</v>
      </c>
      <c r="D65" s="11">
        <f>D$29*'PEV Sales by Manufacturer'!$Q67</f>
        <v>18880.453469669119</v>
      </c>
      <c r="E65" s="11">
        <f>E$29*'PEV Sales by Manufacturer'!$Q67</f>
        <v>24372.987614889709</v>
      </c>
      <c r="F65" s="11">
        <f>F$29*'PEV Sales by Manufacturer'!$Q67</f>
        <v>32012.82711397059</v>
      </c>
      <c r="G65" s="11">
        <f>G$29*'PEV Sales by Manufacturer'!$Q67</f>
        <v>38084.937729779413</v>
      </c>
      <c r="H65" s="11">
        <f>H$29*'PEV Sales by Manufacturer'!$Q67</f>
        <v>42301.58295036765</v>
      </c>
      <c r="I65" s="11">
        <f>I$29*'PEV Sales by Manufacturer'!$Q67</f>
        <v>44931.326286764706</v>
      </c>
      <c r="J65" s="11">
        <f>J$29*'PEV Sales by Manufacturer'!$Q67</f>
        <v>45551.088235294119</v>
      </c>
      <c r="K65" s="11">
        <f>K$29*'PEV Sales by Manufacturer'!$Q67</f>
        <v>45860.969209558825</v>
      </c>
      <c r="L65" s="11">
        <f>L$29*'PEV Sales by Manufacturer'!$Q67</f>
        <v>45560.639361213238</v>
      </c>
      <c r="M65" s="11">
        <f>M$29*'PEV Sales by Manufacturer'!$Q67</f>
        <v>45412.773782169119</v>
      </c>
      <c r="N65" s="11">
        <f>N$29*'PEV Sales by Manufacturer'!$Q67</f>
        <v>44623.921530330888</v>
      </c>
      <c r="O65" s="11">
        <f>O$29*'PEV Sales by Manufacturer'!$Q67</f>
        <v>43636.61810661765</v>
      </c>
      <c r="P65" s="11">
        <f>P$29*'PEV Sales by Manufacturer'!$Q67</f>
        <v>42693.179113051476</v>
      </c>
      <c r="Q65" s="11">
        <f>Q$29*'PEV Sales by Manufacturer'!$Q67</f>
        <v>41989.225758272063</v>
      </c>
      <c r="R65" s="11">
        <f>R$29*'PEV Sales by Manufacturer'!$Q67</f>
        <v>41441.981617647063</v>
      </c>
      <c r="S65" s="11">
        <f>S$29*'PEV Sales by Manufacturer'!$Q67</f>
        <v>40921.975873161769</v>
      </c>
      <c r="T65" s="11">
        <f>T$29*'PEV Sales by Manufacturer'!$Q67</f>
        <v>40501.726332720595</v>
      </c>
      <c r="U65" s="11">
        <f>U$29*'PEV Sales by Manufacturer'!$Q67</f>
        <v>40024.523782169119</v>
      </c>
      <c r="V65" s="11">
        <f>V$29*'PEV Sales by Manufacturer'!$Q67</f>
        <v>39632.573874080888</v>
      </c>
      <c r="W65" s="11">
        <f>W$29*'PEV Sales by Manufacturer'!$Q67</f>
        <v>39263.971162683825</v>
      </c>
      <c r="X65" s="11">
        <f>X$29*'PEV Sales by Manufacturer'!$Q67</f>
        <v>38858.932674632357</v>
      </c>
      <c r="Y65" s="11">
        <f>Y$29*'PEV Sales by Manufacturer'!$Q67</f>
        <v>38529.595703125</v>
      </c>
      <c r="Z65" s="11">
        <f>Z$29*'PEV Sales by Manufacturer'!$Q67</f>
        <v>38192.476332720595</v>
      </c>
      <c r="AA65" s="11">
        <f>AA$29*'PEV Sales by Manufacturer'!$Q67</f>
        <v>37826.703584558825</v>
      </c>
      <c r="AB65" s="11">
        <f>AB$29*'PEV Sales by Manufacturer'!$Q67</f>
        <v>37477.203125</v>
      </c>
      <c r="AC65" s="11">
        <f>AC$29*'PEV Sales by Manufacturer'!$Q67</f>
        <v>37110.369140625</v>
      </c>
      <c r="AD65" s="11">
        <f>AD$29*'PEV Sales by Manufacturer'!$Q67</f>
        <v>36713.820542279413</v>
      </c>
      <c r="AE65" s="11">
        <f>AE$29*'PEV Sales by Manufacturer'!$Q67</f>
        <v>36330.00677849265</v>
      </c>
      <c r="AF65" s="11">
        <f>AF$29*'PEV Sales by Manufacturer'!$Q67</f>
        <v>35943.716796875</v>
      </c>
      <c r="AG65" s="11"/>
      <c r="AH65" s="11"/>
    </row>
    <row r="66" spans="1:34" x14ac:dyDescent="0.75">
      <c r="A66" t="s">
        <v>28</v>
      </c>
      <c r="B66" s="11">
        <f>'PEV Sales by Manufacturer'!K68</f>
        <v>2454</v>
      </c>
      <c r="C66" s="11">
        <f>'PEV Sales by Manufacturer'!L68</f>
        <v>5900</v>
      </c>
      <c r="D66" s="11">
        <f>D$29*'PEV Sales by Manufacturer'!$Q68</f>
        <v>18089.424402573528</v>
      </c>
      <c r="E66" s="11">
        <f>E$29*'PEV Sales by Manufacturer'!$Q68</f>
        <v>23351.839384191175</v>
      </c>
      <c r="F66" s="11">
        <f>F$29*'PEV Sales by Manufacturer'!$Q68</f>
        <v>30671.594669117643</v>
      </c>
      <c r="G66" s="11">
        <f>G$29*'PEV Sales by Manufacturer'!$Q68</f>
        <v>36489.30376838235</v>
      </c>
      <c r="H66" s="11">
        <f>H$29*'PEV Sales by Manufacturer'!$Q68</f>
        <v>40529.285386029405</v>
      </c>
      <c r="I66" s="11">
        <f>I$29*'PEV Sales by Manufacturer'!$Q68</f>
        <v>43048.851102941175</v>
      </c>
      <c r="J66" s="11">
        <f>J$29*'PEV Sales by Manufacturer'!$Q68</f>
        <v>43642.647058823524</v>
      </c>
      <c r="K66" s="11">
        <f>K$29*'PEV Sales by Manufacturer'!$Q68</f>
        <v>43939.545036764706</v>
      </c>
      <c r="L66" s="11">
        <f>L$29*'PEV Sales by Manufacturer'!$Q68</f>
        <v>43651.798023897056</v>
      </c>
      <c r="M66" s="11">
        <f>M$29*'PEV Sales by Manufacturer'!$Q68</f>
        <v>43510.127527573524</v>
      </c>
      <c r="N66" s="11">
        <f>N$29*'PEV Sales by Manufacturer'!$Q68</f>
        <v>42754.325597426468</v>
      </c>
      <c r="O66" s="11">
        <f>O$29*'PEV Sales by Manufacturer'!$Q68</f>
        <v>41808.386948529405</v>
      </c>
      <c r="P66" s="11">
        <f>P$29*'PEV Sales by Manufacturer'!$Q68</f>
        <v>40904.474954044112</v>
      </c>
      <c r="Q66" s="11">
        <f>Q$29*'PEV Sales by Manufacturer'!$Q68</f>
        <v>40230.014935661762</v>
      </c>
      <c r="R66" s="11">
        <f>R$29*'PEV Sales by Manufacturer'!$Q68</f>
        <v>39705.698529411762</v>
      </c>
      <c r="S66" s="11">
        <f>S$29*'PEV Sales by Manufacturer'!$Q68</f>
        <v>39207.479319852937</v>
      </c>
      <c r="T66" s="11">
        <f>T$29*'PEV Sales by Manufacturer'!$Q68</f>
        <v>38804.836856617643</v>
      </c>
      <c r="U66" s="11">
        <f>U$29*'PEV Sales by Manufacturer'!$Q68</f>
        <v>38347.627527573524</v>
      </c>
      <c r="V66" s="11">
        <f>V$29*'PEV Sales by Manufacturer'!$Q68</f>
        <v>37972.099034926468</v>
      </c>
      <c r="W66" s="11">
        <f>W$29*'PEV Sales by Manufacturer'!$Q68</f>
        <v>37618.939568014706</v>
      </c>
      <c r="X66" s="11">
        <f>X$29*'PEV Sales by Manufacturer'!$Q68</f>
        <v>37230.870863970587</v>
      </c>
      <c r="Y66" s="11">
        <f>Y$29*'PEV Sales by Manufacturer'!$Q68</f>
        <v>36915.33203125</v>
      </c>
      <c r="Z66" s="11">
        <f>Z$29*'PEV Sales by Manufacturer'!$Q68</f>
        <v>36592.336856617643</v>
      </c>
      <c r="AA66" s="11">
        <f>AA$29*'PEV Sales by Manufacturer'!$Q68</f>
        <v>36241.888786764706</v>
      </c>
      <c r="AB66" s="11">
        <f>AB$29*'PEV Sales by Manufacturer'!$Q68</f>
        <v>35907.03125</v>
      </c>
      <c r="AC66" s="11">
        <f>AC$29*'PEV Sales by Manufacturer'!$Q68</f>
        <v>35555.56640625</v>
      </c>
      <c r="AD66" s="11">
        <f>AD$29*'PEV Sales by Manufacturer'!$Q68</f>
        <v>35175.63189338235</v>
      </c>
      <c r="AE66" s="11">
        <f>AE$29*'PEV Sales by Manufacturer'!$Q68</f>
        <v>34807.898667279413</v>
      </c>
      <c r="AF66" s="11">
        <f>AF$29*'PEV Sales by Manufacturer'!$Q68</f>
        <v>34437.79296875</v>
      </c>
      <c r="AG66" s="11"/>
      <c r="AH66" s="11"/>
    </row>
    <row r="67" spans="1:34" x14ac:dyDescent="0.75">
      <c r="A67" t="s">
        <v>84</v>
      </c>
      <c r="B67" s="11">
        <f>'PEV Sales by Manufacturer'!K69</f>
        <v>7106</v>
      </c>
      <c r="C67" s="11">
        <f>'PEV Sales by Manufacturer'!L69</f>
        <v>15606</v>
      </c>
      <c r="D67" s="11">
        <f>D$29*'PEV Sales by Manufacturer'!$Q69</f>
        <v>47848.060546875</v>
      </c>
      <c r="E67" s="11">
        <f>E$29*'PEV Sales by Manufacturer'!$Q69</f>
        <v>61767.594140624999</v>
      </c>
      <c r="F67" s="11">
        <f>F$29*'PEV Sales by Manufacturer'!$Q69</f>
        <v>81128.967187499991</v>
      </c>
      <c r="G67" s="11">
        <f>G$29*'PEV Sales by Manufacturer'!$Q69</f>
        <v>96517.30078125</v>
      </c>
      <c r="H67" s="11">
        <f>H$29*'PEV Sales by Manufacturer'!$Q69</f>
        <v>107203.39453125</v>
      </c>
      <c r="I67" s="11">
        <f>I$29*'PEV Sales by Manufacturer'!$Q69</f>
        <v>113867.859375</v>
      </c>
      <c r="J67" s="11">
        <f>J$29*'PEV Sales by Manufacturer'!$Q69</f>
        <v>115438.5</v>
      </c>
      <c r="K67" s="11">
        <f>K$29*'PEV Sales by Manufacturer'!$Q69</f>
        <v>116223.8203125</v>
      </c>
      <c r="L67" s="11">
        <f>L$29*'PEV Sales by Manufacturer'!$Q69</f>
        <v>115462.705078125</v>
      </c>
      <c r="M67" s="11">
        <f>M$29*'PEV Sales by Manufacturer'!$Q69</f>
        <v>115087.974609375</v>
      </c>
      <c r="N67" s="11">
        <f>N$29*'PEV Sales by Manufacturer'!$Q69</f>
        <v>113088.814453125</v>
      </c>
      <c r="O67" s="11">
        <f>O$29*'PEV Sales by Manufacturer'!$Q69</f>
        <v>110586.7265625</v>
      </c>
      <c r="P67" s="11">
        <f>P$29*'PEV Sales by Manufacturer'!$Q69</f>
        <v>108195.802734375</v>
      </c>
      <c r="Q67" s="11">
        <f>Q$29*'PEV Sales by Manufacturer'!$Q69</f>
        <v>106411.798828125</v>
      </c>
      <c r="R67" s="11">
        <f>R$29*'PEV Sales by Manufacturer'!$Q69</f>
        <v>105024.9375</v>
      </c>
      <c r="S67" s="11">
        <f>S$29*'PEV Sales by Manufacturer'!$Q69</f>
        <v>103707.10546875</v>
      </c>
      <c r="T67" s="11">
        <f>T$29*'PEV Sales by Manufacturer'!$Q69</f>
        <v>102642.08203125</v>
      </c>
      <c r="U67" s="11">
        <f>U$29*'PEV Sales by Manufacturer'!$Q69</f>
        <v>101432.724609375</v>
      </c>
      <c r="V67" s="11">
        <f>V$29*'PEV Sales by Manufacturer'!$Q69</f>
        <v>100439.419921875</v>
      </c>
      <c r="W67" s="11">
        <f>W$29*'PEV Sales by Manufacturer'!$Q69</f>
        <v>99505.283203125</v>
      </c>
      <c r="X67" s="11">
        <f>X$29*'PEV Sales by Manufacturer'!$Q69</f>
        <v>98478.80859375</v>
      </c>
      <c r="Y67" s="11">
        <f>Y$29*'PEV Sales by Manufacturer'!$Q69</f>
        <v>97644.181640625</v>
      </c>
      <c r="Z67" s="11">
        <f>Z$29*'PEV Sales by Manufacturer'!$Q69</f>
        <v>96789.83203125</v>
      </c>
      <c r="AA67" s="11">
        <f>AA$29*'PEV Sales by Manufacturer'!$Q69</f>
        <v>95862.8671875</v>
      </c>
      <c r="AB67" s="11">
        <f>AB$29*'PEV Sales by Manufacturer'!$Q69</f>
        <v>94977.140625</v>
      </c>
      <c r="AC67" s="11">
        <f>AC$29*'PEV Sales by Manufacturer'!$Q69</f>
        <v>94047.486328125</v>
      </c>
      <c r="AD67" s="11">
        <f>AD$29*'PEV Sales by Manufacturer'!$Q69</f>
        <v>93042.52734375</v>
      </c>
      <c r="AE67" s="11">
        <f>AE$29*'PEV Sales by Manufacturer'!$Q69</f>
        <v>92069.841796875</v>
      </c>
      <c r="AF67" s="11">
        <f>AF$29*'PEV Sales by Manufacturer'!$Q69</f>
        <v>91090.880859375</v>
      </c>
      <c r="AG67" s="11"/>
      <c r="AH67" s="11"/>
    </row>
    <row r="68" spans="1:34" x14ac:dyDescent="0.75">
      <c r="A68" t="s">
        <v>30</v>
      </c>
      <c r="B68" s="11">
        <f>'PEV Sales by Manufacturer'!K70</f>
        <v>2521</v>
      </c>
      <c r="C68" s="11">
        <f>'PEV Sales by Manufacturer'!L70</f>
        <v>2512</v>
      </c>
      <c r="D68" s="11">
        <f>D$29*'PEV Sales by Manufacturer'!$Q70</f>
        <v>7701.8023897058829</v>
      </c>
      <c r="E68" s="11">
        <f>E$29*'PEV Sales by Manufacturer'!$Q70</f>
        <v>9942.3424632352944</v>
      </c>
      <c r="F68" s="11">
        <f>F$29*'PEV Sales by Manufacturer'!$Q70</f>
        <v>13058.821323529413</v>
      </c>
      <c r="G68" s="11">
        <f>G$29*'PEV Sales by Manufacturer'!$Q70</f>
        <v>15535.784926470589</v>
      </c>
      <c r="H68" s="11">
        <f>H$29*'PEV Sales by Manufacturer'!$Q70</f>
        <v>17255.858455882353</v>
      </c>
      <c r="I68" s="11">
        <f>I$29*'PEV Sales by Manufacturer'!$Q70</f>
        <v>18328.595588235294</v>
      </c>
      <c r="J68" s="11">
        <f>J$29*'PEV Sales by Manufacturer'!$Q70</f>
        <v>18581.411764705885</v>
      </c>
      <c r="K68" s="11">
        <f>K$29*'PEV Sales by Manufacturer'!$Q70</f>
        <v>18707.819852941178</v>
      </c>
      <c r="L68" s="11">
        <f>L$29*'PEV Sales by Manufacturer'!$Q70</f>
        <v>18585.307904411766</v>
      </c>
      <c r="M68" s="11">
        <f>M$29*'PEV Sales by Manufacturer'!$Q70</f>
        <v>18524.989889705885</v>
      </c>
      <c r="N68" s="11">
        <f>N$29*'PEV Sales by Manufacturer'!$Q70</f>
        <v>18203.197610294119</v>
      </c>
      <c r="O68" s="11">
        <f>O$29*'PEV Sales by Manufacturer'!$Q70</f>
        <v>17800.452205882353</v>
      </c>
      <c r="P68" s="11">
        <f>P$29*'PEV Sales by Manufacturer'!$Q70</f>
        <v>17415.600183823532</v>
      </c>
      <c r="Q68" s="11">
        <f>Q$29*'PEV Sales by Manufacturer'!$Q70</f>
        <v>17128.440257352941</v>
      </c>
      <c r="R68" s="11">
        <f>R$29*'PEV Sales by Manufacturer'!$Q70</f>
        <v>16905.205882352941</v>
      </c>
      <c r="S68" s="11">
        <f>S$29*'PEV Sales by Manufacturer'!$Q70</f>
        <v>16693.082720588238</v>
      </c>
      <c r="T68" s="11">
        <f>T$29*'PEV Sales by Manufacturer'!$Q70</f>
        <v>16521.652573529413</v>
      </c>
      <c r="U68" s="11">
        <f>U$29*'PEV Sales by Manufacturer'!$Q70</f>
        <v>16326.989889705883</v>
      </c>
      <c r="V68" s="11">
        <f>V$29*'PEV Sales by Manufacturer'!$Q70</f>
        <v>16167.103860294119</v>
      </c>
      <c r="W68" s="11">
        <f>W$29*'PEV Sales by Manufacturer'!$Q70</f>
        <v>16016.741727941177</v>
      </c>
      <c r="X68" s="11">
        <f>X$29*'PEV Sales by Manufacturer'!$Q70</f>
        <v>15851.516544117649</v>
      </c>
      <c r="Y68" s="11">
        <f>Y$29*'PEV Sales by Manufacturer'!$Q70</f>
        <v>15717.171875</v>
      </c>
      <c r="Z68" s="11">
        <f>Z$29*'PEV Sales by Manufacturer'!$Q70</f>
        <v>15579.652573529413</v>
      </c>
      <c r="AA68" s="11">
        <f>AA$29*'PEV Sales by Manufacturer'!$Q70</f>
        <v>15430.444852941177</v>
      </c>
      <c r="AB68" s="11">
        <f>AB$29*'PEV Sales by Manufacturer'!$Q70</f>
        <v>15287.875</v>
      </c>
      <c r="AC68" s="11">
        <f>AC$29*'PEV Sales by Manufacturer'!$Q70</f>
        <v>15138.234375</v>
      </c>
      <c r="AD68" s="11">
        <f>AD$29*'PEV Sales by Manufacturer'!$Q70</f>
        <v>14976.472426470589</v>
      </c>
      <c r="AE68" s="11">
        <f>AE$29*'PEV Sales by Manufacturer'!$Q70</f>
        <v>14819.905330882353</v>
      </c>
      <c r="AF68" s="11">
        <f>AF$29*'PEV Sales by Manufacturer'!$Q70</f>
        <v>14662.328125</v>
      </c>
      <c r="AG68" s="11"/>
      <c r="AH68" s="11"/>
    </row>
    <row r="69" spans="1:34" x14ac:dyDescent="0.75">
      <c r="A69" t="s">
        <v>85</v>
      </c>
      <c r="B69" s="11">
        <f>'PEV Sales by Manufacturer'!K71</f>
        <v>0</v>
      </c>
      <c r="C69" s="11">
        <f>'PEV Sales by Manufacturer'!L71</f>
        <v>0</v>
      </c>
      <c r="D69" s="11">
        <f>D$29*'PEV Sales by Manufacturer'!$Q71</f>
        <v>0</v>
      </c>
      <c r="E69" s="11">
        <f>E$29*'PEV Sales by Manufacturer'!$Q71</f>
        <v>0</v>
      </c>
      <c r="F69" s="11">
        <f>F$29*'PEV Sales by Manufacturer'!$Q71</f>
        <v>0</v>
      </c>
      <c r="G69" s="11">
        <f>G$29*'PEV Sales by Manufacturer'!$Q71</f>
        <v>0</v>
      </c>
      <c r="H69" s="11">
        <f>H$29*'PEV Sales by Manufacturer'!$Q71</f>
        <v>0</v>
      </c>
      <c r="I69" s="11">
        <f>I$29*'PEV Sales by Manufacturer'!$Q71</f>
        <v>0</v>
      </c>
      <c r="J69" s="11">
        <f>J$29*'PEV Sales by Manufacturer'!$Q71</f>
        <v>0</v>
      </c>
      <c r="K69" s="11">
        <f>K$29*'PEV Sales by Manufacturer'!$Q71</f>
        <v>0</v>
      </c>
      <c r="L69" s="11">
        <f>L$29*'PEV Sales by Manufacturer'!$Q71</f>
        <v>0</v>
      </c>
      <c r="M69" s="11">
        <f>M$29*'PEV Sales by Manufacturer'!$Q71</f>
        <v>0</v>
      </c>
      <c r="N69" s="11">
        <f>N$29*'PEV Sales by Manufacturer'!$Q71</f>
        <v>0</v>
      </c>
      <c r="O69" s="11">
        <f>O$29*'PEV Sales by Manufacturer'!$Q71</f>
        <v>0</v>
      </c>
      <c r="P69" s="11">
        <f>P$29*'PEV Sales by Manufacturer'!$Q71</f>
        <v>0</v>
      </c>
      <c r="Q69" s="11">
        <f>Q$29*'PEV Sales by Manufacturer'!$Q71</f>
        <v>0</v>
      </c>
      <c r="R69" s="11">
        <f>R$29*'PEV Sales by Manufacturer'!$Q71</f>
        <v>0</v>
      </c>
      <c r="S69" s="11">
        <f>S$29*'PEV Sales by Manufacturer'!$Q71</f>
        <v>0</v>
      </c>
      <c r="T69" s="11">
        <f>T$29*'PEV Sales by Manufacturer'!$Q71</f>
        <v>0</v>
      </c>
      <c r="U69" s="11">
        <f>U$29*'PEV Sales by Manufacturer'!$Q71</f>
        <v>0</v>
      </c>
      <c r="V69" s="11">
        <f>V$29*'PEV Sales by Manufacturer'!$Q71</f>
        <v>0</v>
      </c>
      <c r="W69" s="11">
        <f>W$29*'PEV Sales by Manufacturer'!$Q71</f>
        <v>0</v>
      </c>
      <c r="X69" s="11">
        <f>X$29*'PEV Sales by Manufacturer'!$Q71</f>
        <v>0</v>
      </c>
      <c r="Y69" s="11">
        <f>Y$29*'PEV Sales by Manufacturer'!$Q71</f>
        <v>0</v>
      </c>
      <c r="Z69" s="11">
        <f>Z$29*'PEV Sales by Manufacturer'!$Q71</f>
        <v>0</v>
      </c>
      <c r="AA69" s="11">
        <f>AA$29*'PEV Sales by Manufacturer'!$Q71</f>
        <v>0</v>
      </c>
      <c r="AB69" s="11">
        <f>AB$29*'PEV Sales by Manufacturer'!$Q71</f>
        <v>0</v>
      </c>
      <c r="AC69" s="11">
        <f>AC$29*'PEV Sales by Manufacturer'!$Q71</f>
        <v>0</v>
      </c>
      <c r="AD69" s="11">
        <f>AD$29*'PEV Sales by Manufacturer'!$Q71</f>
        <v>0</v>
      </c>
      <c r="AE69" s="11">
        <f>AE$29*'PEV Sales by Manufacturer'!$Q71</f>
        <v>0</v>
      </c>
      <c r="AF69" s="11">
        <f>AF$29*'PEV Sales by Manufacturer'!$Q71</f>
        <v>0</v>
      </c>
      <c r="AG69" s="11"/>
      <c r="AH69" s="11"/>
    </row>
    <row r="70" spans="1:34" x14ac:dyDescent="0.75">
      <c r="A70" t="s">
        <v>86</v>
      </c>
      <c r="B70" s="11">
        <f>'PEV Sales by Manufacturer'!K72</f>
        <v>1236</v>
      </c>
      <c r="C70" s="11">
        <f>'PEV Sales by Manufacturer'!L72</f>
        <v>78</v>
      </c>
      <c r="D70" s="11">
        <f>D$29*'PEV Sales by Manufacturer'!$Q72</f>
        <v>239.14832261029412</v>
      </c>
      <c r="E70" s="11">
        <f>E$29*'PEV Sales by Manufacturer'!$Q72</f>
        <v>308.71923253676471</v>
      </c>
      <c r="F70" s="11">
        <f>F$29*'PEV Sales by Manufacturer'!$Q72</f>
        <v>405.48887867647056</v>
      </c>
      <c r="G70" s="11">
        <f>G$29*'PEV Sales by Manufacturer'!$Q72</f>
        <v>482.40096507352939</v>
      </c>
      <c r="H70" s="11">
        <f>H$29*'PEV Sales by Manufacturer'!$Q72</f>
        <v>535.81089154411757</v>
      </c>
      <c r="I70" s="11">
        <f>I$29*'PEV Sales by Manufacturer'!$Q72</f>
        <v>569.12040441176464</v>
      </c>
      <c r="J70" s="11">
        <f>J$29*'PEV Sales by Manufacturer'!$Q72</f>
        <v>576.97058823529414</v>
      </c>
      <c r="K70" s="11">
        <f>K$29*'PEV Sales by Manufacturer'!$Q72</f>
        <v>580.89568014705878</v>
      </c>
      <c r="L70" s="11">
        <f>L$29*'PEV Sales by Manufacturer'!$Q72</f>
        <v>577.09156709558818</v>
      </c>
      <c r="M70" s="11">
        <f>M$29*'PEV Sales by Manufacturer'!$Q72</f>
        <v>575.21863511029414</v>
      </c>
      <c r="N70" s="11">
        <f>N$29*'PEV Sales by Manufacturer'!$Q72</f>
        <v>565.22667738970586</v>
      </c>
      <c r="O70" s="11">
        <f>O$29*'PEV Sales by Manufacturer'!$Q72</f>
        <v>552.72104779411757</v>
      </c>
      <c r="P70" s="11">
        <f>P$29*'PEV Sales by Manufacturer'!$Q72</f>
        <v>540.77102481617646</v>
      </c>
      <c r="Q70" s="11">
        <f>Q$29*'PEV Sales by Manufacturer'!$Q72</f>
        <v>531.85443474264707</v>
      </c>
      <c r="R70" s="11">
        <f>R$29*'PEV Sales by Manufacturer'!$Q72</f>
        <v>524.92279411764707</v>
      </c>
      <c r="S70" s="11">
        <f>S$29*'PEV Sales by Manufacturer'!$Q72</f>
        <v>518.33616727941171</v>
      </c>
      <c r="T70" s="11">
        <f>T$29*'PEV Sales by Manufacturer'!$Q72</f>
        <v>513.01309742647061</v>
      </c>
      <c r="U70" s="11">
        <f>U$29*'PEV Sales by Manufacturer'!$Q72</f>
        <v>506.96863511029409</v>
      </c>
      <c r="V70" s="11">
        <f>V$29*'PEV Sales by Manufacturer'!$Q72</f>
        <v>502.00402113970586</v>
      </c>
      <c r="W70" s="11">
        <f>W$29*'PEV Sales by Manufacturer'!$Q72</f>
        <v>497.33513327205878</v>
      </c>
      <c r="X70" s="11">
        <f>X$29*'PEV Sales by Manufacturer'!$Q72</f>
        <v>492.20473345588232</v>
      </c>
      <c r="Y70" s="11">
        <f>Y$29*'PEV Sales by Manufacturer'!$Q72</f>
        <v>488.033203125</v>
      </c>
      <c r="Z70" s="11">
        <f>Z$29*'PEV Sales by Manufacturer'!$Q72</f>
        <v>483.76309742647055</v>
      </c>
      <c r="AA70" s="11">
        <f>AA$29*'PEV Sales by Manufacturer'!$Q72</f>
        <v>479.13005514705878</v>
      </c>
      <c r="AB70" s="11">
        <f>AB$29*'PEV Sales by Manufacturer'!$Q72</f>
        <v>474.703125</v>
      </c>
      <c r="AC70" s="11">
        <f>AC$29*'PEV Sales by Manufacturer'!$Q72</f>
        <v>470.056640625</v>
      </c>
      <c r="AD70" s="11">
        <f>AD$29*'PEV Sales by Manufacturer'!$Q72</f>
        <v>465.03377757352939</v>
      </c>
      <c r="AE70" s="11">
        <f>AE$29*'PEV Sales by Manufacturer'!$Q72</f>
        <v>460.17221966911762</v>
      </c>
      <c r="AF70" s="11">
        <f>AF$29*'PEV Sales by Manufacturer'!$Q72</f>
        <v>455.279296875</v>
      </c>
      <c r="AG70" s="11"/>
      <c r="AH70" s="11"/>
    </row>
    <row r="71" spans="1:34" x14ac:dyDescent="0.75">
      <c r="A71" t="s">
        <v>29</v>
      </c>
      <c r="B71" s="11">
        <f>'PEV Sales by Manufacturer'!K73</f>
        <v>1964</v>
      </c>
      <c r="C71" s="11">
        <f>'PEV Sales by Manufacturer'!L73</f>
        <v>2250</v>
      </c>
      <c r="D71" s="11">
        <f>D$29*'PEV Sales by Manufacturer'!$Q73</f>
        <v>6898.5093060661757</v>
      </c>
      <c r="E71" s="11">
        <f>E$29*'PEV Sales by Manufacturer'!$Q73</f>
        <v>8905.3624770220576</v>
      </c>
      <c r="F71" s="11">
        <f>F$29*'PEV Sales by Manufacturer'!$Q73</f>
        <v>11696.794577205881</v>
      </c>
      <c r="G71" s="11">
        <f>G$29*'PEV Sales by Manufacturer'!$Q73</f>
        <v>13915.412454044117</v>
      </c>
      <c r="H71" s="11">
        <f>H$29*'PEV Sales by Manufacturer'!$Q73</f>
        <v>15456.08340992647</v>
      </c>
      <c r="I71" s="11">
        <f>I$29*'PEV Sales by Manufacturer'!$Q73</f>
        <v>16416.934742647059</v>
      </c>
      <c r="J71" s="11">
        <f>J$29*'PEV Sales by Manufacturer'!$Q73</f>
        <v>16643.382352941175</v>
      </c>
      <c r="K71" s="11">
        <f>K$29*'PEV Sales by Manufacturer'!$Q73</f>
        <v>16756.606158088234</v>
      </c>
      <c r="L71" s="11">
        <f>L$29*'PEV Sales by Manufacturer'!$Q73</f>
        <v>16646.872127757353</v>
      </c>
      <c r="M71" s="11">
        <f>M$29*'PEV Sales by Manufacturer'!$Q73</f>
        <v>16592.845243566175</v>
      </c>
      <c r="N71" s="11">
        <f>N$29*'PEV Sales by Manufacturer'!$Q73</f>
        <v>16304.615693933822</v>
      </c>
      <c r="O71" s="11">
        <f>O$29*'PEV Sales by Manufacturer'!$Q73</f>
        <v>15943.87637867647</v>
      </c>
      <c r="P71" s="11">
        <f>P$29*'PEV Sales by Manufacturer'!$Q73</f>
        <v>15599.164177389704</v>
      </c>
      <c r="Q71" s="11">
        <f>Q$29*'PEV Sales by Manufacturer'!$Q73</f>
        <v>15341.954848345587</v>
      </c>
      <c r="R71" s="11">
        <f>R$29*'PEV Sales by Manufacturer'!$Q73</f>
        <v>15142.003676470587</v>
      </c>
      <c r="S71" s="11">
        <f>S$29*'PEV Sales by Manufacturer'!$Q73</f>
        <v>14952.004825367647</v>
      </c>
      <c r="T71" s="11">
        <f>T$29*'PEV Sales by Manufacturer'!$Q73</f>
        <v>14798.454733455881</v>
      </c>
      <c r="U71" s="11">
        <f>U$29*'PEV Sales by Manufacturer'!$Q73</f>
        <v>14624.095243566175</v>
      </c>
      <c r="V71" s="11">
        <f>V$29*'PEV Sales by Manufacturer'!$Q73</f>
        <v>14480.885225183823</v>
      </c>
      <c r="W71" s="11">
        <f>W$29*'PEV Sales by Manufacturer'!$Q73</f>
        <v>14346.205767463234</v>
      </c>
      <c r="X71" s="11">
        <f>X$29*'PEV Sales by Manufacturer'!$Q73</f>
        <v>14198.213465073528</v>
      </c>
      <c r="Y71" s="11">
        <f>Y$29*'PEV Sales by Manufacturer'!$Q73</f>
        <v>14077.880859375</v>
      </c>
      <c r="Z71" s="11">
        <f>Z$29*'PEV Sales by Manufacturer'!$Q73</f>
        <v>13954.704733455881</v>
      </c>
      <c r="AA71" s="11">
        <f>AA$29*'PEV Sales by Manufacturer'!$Q73</f>
        <v>13821.059283088234</v>
      </c>
      <c r="AB71" s="11">
        <f>AB$29*'PEV Sales by Manufacturer'!$Q73</f>
        <v>13693.359375</v>
      </c>
      <c r="AC71" s="11">
        <f>AC$29*'PEV Sales by Manufacturer'!$Q73</f>
        <v>13559.326171875</v>
      </c>
      <c r="AD71" s="11">
        <f>AD$29*'PEV Sales by Manufacturer'!$Q73</f>
        <v>13414.435891544117</v>
      </c>
      <c r="AE71" s="11">
        <f>AE$29*'PEV Sales by Manufacturer'!$Q73</f>
        <v>13274.19864430147</v>
      </c>
      <c r="AF71" s="11">
        <f>AF$29*'PEV Sales by Manufacturer'!$Q73</f>
        <v>13133.056640625</v>
      </c>
      <c r="AG71" s="11"/>
      <c r="AH71" s="11"/>
    </row>
    <row r="72" spans="1:34" x14ac:dyDescent="0.75">
      <c r="A72" t="s">
        <v>87</v>
      </c>
      <c r="B72" s="11">
        <f>'PEV Sales by Manufacturer'!K74</f>
        <v>0</v>
      </c>
      <c r="C72" s="11">
        <f>'PEV Sales by Manufacturer'!L74</f>
        <v>0</v>
      </c>
      <c r="D72" s="11">
        <f>D$29*'PEV Sales by Manufacturer'!$Q74</f>
        <v>0</v>
      </c>
      <c r="E72" s="11">
        <f>E$29*'PEV Sales by Manufacturer'!$Q74</f>
        <v>0</v>
      </c>
      <c r="F72" s="11">
        <f>F$29*'PEV Sales by Manufacturer'!$Q74</f>
        <v>0</v>
      </c>
      <c r="G72" s="11">
        <f>G$29*'PEV Sales by Manufacturer'!$Q74</f>
        <v>0</v>
      </c>
      <c r="H72" s="11">
        <f>H$29*'PEV Sales by Manufacturer'!$Q74</f>
        <v>0</v>
      </c>
      <c r="I72" s="11">
        <f>I$29*'PEV Sales by Manufacturer'!$Q74</f>
        <v>0</v>
      </c>
      <c r="J72" s="11">
        <f>J$29*'PEV Sales by Manufacturer'!$Q74</f>
        <v>0</v>
      </c>
      <c r="K72" s="11">
        <f>K$29*'PEV Sales by Manufacturer'!$Q74</f>
        <v>0</v>
      </c>
      <c r="L72" s="11">
        <f>L$29*'PEV Sales by Manufacturer'!$Q74</f>
        <v>0</v>
      </c>
      <c r="M72" s="11">
        <f>M$29*'PEV Sales by Manufacturer'!$Q74</f>
        <v>0</v>
      </c>
      <c r="N72" s="11">
        <f>N$29*'PEV Sales by Manufacturer'!$Q74</f>
        <v>0</v>
      </c>
      <c r="O72" s="11">
        <f>O$29*'PEV Sales by Manufacturer'!$Q74</f>
        <v>0</v>
      </c>
      <c r="P72" s="11">
        <f>P$29*'PEV Sales by Manufacturer'!$Q74</f>
        <v>0</v>
      </c>
      <c r="Q72" s="11">
        <f>Q$29*'PEV Sales by Manufacturer'!$Q74</f>
        <v>0</v>
      </c>
      <c r="R72" s="11">
        <f>R$29*'PEV Sales by Manufacturer'!$Q74</f>
        <v>0</v>
      </c>
      <c r="S72" s="11">
        <f>S$29*'PEV Sales by Manufacturer'!$Q74</f>
        <v>0</v>
      </c>
      <c r="T72" s="11">
        <f>T$29*'PEV Sales by Manufacturer'!$Q74</f>
        <v>0</v>
      </c>
      <c r="U72" s="11">
        <f>U$29*'PEV Sales by Manufacturer'!$Q74</f>
        <v>0</v>
      </c>
      <c r="V72" s="11">
        <f>V$29*'PEV Sales by Manufacturer'!$Q74</f>
        <v>0</v>
      </c>
      <c r="W72" s="11">
        <f>W$29*'PEV Sales by Manufacturer'!$Q74</f>
        <v>0</v>
      </c>
      <c r="X72" s="11">
        <f>X$29*'PEV Sales by Manufacturer'!$Q74</f>
        <v>0</v>
      </c>
      <c r="Y72" s="11">
        <f>Y$29*'PEV Sales by Manufacturer'!$Q74</f>
        <v>0</v>
      </c>
      <c r="Z72" s="11">
        <f>Z$29*'PEV Sales by Manufacturer'!$Q74</f>
        <v>0</v>
      </c>
      <c r="AA72" s="11">
        <f>AA$29*'PEV Sales by Manufacturer'!$Q74</f>
        <v>0</v>
      </c>
      <c r="AB72" s="11">
        <f>AB$29*'PEV Sales by Manufacturer'!$Q74</f>
        <v>0</v>
      </c>
      <c r="AC72" s="11">
        <f>AC$29*'PEV Sales by Manufacturer'!$Q74</f>
        <v>0</v>
      </c>
      <c r="AD72" s="11">
        <f>AD$29*'PEV Sales by Manufacturer'!$Q74</f>
        <v>0</v>
      </c>
      <c r="AE72" s="11">
        <f>AE$29*'PEV Sales by Manufacturer'!$Q74</f>
        <v>0</v>
      </c>
      <c r="AF72" s="11">
        <f>AF$29*'PEV Sales by Manufacturer'!$Q74</f>
        <v>0</v>
      </c>
      <c r="AG72" s="11"/>
      <c r="AH72" s="11"/>
    </row>
    <row r="73" spans="1:34" x14ac:dyDescent="0.75">
      <c r="A73" t="s">
        <v>88</v>
      </c>
      <c r="B73" s="11">
        <f>'PEV Sales by Manufacturer'!K75</f>
        <v>1471</v>
      </c>
      <c r="C73" s="11">
        <f>'PEV Sales by Manufacturer'!L75</f>
        <v>603</v>
      </c>
      <c r="D73" s="11">
        <f>D$29*'PEV Sales by Manufacturer'!$Q75</f>
        <v>1848.8004940257351</v>
      </c>
      <c r="E73" s="11">
        <f>E$29*'PEV Sales by Manufacturer'!$Q75</f>
        <v>2386.6371438419114</v>
      </c>
      <c r="F73" s="11">
        <f>F$29*'PEV Sales by Manufacturer'!$Q75</f>
        <v>3134.7409466911763</v>
      </c>
      <c r="G73" s="11">
        <f>G$29*'PEV Sales by Manufacturer'!$Q75</f>
        <v>3729.3305376838234</v>
      </c>
      <c r="H73" s="11">
        <f>H$29*'PEV Sales by Manufacturer'!$Q75</f>
        <v>4142.2303538602937</v>
      </c>
      <c r="I73" s="11">
        <f>I$29*'PEV Sales by Manufacturer'!$Q75</f>
        <v>4399.7385110294117</v>
      </c>
      <c r="J73" s="11">
        <f>J$29*'PEV Sales by Manufacturer'!$Q75</f>
        <v>4460.4264705882351</v>
      </c>
      <c r="K73" s="11">
        <f>K$29*'PEV Sales by Manufacturer'!$Q75</f>
        <v>4490.7704503676468</v>
      </c>
      <c r="L73" s="11">
        <f>L$29*'PEV Sales by Manufacturer'!$Q75</f>
        <v>4461.3617302389703</v>
      </c>
      <c r="M73" s="11">
        <f>M$29*'PEV Sales by Manufacturer'!$Q75</f>
        <v>4446.8825252757351</v>
      </c>
      <c r="N73" s="11">
        <f>N$29*'PEV Sales by Manufacturer'!$Q75</f>
        <v>4369.6370059742649</v>
      </c>
      <c r="O73" s="11">
        <f>O$29*'PEV Sales by Manufacturer'!$Q75</f>
        <v>4272.9588694852937</v>
      </c>
      <c r="P73" s="11">
        <f>P$29*'PEV Sales by Manufacturer'!$Q75</f>
        <v>4180.5759995404405</v>
      </c>
      <c r="Q73" s="11">
        <f>Q$29*'PEV Sales by Manufacturer'!$Q75</f>
        <v>4111.6438993566171</v>
      </c>
      <c r="R73" s="11">
        <f>R$29*'PEV Sales by Manufacturer'!$Q75</f>
        <v>4058.0569852941176</v>
      </c>
      <c r="S73" s="11">
        <f>S$29*'PEV Sales by Manufacturer'!$Q75</f>
        <v>4007.1372931985293</v>
      </c>
      <c r="T73" s="11">
        <f>T$29*'PEV Sales by Manufacturer'!$Q75</f>
        <v>3965.9858685661761</v>
      </c>
      <c r="U73" s="11">
        <f>U$29*'PEV Sales by Manufacturer'!$Q75</f>
        <v>3919.2575252757351</v>
      </c>
      <c r="V73" s="11">
        <f>V$29*'PEV Sales by Manufacturer'!$Q75</f>
        <v>3880.8772403492644</v>
      </c>
      <c r="W73" s="11">
        <f>W$29*'PEV Sales by Manufacturer'!$Q75</f>
        <v>3844.7831456801468</v>
      </c>
      <c r="X73" s="11">
        <f>X$29*'PEV Sales by Manufacturer'!$Q75</f>
        <v>3805.1212086397059</v>
      </c>
      <c r="Y73" s="11">
        <f>Y$29*'PEV Sales by Manufacturer'!$Q75</f>
        <v>3772.8720703125</v>
      </c>
      <c r="Z73" s="11">
        <f>Z$29*'PEV Sales by Manufacturer'!$Q75</f>
        <v>3739.8608685661761</v>
      </c>
      <c r="AA73" s="11">
        <f>AA$29*'PEV Sales by Manufacturer'!$Q75</f>
        <v>3704.0438878676468</v>
      </c>
      <c r="AB73" s="11">
        <f>AB$29*'PEV Sales by Manufacturer'!$Q75</f>
        <v>3669.8203125</v>
      </c>
      <c r="AC73" s="11">
        <f>AC$29*'PEV Sales by Manufacturer'!$Q75</f>
        <v>3633.8994140625</v>
      </c>
      <c r="AD73" s="11">
        <f>AD$29*'PEV Sales by Manufacturer'!$Q75</f>
        <v>3595.0688189338234</v>
      </c>
      <c r="AE73" s="11">
        <f>AE$29*'PEV Sales by Manufacturer'!$Q75</f>
        <v>3557.4852366727941</v>
      </c>
      <c r="AF73" s="11">
        <f>AF$29*'PEV Sales by Manufacturer'!$Q75</f>
        <v>3519.6591796875</v>
      </c>
      <c r="AG73" s="11"/>
      <c r="AH73" s="11"/>
    </row>
    <row r="74" spans="1:34" x14ac:dyDescent="0.75">
      <c r="A74" t="s">
        <v>32</v>
      </c>
      <c r="B74" s="11">
        <f>'PEV Sales by Manufacturer'!K76</f>
        <v>2514</v>
      </c>
      <c r="C74" s="11">
        <f>'PEV Sales by Manufacturer'!L76</f>
        <v>2618</v>
      </c>
      <c r="D74" s="11">
        <f>D$29*'PEV Sales by Manufacturer'!$Q76</f>
        <v>8026.798828125</v>
      </c>
      <c r="E74" s="11">
        <f>E$29*'PEV Sales by Manufacturer'!$Q76</f>
        <v>10361.883984375001</v>
      </c>
      <c r="F74" s="11">
        <f>F$29*'PEV Sales by Manufacturer'!$Q76</f>
        <v>13609.870312500001</v>
      </c>
      <c r="G74" s="11">
        <f>G$29*'PEV Sales by Manufacturer'!$Q76</f>
        <v>16191.35546875</v>
      </c>
      <c r="H74" s="11">
        <f>H$29*'PEV Sales by Manufacturer'!$Q76</f>
        <v>17984.01171875</v>
      </c>
      <c r="I74" s="11">
        <f>I$29*'PEV Sales by Manufacturer'!$Q76</f>
        <v>19102.015625</v>
      </c>
      <c r="J74" s="11">
        <f>J$29*'PEV Sales by Manufacturer'!$Q76</f>
        <v>19365.5</v>
      </c>
      <c r="K74" s="11">
        <f>K$29*'PEV Sales by Manufacturer'!$Q76</f>
        <v>19497.2421875</v>
      </c>
      <c r="L74" s="11">
        <f>L$29*'PEV Sales by Manufacturer'!$Q76</f>
        <v>19369.560546875</v>
      </c>
      <c r="M74" s="11">
        <f>M$29*'PEV Sales by Manufacturer'!$Q76</f>
        <v>19306.697265625</v>
      </c>
      <c r="N74" s="11">
        <f>N$29*'PEV Sales by Manufacturer'!$Q76</f>
        <v>18971.326171875</v>
      </c>
      <c r="O74" s="11">
        <f>O$29*'PEV Sales by Manufacturer'!$Q76</f>
        <v>18551.5859375</v>
      </c>
      <c r="P74" s="11">
        <f>P$29*'PEV Sales by Manufacturer'!$Q76</f>
        <v>18150.494140625</v>
      </c>
      <c r="Q74" s="11">
        <f>Q$29*'PEV Sales by Manufacturer'!$Q76</f>
        <v>17851.216796875</v>
      </c>
      <c r="R74" s="11">
        <f>R$29*'PEV Sales by Manufacturer'!$Q76</f>
        <v>17618.5625</v>
      </c>
      <c r="S74" s="11">
        <f>S$29*'PEV Sales by Manufacturer'!$Q76</f>
        <v>17397.48828125</v>
      </c>
      <c r="T74" s="11">
        <f>T$29*'PEV Sales by Manufacturer'!$Q76</f>
        <v>17218.82421875</v>
      </c>
      <c r="U74" s="11">
        <f>U$29*'PEV Sales by Manufacturer'!$Q76</f>
        <v>17015.947265625</v>
      </c>
      <c r="V74" s="11">
        <f>V$29*'PEV Sales by Manufacturer'!$Q76</f>
        <v>16849.314453125</v>
      </c>
      <c r="W74" s="11">
        <f>W$29*'PEV Sales by Manufacturer'!$Q76</f>
        <v>16692.607421875</v>
      </c>
      <c r="X74" s="11">
        <f>X$29*'PEV Sales by Manufacturer'!$Q76</f>
        <v>16520.41015625</v>
      </c>
      <c r="Y74" s="11">
        <f>Y$29*'PEV Sales by Manufacturer'!$Q76</f>
        <v>16380.396484375</v>
      </c>
      <c r="Z74" s="11">
        <f>Z$29*'PEV Sales by Manufacturer'!$Q76</f>
        <v>16237.07421875</v>
      </c>
      <c r="AA74" s="11">
        <f>AA$29*'PEV Sales by Manufacturer'!$Q76</f>
        <v>16081.5703125</v>
      </c>
      <c r="AB74" s="11">
        <f>AB$29*'PEV Sales by Manufacturer'!$Q76</f>
        <v>15932.984375</v>
      </c>
      <c r="AC74" s="11">
        <f>AC$29*'PEV Sales by Manufacturer'!$Q76</f>
        <v>15777.029296875</v>
      </c>
      <c r="AD74" s="11">
        <f>AD$29*'PEV Sales by Manufacturer'!$Q76</f>
        <v>15608.44140625</v>
      </c>
      <c r="AE74" s="11">
        <f>AE$29*'PEV Sales by Manufacturer'!$Q76</f>
        <v>15445.267578125</v>
      </c>
      <c r="AF74" s="11">
        <f>AF$29*'PEV Sales by Manufacturer'!$Q76</f>
        <v>15281.041015625</v>
      </c>
      <c r="AG74" s="11"/>
      <c r="AH74" s="11"/>
    </row>
    <row r="75" spans="1:34" x14ac:dyDescent="0.75">
      <c r="A75" t="s">
        <v>73</v>
      </c>
      <c r="B75" s="11">
        <f>'PEV Sales by Manufacturer'!K77</f>
        <v>0</v>
      </c>
      <c r="C75" s="11">
        <f>'PEV Sales by Manufacturer'!L77</f>
        <v>0</v>
      </c>
      <c r="D75" s="11">
        <f>D$29*'PEV Sales by Manufacturer'!$Q77</f>
        <v>0</v>
      </c>
      <c r="E75" s="11">
        <f>E$29*'PEV Sales by Manufacturer'!$Q77</f>
        <v>0</v>
      </c>
      <c r="F75" s="11">
        <f>F$29*'PEV Sales by Manufacturer'!$Q77</f>
        <v>0</v>
      </c>
      <c r="G75" s="11">
        <f>G$29*'PEV Sales by Manufacturer'!$Q77</f>
        <v>0</v>
      </c>
      <c r="H75" s="11">
        <f>H$29*'PEV Sales by Manufacturer'!$Q77</f>
        <v>0</v>
      </c>
      <c r="I75" s="11">
        <f>I$29*'PEV Sales by Manufacturer'!$Q77</f>
        <v>0</v>
      </c>
      <c r="J75" s="11">
        <f>J$29*'PEV Sales by Manufacturer'!$Q77</f>
        <v>0</v>
      </c>
      <c r="K75" s="11">
        <f>K$29*'PEV Sales by Manufacturer'!$Q77</f>
        <v>0</v>
      </c>
      <c r="L75" s="11">
        <f>L$29*'PEV Sales by Manufacturer'!$Q77</f>
        <v>0</v>
      </c>
      <c r="M75" s="11">
        <f>M$29*'PEV Sales by Manufacturer'!$Q77</f>
        <v>0</v>
      </c>
      <c r="N75" s="11">
        <f>N$29*'PEV Sales by Manufacturer'!$Q77</f>
        <v>0</v>
      </c>
      <c r="O75" s="11">
        <f>O$29*'PEV Sales by Manufacturer'!$Q77</f>
        <v>0</v>
      </c>
      <c r="P75" s="11">
        <f>P$29*'PEV Sales by Manufacturer'!$Q77</f>
        <v>0</v>
      </c>
      <c r="Q75" s="11">
        <f>Q$29*'PEV Sales by Manufacturer'!$Q77</f>
        <v>0</v>
      </c>
      <c r="R75" s="11">
        <f>R$29*'PEV Sales by Manufacturer'!$Q77</f>
        <v>0</v>
      </c>
      <c r="S75" s="11">
        <f>S$29*'PEV Sales by Manufacturer'!$Q77</f>
        <v>0</v>
      </c>
      <c r="T75" s="11">
        <f>T$29*'PEV Sales by Manufacturer'!$Q77</f>
        <v>0</v>
      </c>
      <c r="U75" s="11">
        <f>U$29*'PEV Sales by Manufacturer'!$Q77</f>
        <v>0</v>
      </c>
      <c r="V75" s="11">
        <f>V$29*'PEV Sales by Manufacturer'!$Q77</f>
        <v>0</v>
      </c>
      <c r="W75" s="11">
        <f>W$29*'PEV Sales by Manufacturer'!$Q77</f>
        <v>0</v>
      </c>
      <c r="X75" s="11">
        <f>X$29*'PEV Sales by Manufacturer'!$Q77</f>
        <v>0</v>
      </c>
      <c r="Y75" s="11">
        <f>Y$29*'PEV Sales by Manufacturer'!$Q77</f>
        <v>0</v>
      </c>
      <c r="Z75" s="11">
        <f>Z$29*'PEV Sales by Manufacturer'!$Q77</f>
        <v>0</v>
      </c>
      <c r="AA75" s="11">
        <f>AA$29*'PEV Sales by Manufacturer'!$Q77</f>
        <v>0</v>
      </c>
      <c r="AB75" s="11">
        <f>AB$29*'PEV Sales by Manufacturer'!$Q77</f>
        <v>0</v>
      </c>
      <c r="AC75" s="11">
        <f>AC$29*'PEV Sales by Manufacturer'!$Q77</f>
        <v>0</v>
      </c>
      <c r="AD75" s="11">
        <f>AD$29*'PEV Sales by Manufacturer'!$Q77</f>
        <v>0</v>
      </c>
      <c r="AE75" s="11">
        <f>AE$29*'PEV Sales by Manufacturer'!$Q77</f>
        <v>0</v>
      </c>
      <c r="AF75" s="11">
        <f>AF$29*'PEV Sales by Manufacturer'!$Q77</f>
        <v>0</v>
      </c>
      <c r="AG75" s="11"/>
      <c r="AH75" s="11"/>
    </row>
    <row r="76" spans="1:34" x14ac:dyDescent="0.75">
      <c r="A76" t="s">
        <v>74</v>
      </c>
      <c r="B76" s="11">
        <f>'PEV Sales by Manufacturer'!K78</f>
        <v>0</v>
      </c>
      <c r="C76" s="11">
        <f>'PEV Sales by Manufacturer'!L78</f>
        <v>0</v>
      </c>
      <c r="D76" s="11">
        <f>D$29*'PEV Sales by Manufacturer'!$Q78</f>
        <v>0</v>
      </c>
      <c r="E76" s="11">
        <f>E$29*'PEV Sales by Manufacturer'!$Q78</f>
        <v>0</v>
      </c>
      <c r="F76" s="11">
        <f>F$29*'PEV Sales by Manufacturer'!$Q78</f>
        <v>0</v>
      </c>
      <c r="G76" s="11">
        <f>G$29*'PEV Sales by Manufacturer'!$Q78</f>
        <v>0</v>
      </c>
      <c r="H76" s="11">
        <f>H$29*'PEV Sales by Manufacturer'!$Q78</f>
        <v>0</v>
      </c>
      <c r="I76" s="11">
        <f>I$29*'PEV Sales by Manufacturer'!$Q78</f>
        <v>0</v>
      </c>
      <c r="J76" s="11">
        <f>J$29*'PEV Sales by Manufacturer'!$Q78</f>
        <v>0</v>
      </c>
      <c r="K76" s="11">
        <f>K$29*'PEV Sales by Manufacturer'!$Q78</f>
        <v>0</v>
      </c>
      <c r="L76" s="11">
        <f>L$29*'PEV Sales by Manufacturer'!$Q78</f>
        <v>0</v>
      </c>
      <c r="M76" s="11">
        <f>M$29*'PEV Sales by Manufacturer'!$Q78</f>
        <v>0</v>
      </c>
      <c r="N76" s="11">
        <f>N$29*'PEV Sales by Manufacturer'!$Q78</f>
        <v>0</v>
      </c>
      <c r="O76" s="11">
        <f>O$29*'PEV Sales by Manufacturer'!$Q78</f>
        <v>0</v>
      </c>
      <c r="P76" s="11">
        <f>P$29*'PEV Sales by Manufacturer'!$Q78</f>
        <v>0</v>
      </c>
      <c r="Q76" s="11">
        <f>Q$29*'PEV Sales by Manufacturer'!$Q78</f>
        <v>0</v>
      </c>
      <c r="R76" s="11">
        <f>R$29*'PEV Sales by Manufacturer'!$Q78</f>
        <v>0</v>
      </c>
      <c r="S76" s="11">
        <f>S$29*'PEV Sales by Manufacturer'!$Q78</f>
        <v>0</v>
      </c>
      <c r="T76" s="11">
        <f>T$29*'PEV Sales by Manufacturer'!$Q78</f>
        <v>0</v>
      </c>
      <c r="U76" s="11">
        <f>U$29*'PEV Sales by Manufacturer'!$Q78</f>
        <v>0</v>
      </c>
      <c r="V76" s="11">
        <f>V$29*'PEV Sales by Manufacturer'!$Q78</f>
        <v>0</v>
      </c>
      <c r="W76" s="11">
        <f>W$29*'PEV Sales by Manufacturer'!$Q78</f>
        <v>0</v>
      </c>
      <c r="X76" s="11">
        <f>X$29*'PEV Sales by Manufacturer'!$Q78</f>
        <v>0</v>
      </c>
      <c r="Y76" s="11">
        <f>Y$29*'PEV Sales by Manufacturer'!$Q78</f>
        <v>0</v>
      </c>
      <c r="Z76" s="11">
        <f>Z$29*'PEV Sales by Manufacturer'!$Q78</f>
        <v>0</v>
      </c>
      <c r="AA76" s="11">
        <f>AA$29*'PEV Sales by Manufacturer'!$Q78</f>
        <v>0</v>
      </c>
      <c r="AB76" s="11">
        <f>AB$29*'PEV Sales by Manufacturer'!$Q78</f>
        <v>0</v>
      </c>
      <c r="AC76" s="11">
        <f>AC$29*'PEV Sales by Manufacturer'!$Q78</f>
        <v>0</v>
      </c>
      <c r="AD76" s="11">
        <f>AD$29*'PEV Sales by Manufacturer'!$Q78</f>
        <v>0</v>
      </c>
      <c r="AE76" s="11">
        <f>AE$29*'PEV Sales by Manufacturer'!$Q78</f>
        <v>0</v>
      </c>
      <c r="AF76" s="11">
        <f>AF$29*'PEV Sales by Manufacturer'!$Q78</f>
        <v>0</v>
      </c>
      <c r="AG76" s="11"/>
      <c r="AH76" s="11"/>
    </row>
    <row r="77" spans="1:34" x14ac:dyDescent="0.75">
      <c r="A77" t="s">
        <v>72</v>
      </c>
      <c r="B77" s="11">
        <f>'PEV Sales by Manufacturer'!K79</f>
        <v>0</v>
      </c>
      <c r="C77" s="11">
        <f>'PEV Sales by Manufacturer'!L79</f>
        <v>0</v>
      </c>
      <c r="D77" s="11">
        <f>D$29*'PEV Sales by Manufacturer'!$Q79</f>
        <v>0</v>
      </c>
      <c r="E77" s="11">
        <f>E$29*'PEV Sales by Manufacturer'!$Q79</f>
        <v>0</v>
      </c>
      <c r="F77" s="11">
        <f>F$29*'PEV Sales by Manufacturer'!$Q79</f>
        <v>0</v>
      </c>
      <c r="G77" s="11">
        <f>G$29*'PEV Sales by Manufacturer'!$Q79</f>
        <v>0</v>
      </c>
      <c r="H77" s="11">
        <f>H$29*'PEV Sales by Manufacturer'!$Q79</f>
        <v>0</v>
      </c>
      <c r="I77" s="11">
        <f>I$29*'PEV Sales by Manufacturer'!$Q79</f>
        <v>0</v>
      </c>
      <c r="J77" s="11">
        <f>J$29*'PEV Sales by Manufacturer'!$Q79</f>
        <v>0</v>
      </c>
      <c r="K77" s="11">
        <f>K$29*'PEV Sales by Manufacturer'!$Q79</f>
        <v>0</v>
      </c>
      <c r="L77" s="11">
        <f>L$29*'PEV Sales by Manufacturer'!$Q79</f>
        <v>0</v>
      </c>
      <c r="M77" s="11">
        <f>M$29*'PEV Sales by Manufacturer'!$Q79</f>
        <v>0</v>
      </c>
      <c r="N77" s="11">
        <f>N$29*'PEV Sales by Manufacturer'!$Q79</f>
        <v>0</v>
      </c>
      <c r="O77" s="11">
        <f>O$29*'PEV Sales by Manufacturer'!$Q79</f>
        <v>0</v>
      </c>
      <c r="P77" s="11">
        <f>P$29*'PEV Sales by Manufacturer'!$Q79</f>
        <v>0</v>
      </c>
      <c r="Q77" s="11">
        <f>Q$29*'PEV Sales by Manufacturer'!$Q79</f>
        <v>0</v>
      </c>
      <c r="R77" s="11">
        <f>R$29*'PEV Sales by Manufacturer'!$Q79</f>
        <v>0</v>
      </c>
      <c r="S77" s="11">
        <f>S$29*'PEV Sales by Manufacturer'!$Q79</f>
        <v>0</v>
      </c>
      <c r="T77" s="11">
        <f>T$29*'PEV Sales by Manufacturer'!$Q79</f>
        <v>0</v>
      </c>
      <c r="U77" s="11">
        <f>U$29*'PEV Sales by Manufacturer'!$Q79</f>
        <v>0</v>
      </c>
      <c r="V77" s="11">
        <f>V$29*'PEV Sales by Manufacturer'!$Q79</f>
        <v>0</v>
      </c>
      <c r="W77" s="11">
        <f>W$29*'PEV Sales by Manufacturer'!$Q79</f>
        <v>0</v>
      </c>
      <c r="X77" s="11">
        <f>X$29*'PEV Sales by Manufacturer'!$Q79</f>
        <v>0</v>
      </c>
      <c r="Y77" s="11">
        <f>Y$29*'PEV Sales by Manufacturer'!$Q79</f>
        <v>0</v>
      </c>
      <c r="Z77" s="11">
        <f>Z$29*'PEV Sales by Manufacturer'!$Q79</f>
        <v>0</v>
      </c>
      <c r="AA77" s="11">
        <f>AA$29*'PEV Sales by Manufacturer'!$Q79</f>
        <v>0</v>
      </c>
      <c r="AB77" s="11">
        <f>AB$29*'PEV Sales by Manufacturer'!$Q79</f>
        <v>0</v>
      </c>
      <c r="AC77" s="11">
        <f>AC$29*'PEV Sales by Manufacturer'!$Q79</f>
        <v>0</v>
      </c>
      <c r="AD77" s="11">
        <f>AD$29*'PEV Sales by Manufacturer'!$Q79</f>
        <v>0</v>
      </c>
      <c r="AE77" s="11">
        <f>AE$29*'PEV Sales by Manufacturer'!$Q79</f>
        <v>0</v>
      </c>
      <c r="AF77" s="11">
        <f>AF$29*'PEV Sales by Manufacturer'!$Q79</f>
        <v>0</v>
      </c>
      <c r="AG77" s="11"/>
      <c r="AH77" s="11"/>
    </row>
    <row r="79" spans="1:34" x14ac:dyDescent="0.75">
      <c r="A79" s="1" t="s">
        <v>102</v>
      </c>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4" x14ac:dyDescent="0.75">
      <c r="A80" t="s">
        <v>1</v>
      </c>
      <c r="C80">
        <f t="shared" ref="C80:C101" si="4">IF(B3&lt;200000,7500,0)</f>
        <v>0</v>
      </c>
      <c r="D80">
        <f t="shared" ref="D80:D101" si="5">IF(C3&lt;200000,7500,IF(B3&lt;200000,7500*0.375,0))</f>
        <v>0</v>
      </c>
      <c r="E80">
        <f t="shared" ref="E80:E101" si="6">IF(D3&lt;200000,7500,IF(C3&lt;200000,7500*0.375,0))</f>
        <v>0</v>
      </c>
      <c r="F80">
        <f t="shared" ref="F80:F101" si="7">IF(E3&lt;200000,7500,IF(D3&lt;200000,7500*0.375,0))</f>
        <v>0</v>
      </c>
      <c r="G80">
        <f t="shared" ref="G80:G101" si="8">IF(F3&lt;200000,7500,IF(E3&lt;200000,7500*0.375,0))</f>
        <v>0</v>
      </c>
      <c r="H80">
        <f t="shared" ref="H80:H101" si="9">IF(G3&lt;200000,7500,IF(F3&lt;200000,7500*0.375,0))</f>
        <v>0</v>
      </c>
      <c r="I80">
        <f t="shared" ref="I80:I101" si="10">IF(H3&lt;200000,7500,IF(G3&lt;200000,7500*0.375,0))</f>
        <v>0</v>
      </c>
      <c r="J80">
        <f t="shared" ref="J80:J101" si="11">IF(I3&lt;200000,7500,IF(H3&lt;200000,7500*0.375,0))</f>
        <v>0</v>
      </c>
      <c r="K80">
        <f t="shared" ref="K80:K101" si="12">IF(J3&lt;200000,7500,IF(I3&lt;200000,7500*0.375,0))</f>
        <v>0</v>
      </c>
      <c r="L80">
        <f t="shared" ref="L80:L101" si="13">IF(K3&lt;200000,7500,IF(J3&lt;200000,7500*0.375,0))</f>
        <v>0</v>
      </c>
      <c r="M80">
        <f t="shared" ref="M80:M101" si="14">IF(L3&lt;200000,7500,IF(K3&lt;200000,7500*0.375,0))</f>
        <v>0</v>
      </c>
      <c r="N80">
        <f t="shared" ref="N80:N101" si="15">IF(M3&lt;200000,7500,IF(L3&lt;200000,7500*0.375,0))</f>
        <v>0</v>
      </c>
      <c r="O80">
        <f t="shared" ref="O80:O101" si="16">IF(N3&lt;200000,7500,IF(M3&lt;200000,7500*0.375,0))</f>
        <v>0</v>
      </c>
      <c r="P80">
        <f t="shared" ref="P80:P101" si="17">IF(O3&lt;200000,7500,IF(N3&lt;200000,7500*0.375,0))</f>
        <v>0</v>
      </c>
      <c r="Q80">
        <f t="shared" ref="Q80:Q101" si="18">IF(P3&lt;200000,7500,IF(O3&lt;200000,7500*0.375,0))</f>
        <v>0</v>
      </c>
      <c r="R80">
        <f t="shared" ref="R80:R101" si="19">IF(Q3&lt;200000,7500,IF(P3&lt;200000,7500*0.375,0))</f>
        <v>0</v>
      </c>
      <c r="S80">
        <f t="shared" ref="S80:S101" si="20">IF(R3&lt;200000,7500,IF(Q3&lt;200000,7500*0.375,0))</f>
        <v>0</v>
      </c>
      <c r="T80">
        <f t="shared" ref="T80:T101" si="21">IF(S3&lt;200000,7500,IF(R3&lt;200000,7500*0.375,0))</f>
        <v>0</v>
      </c>
      <c r="U80">
        <f t="shared" ref="U80:U101" si="22">IF(T3&lt;200000,7500,IF(S3&lt;200000,7500*0.375,0))</f>
        <v>0</v>
      </c>
      <c r="V80">
        <f t="shared" ref="V80:V101" si="23">IF(U3&lt;200000,7500,IF(T3&lt;200000,7500*0.375,0))</f>
        <v>0</v>
      </c>
      <c r="W80">
        <f t="shared" ref="W80:W101" si="24">IF(V3&lt;200000,7500,IF(U3&lt;200000,7500*0.375,0))</f>
        <v>0</v>
      </c>
      <c r="X80">
        <f t="shared" ref="X80:X101" si="25">IF(W3&lt;200000,7500,IF(V3&lt;200000,7500*0.375,0))</f>
        <v>0</v>
      </c>
      <c r="Y80">
        <f t="shared" ref="Y80:Y101" si="26">IF(X3&lt;200000,7500,IF(W3&lt;200000,7500*0.375,0))</f>
        <v>0</v>
      </c>
      <c r="Z80">
        <f t="shared" ref="Z80:Z101" si="27">IF(Y3&lt;200000,7500,IF(X3&lt;200000,7500*0.375,0))</f>
        <v>0</v>
      </c>
      <c r="AA80">
        <f t="shared" ref="AA80:AA101" si="28">IF(Z3&lt;200000,7500,IF(Y3&lt;200000,7500*0.375,0))</f>
        <v>0</v>
      </c>
      <c r="AB80">
        <f t="shared" ref="AB80:AB101" si="29">IF(AA3&lt;200000,7500,IF(Z3&lt;200000,7500*0.375,0))</f>
        <v>0</v>
      </c>
      <c r="AC80">
        <f t="shared" ref="AC80:AC101" si="30">IF(AB3&lt;200000,7500,IF(AA3&lt;200000,7500*0.375,0))</f>
        <v>0</v>
      </c>
      <c r="AD80">
        <f t="shared" ref="AD80:AD101" si="31">IF(AC3&lt;200000,7500,IF(AB3&lt;200000,7500*0.375,0))</f>
        <v>0</v>
      </c>
      <c r="AE80">
        <f t="shared" ref="AE80:AE101" si="32">IF(AD3&lt;200000,7500,IF(AC3&lt;200000,7500*0.375,0))</f>
        <v>0</v>
      </c>
      <c r="AF80">
        <f t="shared" ref="AF80:AF101" si="33">IF(AE3&lt;200000,7500,IF(AD3&lt;200000,7500*0.375,0))</f>
        <v>0</v>
      </c>
      <c r="AG80">
        <f t="shared" ref="AG80:AG101" si="34">IF(AF3&lt;200000,7500,IF(AE3&lt;200000,7500*0.375,0))</f>
        <v>0</v>
      </c>
    </row>
    <row r="81" spans="1:33" x14ac:dyDescent="0.75">
      <c r="A81" t="s">
        <v>81</v>
      </c>
      <c r="C81">
        <f t="shared" si="4"/>
        <v>0</v>
      </c>
      <c r="D81">
        <f t="shared" si="5"/>
        <v>0</v>
      </c>
      <c r="E81">
        <f t="shared" si="6"/>
        <v>0</v>
      </c>
      <c r="F81">
        <f t="shared" si="7"/>
        <v>0</v>
      </c>
      <c r="G81">
        <f t="shared" si="8"/>
        <v>0</v>
      </c>
      <c r="H81">
        <f t="shared" si="9"/>
        <v>0</v>
      </c>
      <c r="I81">
        <f t="shared" si="10"/>
        <v>0</v>
      </c>
      <c r="J81">
        <f t="shared" si="11"/>
        <v>0</v>
      </c>
      <c r="K81">
        <f t="shared" si="12"/>
        <v>0</v>
      </c>
      <c r="L81">
        <f t="shared" si="13"/>
        <v>0</v>
      </c>
      <c r="M81">
        <f t="shared" si="14"/>
        <v>0</v>
      </c>
      <c r="N81">
        <f t="shared" si="15"/>
        <v>0</v>
      </c>
      <c r="O81">
        <f t="shared" si="16"/>
        <v>0</v>
      </c>
      <c r="P81">
        <f t="shared" si="17"/>
        <v>0</v>
      </c>
      <c r="Q81">
        <f t="shared" si="18"/>
        <v>0</v>
      </c>
      <c r="R81">
        <f t="shared" si="19"/>
        <v>0</v>
      </c>
      <c r="S81">
        <f t="shared" si="20"/>
        <v>0</v>
      </c>
      <c r="T81">
        <f t="shared" si="21"/>
        <v>0</v>
      </c>
      <c r="U81">
        <f t="shared" si="22"/>
        <v>0</v>
      </c>
      <c r="V81">
        <f t="shared" si="23"/>
        <v>0</v>
      </c>
      <c r="W81">
        <f t="shared" si="24"/>
        <v>0</v>
      </c>
      <c r="X81">
        <f t="shared" si="25"/>
        <v>0</v>
      </c>
      <c r="Y81">
        <f t="shared" si="26"/>
        <v>0</v>
      </c>
      <c r="Z81">
        <f t="shared" si="27"/>
        <v>0</v>
      </c>
      <c r="AA81">
        <f t="shared" si="28"/>
        <v>0</v>
      </c>
      <c r="AB81">
        <f t="shared" si="29"/>
        <v>0</v>
      </c>
      <c r="AC81">
        <f t="shared" si="30"/>
        <v>0</v>
      </c>
      <c r="AD81">
        <f t="shared" si="31"/>
        <v>0</v>
      </c>
      <c r="AE81">
        <f t="shared" si="32"/>
        <v>0</v>
      </c>
      <c r="AF81">
        <f t="shared" si="33"/>
        <v>0</v>
      </c>
      <c r="AG81">
        <f t="shared" si="34"/>
        <v>0</v>
      </c>
    </row>
    <row r="82" spans="1:33" x14ac:dyDescent="0.75">
      <c r="A82" t="s">
        <v>11</v>
      </c>
      <c r="C82">
        <f t="shared" si="4"/>
        <v>7500</v>
      </c>
      <c r="D82">
        <f t="shared" si="5"/>
        <v>7500</v>
      </c>
      <c r="E82">
        <f t="shared" si="6"/>
        <v>7500</v>
      </c>
      <c r="F82">
        <f t="shared" si="7"/>
        <v>2812.5</v>
      </c>
      <c r="G82">
        <f t="shared" si="8"/>
        <v>0</v>
      </c>
      <c r="H82">
        <f t="shared" si="9"/>
        <v>0</v>
      </c>
      <c r="I82">
        <f t="shared" si="10"/>
        <v>0</v>
      </c>
      <c r="J82">
        <f t="shared" si="11"/>
        <v>0</v>
      </c>
      <c r="K82">
        <f t="shared" si="12"/>
        <v>0</v>
      </c>
      <c r="L82">
        <f t="shared" si="13"/>
        <v>0</v>
      </c>
      <c r="M82">
        <f t="shared" si="14"/>
        <v>0</v>
      </c>
      <c r="N82">
        <f t="shared" si="15"/>
        <v>0</v>
      </c>
      <c r="O82">
        <f t="shared" si="16"/>
        <v>0</v>
      </c>
      <c r="P82">
        <f t="shared" si="17"/>
        <v>0</v>
      </c>
      <c r="Q82">
        <f t="shared" si="18"/>
        <v>0</v>
      </c>
      <c r="R82">
        <f t="shared" si="19"/>
        <v>0</v>
      </c>
      <c r="S82">
        <f t="shared" si="20"/>
        <v>0</v>
      </c>
      <c r="T82">
        <f t="shared" si="21"/>
        <v>0</v>
      </c>
      <c r="U82">
        <f t="shared" si="22"/>
        <v>0</v>
      </c>
      <c r="V82">
        <f t="shared" si="23"/>
        <v>0</v>
      </c>
      <c r="W82">
        <f t="shared" si="24"/>
        <v>0</v>
      </c>
      <c r="X82">
        <f t="shared" si="25"/>
        <v>0</v>
      </c>
      <c r="Y82">
        <f t="shared" si="26"/>
        <v>0</v>
      </c>
      <c r="Z82">
        <f t="shared" si="27"/>
        <v>0</v>
      </c>
      <c r="AA82">
        <f t="shared" si="28"/>
        <v>0</v>
      </c>
      <c r="AB82">
        <f t="shared" si="29"/>
        <v>0</v>
      </c>
      <c r="AC82">
        <f t="shared" si="30"/>
        <v>0</v>
      </c>
      <c r="AD82">
        <f t="shared" si="31"/>
        <v>0</v>
      </c>
      <c r="AE82">
        <f t="shared" si="32"/>
        <v>0</v>
      </c>
      <c r="AF82">
        <f t="shared" si="33"/>
        <v>0</v>
      </c>
      <c r="AG82">
        <f t="shared" si="34"/>
        <v>0</v>
      </c>
    </row>
    <row r="83" spans="1:33" x14ac:dyDescent="0.75">
      <c r="A83" t="s">
        <v>31</v>
      </c>
      <c r="C83">
        <f t="shared" si="4"/>
        <v>7500</v>
      </c>
      <c r="D83">
        <f t="shared" si="5"/>
        <v>7500</v>
      </c>
      <c r="E83">
        <f t="shared" si="6"/>
        <v>2812.5</v>
      </c>
      <c r="F83">
        <f t="shared" si="7"/>
        <v>0</v>
      </c>
      <c r="G83">
        <f t="shared" si="8"/>
        <v>0</v>
      </c>
      <c r="H83">
        <f t="shared" si="9"/>
        <v>0</v>
      </c>
      <c r="I83">
        <f t="shared" si="10"/>
        <v>0</v>
      </c>
      <c r="J83">
        <f t="shared" si="11"/>
        <v>0</v>
      </c>
      <c r="K83">
        <f t="shared" si="12"/>
        <v>0</v>
      </c>
      <c r="L83">
        <f t="shared" si="13"/>
        <v>0</v>
      </c>
      <c r="M83">
        <f t="shared" si="14"/>
        <v>0</v>
      </c>
      <c r="N83">
        <f t="shared" si="15"/>
        <v>0</v>
      </c>
      <c r="O83">
        <f t="shared" si="16"/>
        <v>0</v>
      </c>
      <c r="P83">
        <f t="shared" si="17"/>
        <v>0</v>
      </c>
      <c r="Q83">
        <f t="shared" si="18"/>
        <v>0</v>
      </c>
      <c r="R83">
        <f t="shared" si="19"/>
        <v>0</v>
      </c>
      <c r="S83">
        <f t="shared" si="20"/>
        <v>0</v>
      </c>
      <c r="T83">
        <f t="shared" si="21"/>
        <v>0</v>
      </c>
      <c r="U83">
        <f t="shared" si="22"/>
        <v>0</v>
      </c>
      <c r="V83">
        <f t="shared" si="23"/>
        <v>0</v>
      </c>
      <c r="W83">
        <f t="shared" si="24"/>
        <v>0</v>
      </c>
      <c r="X83">
        <f t="shared" si="25"/>
        <v>0</v>
      </c>
      <c r="Y83">
        <f t="shared" si="26"/>
        <v>0</v>
      </c>
      <c r="Z83">
        <f t="shared" si="27"/>
        <v>0</v>
      </c>
      <c r="AA83">
        <f t="shared" si="28"/>
        <v>0</v>
      </c>
      <c r="AB83">
        <f t="shared" si="29"/>
        <v>0</v>
      </c>
      <c r="AC83">
        <f t="shared" si="30"/>
        <v>0</v>
      </c>
      <c r="AD83">
        <f t="shared" si="31"/>
        <v>0</v>
      </c>
      <c r="AE83">
        <f t="shared" si="32"/>
        <v>0</v>
      </c>
      <c r="AF83">
        <f t="shared" si="33"/>
        <v>0</v>
      </c>
      <c r="AG83">
        <f t="shared" si="34"/>
        <v>0</v>
      </c>
    </row>
    <row r="84" spans="1:33" x14ac:dyDescent="0.75">
      <c r="A84" t="s">
        <v>26</v>
      </c>
      <c r="C84">
        <f t="shared" si="4"/>
        <v>7500</v>
      </c>
      <c r="D84">
        <f t="shared" si="5"/>
        <v>7500</v>
      </c>
      <c r="E84">
        <f t="shared" si="6"/>
        <v>2812.5</v>
      </c>
      <c r="F84">
        <f t="shared" si="7"/>
        <v>0</v>
      </c>
      <c r="G84">
        <f t="shared" si="8"/>
        <v>0</v>
      </c>
      <c r="H84">
        <f t="shared" si="9"/>
        <v>0</v>
      </c>
      <c r="I84">
        <f t="shared" si="10"/>
        <v>0</v>
      </c>
      <c r="J84">
        <f t="shared" si="11"/>
        <v>0</v>
      </c>
      <c r="K84">
        <f t="shared" si="12"/>
        <v>0</v>
      </c>
      <c r="L84">
        <f t="shared" si="13"/>
        <v>0</v>
      </c>
      <c r="M84">
        <f t="shared" si="14"/>
        <v>0</v>
      </c>
      <c r="N84">
        <f t="shared" si="15"/>
        <v>0</v>
      </c>
      <c r="O84">
        <f t="shared" si="16"/>
        <v>0</v>
      </c>
      <c r="P84">
        <f t="shared" si="17"/>
        <v>0</v>
      </c>
      <c r="Q84">
        <f t="shared" si="18"/>
        <v>0</v>
      </c>
      <c r="R84">
        <f t="shared" si="19"/>
        <v>0</v>
      </c>
      <c r="S84">
        <f t="shared" si="20"/>
        <v>0</v>
      </c>
      <c r="T84">
        <f t="shared" si="21"/>
        <v>0</v>
      </c>
      <c r="U84">
        <f t="shared" si="22"/>
        <v>0</v>
      </c>
      <c r="V84">
        <f t="shared" si="23"/>
        <v>0</v>
      </c>
      <c r="W84">
        <f t="shared" si="24"/>
        <v>0</v>
      </c>
      <c r="X84">
        <f t="shared" si="25"/>
        <v>0</v>
      </c>
      <c r="Y84">
        <f t="shared" si="26"/>
        <v>0</v>
      </c>
      <c r="Z84">
        <f t="shared" si="27"/>
        <v>0</v>
      </c>
      <c r="AA84">
        <f t="shared" si="28"/>
        <v>0</v>
      </c>
      <c r="AB84">
        <f t="shared" si="29"/>
        <v>0</v>
      </c>
      <c r="AC84">
        <f t="shared" si="30"/>
        <v>0</v>
      </c>
      <c r="AD84">
        <f t="shared" si="31"/>
        <v>0</v>
      </c>
      <c r="AE84">
        <f t="shared" si="32"/>
        <v>0</v>
      </c>
      <c r="AF84">
        <f t="shared" si="33"/>
        <v>0</v>
      </c>
      <c r="AG84">
        <f t="shared" si="34"/>
        <v>0</v>
      </c>
    </row>
    <row r="85" spans="1:33" x14ac:dyDescent="0.75">
      <c r="A85" t="s">
        <v>82</v>
      </c>
      <c r="C85">
        <f t="shared" si="4"/>
        <v>7500</v>
      </c>
      <c r="D85">
        <f t="shared" si="5"/>
        <v>7500</v>
      </c>
      <c r="E85">
        <f t="shared" si="6"/>
        <v>2812.5</v>
      </c>
      <c r="F85">
        <f t="shared" si="7"/>
        <v>0</v>
      </c>
      <c r="G85">
        <f t="shared" si="8"/>
        <v>0</v>
      </c>
      <c r="H85">
        <f t="shared" si="9"/>
        <v>0</v>
      </c>
      <c r="I85">
        <f t="shared" si="10"/>
        <v>0</v>
      </c>
      <c r="J85">
        <f t="shared" si="11"/>
        <v>0</v>
      </c>
      <c r="K85">
        <f t="shared" si="12"/>
        <v>0</v>
      </c>
      <c r="L85">
        <f t="shared" si="13"/>
        <v>0</v>
      </c>
      <c r="M85">
        <f t="shared" si="14"/>
        <v>0</v>
      </c>
      <c r="N85">
        <f t="shared" si="15"/>
        <v>0</v>
      </c>
      <c r="O85">
        <f t="shared" si="16"/>
        <v>0</v>
      </c>
      <c r="P85">
        <f t="shared" si="17"/>
        <v>0</v>
      </c>
      <c r="Q85">
        <f t="shared" si="18"/>
        <v>0</v>
      </c>
      <c r="R85">
        <f t="shared" si="19"/>
        <v>0</v>
      </c>
      <c r="S85">
        <f t="shared" si="20"/>
        <v>0</v>
      </c>
      <c r="T85">
        <f t="shared" si="21"/>
        <v>0</v>
      </c>
      <c r="U85">
        <f t="shared" si="22"/>
        <v>0</v>
      </c>
      <c r="V85">
        <f t="shared" si="23"/>
        <v>0</v>
      </c>
      <c r="W85">
        <f t="shared" si="24"/>
        <v>0</v>
      </c>
      <c r="X85">
        <f t="shared" si="25"/>
        <v>0</v>
      </c>
      <c r="Y85">
        <f t="shared" si="26"/>
        <v>0</v>
      </c>
      <c r="Z85">
        <f t="shared" si="27"/>
        <v>0</v>
      </c>
      <c r="AA85">
        <f t="shared" si="28"/>
        <v>0</v>
      </c>
      <c r="AB85">
        <f t="shared" si="29"/>
        <v>0</v>
      </c>
      <c r="AC85">
        <f t="shared" si="30"/>
        <v>0</v>
      </c>
      <c r="AD85">
        <f t="shared" si="31"/>
        <v>0</v>
      </c>
      <c r="AE85">
        <f t="shared" si="32"/>
        <v>0</v>
      </c>
      <c r="AF85">
        <f t="shared" si="33"/>
        <v>0</v>
      </c>
      <c r="AG85">
        <f t="shared" si="34"/>
        <v>0</v>
      </c>
    </row>
    <row r="86" spans="1:33" x14ac:dyDescent="0.75">
      <c r="A86" t="s">
        <v>83</v>
      </c>
      <c r="C86">
        <f t="shared" si="4"/>
        <v>7500</v>
      </c>
      <c r="D86">
        <f t="shared" si="5"/>
        <v>7500</v>
      </c>
      <c r="E86">
        <f t="shared" si="6"/>
        <v>2812.5</v>
      </c>
      <c r="F86">
        <f t="shared" si="7"/>
        <v>0</v>
      </c>
      <c r="G86">
        <f t="shared" si="8"/>
        <v>0</v>
      </c>
      <c r="H86">
        <f t="shared" si="9"/>
        <v>0</v>
      </c>
      <c r="I86">
        <f t="shared" si="10"/>
        <v>0</v>
      </c>
      <c r="J86">
        <f t="shared" si="11"/>
        <v>0</v>
      </c>
      <c r="K86">
        <f t="shared" si="12"/>
        <v>0</v>
      </c>
      <c r="L86">
        <f t="shared" si="13"/>
        <v>0</v>
      </c>
      <c r="M86">
        <f t="shared" si="14"/>
        <v>0</v>
      </c>
      <c r="N86">
        <f t="shared" si="15"/>
        <v>0</v>
      </c>
      <c r="O86">
        <f t="shared" si="16"/>
        <v>0</v>
      </c>
      <c r="P86">
        <f t="shared" si="17"/>
        <v>0</v>
      </c>
      <c r="Q86">
        <f t="shared" si="18"/>
        <v>0</v>
      </c>
      <c r="R86">
        <f t="shared" si="19"/>
        <v>0</v>
      </c>
      <c r="S86">
        <f t="shared" si="20"/>
        <v>0</v>
      </c>
      <c r="T86">
        <f t="shared" si="21"/>
        <v>0</v>
      </c>
      <c r="U86">
        <f t="shared" si="22"/>
        <v>0</v>
      </c>
      <c r="V86">
        <f t="shared" si="23"/>
        <v>0</v>
      </c>
      <c r="W86">
        <f t="shared" si="24"/>
        <v>0</v>
      </c>
      <c r="X86">
        <f t="shared" si="25"/>
        <v>0</v>
      </c>
      <c r="Y86">
        <f t="shared" si="26"/>
        <v>0</v>
      </c>
      <c r="Z86">
        <f t="shared" si="27"/>
        <v>0</v>
      </c>
      <c r="AA86">
        <f t="shared" si="28"/>
        <v>0</v>
      </c>
      <c r="AB86">
        <f t="shared" si="29"/>
        <v>0</v>
      </c>
      <c r="AC86">
        <f t="shared" si="30"/>
        <v>0</v>
      </c>
      <c r="AD86">
        <f t="shared" si="31"/>
        <v>0</v>
      </c>
      <c r="AE86">
        <f t="shared" si="32"/>
        <v>0</v>
      </c>
      <c r="AF86">
        <f t="shared" si="33"/>
        <v>0</v>
      </c>
      <c r="AG86">
        <f t="shared" si="34"/>
        <v>0</v>
      </c>
    </row>
    <row r="87" spans="1:33" x14ac:dyDescent="0.75">
      <c r="A87" t="s">
        <v>24</v>
      </c>
      <c r="C87">
        <f t="shared" si="4"/>
        <v>7500</v>
      </c>
      <c r="D87">
        <f t="shared" si="5"/>
        <v>7500</v>
      </c>
      <c r="E87">
        <f t="shared" si="6"/>
        <v>7500</v>
      </c>
      <c r="F87">
        <f t="shared" si="7"/>
        <v>7500</v>
      </c>
      <c r="G87">
        <f t="shared" si="8"/>
        <v>7500</v>
      </c>
      <c r="H87">
        <f t="shared" si="9"/>
        <v>7500</v>
      </c>
      <c r="I87">
        <f t="shared" si="10"/>
        <v>7500</v>
      </c>
      <c r="J87">
        <f t="shared" si="11"/>
        <v>7500</v>
      </c>
      <c r="K87">
        <f t="shared" si="12"/>
        <v>7500</v>
      </c>
      <c r="L87">
        <f t="shared" si="13"/>
        <v>7500</v>
      </c>
      <c r="M87">
        <f t="shared" si="14"/>
        <v>7500</v>
      </c>
      <c r="N87">
        <f t="shared" si="15"/>
        <v>7500</v>
      </c>
      <c r="O87">
        <f t="shared" si="16"/>
        <v>2812.5</v>
      </c>
      <c r="P87">
        <f t="shared" si="17"/>
        <v>0</v>
      </c>
      <c r="Q87">
        <f t="shared" si="18"/>
        <v>0</v>
      </c>
      <c r="R87">
        <f t="shared" si="19"/>
        <v>0</v>
      </c>
      <c r="S87">
        <f t="shared" si="20"/>
        <v>0</v>
      </c>
      <c r="T87">
        <f t="shared" si="21"/>
        <v>0</v>
      </c>
      <c r="U87">
        <f t="shared" si="22"/>
        <v>0</v>
      </c>
      <c r="V87">
        <f t="shared" si="23"/>
        <v>0</v>
      </c>
      <c r="W87">
        <f t="shared" si="24"/>
        <v>0</v>
      </c>
      <c r="X87">
        <f t="shared" si="25"/>
        <v>0</v>
      </c>
      <c r="Y87">
        <f t="shared" si="26"/>
        <v>0</v>
      </c>
      <c r="Z87">
        <f t="shared" si="27"/>
        <v>0</v>
      </c>
      <c r="AA87">
        <f t="shared" si="28"/>
        <v>0</v>
      </c>
      <c r="AB87">
        <f t="shared" si="29"/>
        <v>0</v>
      </c>
      <c r="AC87">
        <f t="shared" si="30"/>
        <v>0</v>
      </c>
      <c r="AD87">
        <f t="shared" si="31"/>
        <v>0</v>
      </c>
      <c r="AE87">
        <f t="shared" si="32"/>
        <v>0</v>
      </c>
      <c r="AF87">
        <f t="shared" si="33"/>
        <v>0</v>
      </c>
      <c r="AG87">
        <f t="shared" si="34"/>
        <v>0</v>
      </c>
    </row>
    <row r="88" spans="1:33" x14ac:dyDescent="0.75">
      <c r="A88" t="s">
        <v>25</v>
      </c>
      <c r="C88">
        <f t="shared" si="4"/>
        <v>7500</v>
      </c>
      <c r="D88">
        <f t="shared" si="5"/>
        <v>7500</v>
      </c>
      <c r="E88">
        <f t="shared" si="6"/>
        <v>7500</v>
      </c>
      <c r="F88">
        <f t="shared" si="7"/>
        <v>7500</v>
      </c>
      <c r="G88">
        <f t="shared" si="8"/>
        <v>2812.5</v>
      </c>
      <c r="H88">
        <f t="shared" si="9"/>
        <v>0</v>
      </c>
      <c r="I88">
        <f t="shared" si="10"/>
        <v>0</v>
      </c>
      <c r="J88">
        <f t="shared" si="11"/>
        <v>0</v>
      </c>
      <c r="K88">
        <f t="shared" si="12"/>
        <v>0</v>
      </c>
      <c r="L88">
        <f t="shared" si="13"/>
        <v>0</v>
      </c>
      <c r="M88">
        <f t="shared" si="14"/>
        <v>0</v>
      </c>
      <c r="N88">
        <f t="shared" si="15"/>
        <v>0</v>
      </c>
      <c r="O88">
        <f t="shared" si="16"/>
        <v>0</v>
      </c>
      <c r="P88">
        <f t="shared" si="17"/>
        <v>0</v>
      </c>
      <c r="Q88">
        <f t="shared" si="18"/>
        <v>0</v>
      </c>
      <c r="R88">
        <f t="shared" si="19"/>
        <v>0</v>
      </c>
      <c r="S88">
        <f t="shared" si="20"/>
        <v>0</v>
      </c>
      <c r="T88">
        <f t="shared" si="21"/>
        <v>0</v>
      </c>
      <c r="U88">
        <f t="shared" si="22"/>
        <v>0</v>
      </c>
      <c r="V88">
        <f t="shared" si="23"/>
        <v>0</v>
      </c>
      <c r="W88">
        <f t="shared" si="24"/>
        <v>0</v>
      </c>
      <c r="X88">
        <f t="shared" si="25"/>
        <v>0</v>
      </c>
      <c r="Y88">
        <f t="shared" si="26"/>
        <v>0</v>
      </c>
      <c r="Z88">
        <f t="shared" si="27"/>
        <v>0</v>
      </c>
      <c r="AA88">
        <f t="shared" si="28"/>
        <v>0</v>
      </c>
      <c r="AB88">
        <f t="shared" si="29"/>
        <v>0</v>
      </c>
      <c r="AC88">
        <f t="shared" si="30"/>
        <v>0</v>
      </c>
      <c r="AD88">
        <f t="shared" si="31"/>
        <v>0</v>
      </c>
      <c r="AE88">
        <f t="shared" si="32"/>
        <v>0</v>
      </c>
      <c r="AF88">
        <f t="shared" si="33"/>
        <v>0</v>
      </c>
      <c r="AG88">
        <f t="shared" si="34"/>
        <v>0</v>
      </c>
    </row>
    <row r="89" spans="1:33" x14ac:dyDescent="0.75">
      <c r="A89" t="s">
        <v>27</v>
      </c>
      <c r="C89">
        <f t="shared" si="4"/>
        <v>7500</v>
      </c>
      <c r="D89">
        <f t="shared" si="5"/>
        <v>7500</v>
      </c>
      <c r="E89">
        <f t="shared" si="6"/>
        <v>7500</v>
      </c>
      <c r="F89">
        <f t="shared" si="7"/>
        <v>7500</v>
      </c>
      <c r="G89">
        <f t="shared" si="8"/>
        <v>2812.5</v>
      </c>
      <c r="H89">
        <f t="shared" si="9"/>
        <v>0</v>
      </c>
      <c r="I89">
        <f t="shared" si="10"/>
        <v>0</v>
      </c>
      <c r="J89">
        <f t="shared" si="11"/>
        <v>0</v>
      </c>
      <c r="K89">
        <f t="shared" si="12"/>
        <v>0</v>
      </c>
      <c r="L89">
        <f t="shared" si="13"/>
        <v>0</v>
      </c>
      <c r="M89">
        <f t="shared" si="14"/>
        <v>0</v>
      </c>
      <c r="N89">
        <f t="shared" si="15"/>
        <v>0</v>
      </c>
      <c r="O89">
        <f t="shared" si="16"/>
        <v>0</v>
      </c>
      <c r="P89">
        <f t="shared" si="17"/>
        <v>0</v>
      </c>
      <c r="Q89">
        <f t="shared" si="18"/>
        <v>0</v>
      </c>
      <c r="R89">
        <f t="shared" si="19"/>
        <v>0</v>
      </c>
      <c r="S89">
        <f t="shared" si="20"/>
        <v>0</v>
      </c>
      <c r="T89">
        <f t="shared" si="21"/>
        <v>0</v>
      </c>
      <c r="U89">
        <f t="shared" si="22"/>
        <v>0</v>
      </c>
      <c r="V89">
        <f t="shared" si="23"/>
        <v>0</v>
      </c>
      <c r="W89">
        <f t="shared" si="24"/>
        <v>0</v>
      </c>
      <c r="X89">
        <f t="shared" si="25"/>
        <v>0</v>
      </c>
      <c r="Y89">
        <f t="shared" si="26"/>
        <v>0</v>
      </c>
      <c r="Z89">
        <f t="shared" si="27"/>
        <v>0</v>
      </c>
      <c r="AA89">
        <f t="shared" si="28"/>
        <v>0</v>
      </c>
      <c r="AB89">
        <f t="shared" si="29"/>
        <v>0</v>
      </c>
      <c r="AC89">
        <f t="shared" si="30"/>
        <v>0</v>
      </c>
      <c r="AD89">
        <f t="shared" si="31"/>
        <v>0</v>
      </c>
      <c r="AE89">
        <f t="shared" si="32"/>
        <v>0</v>
      </c>
      <c r="AF89">
        <f t="shared" si="33"/>
        <v>0</v>
      </c>
      <c r="AG89">
        <f t="shared" si="34"/>
        <v>0</v>
      </c>
    </row>
    <row r="90" spans="1:33" x14ac:dyDescent="0.75">
      <c r="A90" t="s">
        <v>28</v>
      </c>
      <c r="C90">
        <f t="shared" si="4"/>
        <v>7500</v>
      </c>
      <c r="D90">
        <f t="shared" si="5"/>
        <v>7500</v>
      </c>
      <c r="E90">
        <f t="shared" si="6"/>
        <v>7500</v>
      </c>
      <c r="F90">
        <f t="shared" si="7"/>
        <v>7500</v>
      </c>
      <c r="G90">
        <f t="shared" si="8"/>
        <v>7500</v>
      </c>
      <c r="H90">
        <f t="shared" si="9"/>
        <v>2812.5</v>
      </c>
      <c r="I90">
        <f t="shared" si="10"/>
        <v>0</v>
      </c>
      <c r="J90">
        <f t="shared" si="11"/>
        <v>0</v>
      </c>
      <c r="K90">
        <f t="shared" si="12"/>
        <v>0</v>
      </c>
      <c r="L90">
        <f t="shared" si="13"/>
        <v>0</v>
      </c>
      <c r="M90">
        <f t="shared" si="14"/>
        <v>0</v>
      </c>
      <c r="N90">
        <f t="shared" si="15"/>
        <v>0</v>
      </c>
      <c r="O90">
        <f t="shared" si="16"/>
        <v>0</v>
      </c>
      <c r="P90">
        <f t="shared" si="17"/>
        <v>0</v>
      </c>
      <c r="Q90">
        <f t="shared" si="18"/>
        <v>0</v>
      </c>
      <c r="R90">
        <f t="shared" si="19"/>
        <v>0</v>
      </c>
      <c r="S90">
        <f t="shared" si="20"/>
        <v>0</v>
      </c>
      <c r="T90">
        <f t="shared" si="21"/>
        <v>0</v>
      </c>
      <c r="U90">
        <f t="shared" si="22"/>
        <v>0</v>
      </c>
      <c r="V90">
        <f t="shared" si="23"/>
        <v>0</v>
      </c>
      <c r="W90">
        <f t="shared" si="24"/>
        <v>0</v>
      </c>
      <c r="X90">
        <f t="shared" si="25"/>
        <v>0</v>
      </c>
      <c r="Y90">
        <f t="shared" si="26"/>
        <v>0</v>
      </c>
      <c r="Z90">
        <f t="shared" si="27"/>
        <v>0</v>
      </c>
      <c r="AA90">
        <f t="shared" si="28"/>
        <v>0</v>
      </c>
      <c r="AB90">
        <f t="shared" si="29"/>
        <v>0</v>
      </c>
      <c r="AC90">
        <f t="shared" si="30"/>
        <v>0</v>
      </c>
      <c r="AD90">
        <f t="shared" si="31"/>
        <v>0</v>
      </c>
      <c r="AE90">
        <f t="shared" si="32"/>
        <v>0</v>
      </c>
      <c r="AF90">
        <f t="shared" si="33"/>
        <v>0</v>
      </c>
      <c r="AG90">
        <f t="shared" si="34"/>
        <v>0</v>
      </c>
    </row>
    <row r="91" spans="1:33" x14ac:dyDescent="0.75">
      <c r="A91" t="s">
        <v>84</v>
      </c>
      <c r="C91">
        <f t="shared" si="4"/>
        <v>7500</v>
      </c>
      <c r="D91">
        <f t="shared" si="5"/>
        <v>7500</v>
      </c>
      <c r="E91">
        <f t="shared" si="6"/>
        <v>7500</v>
      </c>
      <c r="F91">
        <f t="shared" si="7"/>
        <v>2812.5</v>
      </c>
      <c r="G91">
        <f t="shared" si="8"/>
        <v>0</v>
      </c>
      <c r="H91">
        <f t="shared" si="9"/>
        <v>0</v>
      </c>
      <c r="I91">
        <f t="shared" si="10"/>
        <v>0</v>
      </c>
      <c r="J91">
        <f t="shared" si="11"/>
        <v>0</v>
      </c>
      <c r="K91">
        <f t="shared" si="12"/>
        <v>0</v>
      </c>
      <c r="L91">
        <f t="shared" si="13"/>
        <v>0</v>
      </c>
      <c r="M91">
        <f t="shared" si="14"/>
        <v>0</v>
      </c>
      <c r="N91">
        <f t="shared" si="15"/>
        <v>0</v>
      </c>
      <c r="O91">
        <f t="shared" si="16"/>
        <v>0</v>
      </c>
      <c r="P91">
        <f t="shared" si="17"/>
        <v>0</v>
      </c>
      <c r="Q91">
        <f t="shared" si="18"/>
        <v>0</v>
      </c>
      <c r="R91">
        <f t="shared" si="19"/>
        <v>0</v>
      </c>
      <c r="S91">
        <f t="shared" si="20"/>
        <v>0</v>
      </c>
      <c r="T91">
        <f t="shared" si="21"/>
        <v>0</v>
      </c>
      <c r="U91">
        <f t="shared" si="22"/>
        <v>0</v>
      </c>
      <c r="V91">
        <f t="shared" si="23"/>
        <v>0</v>
      </c>
      <c r="W91">
        <f t="shared" si="24"/>
        <v>0</v>
      </c>
      <c r="X91">
        <f t="shared" si="25"/>
        <v>0</v>
      </c>
      <c r="Y91">
        <f t="shared" si="26"/>
        <v>0</v>
      </c>
      <c r="Z91">
        <f t="shared" si="27"/>
        <v>0</v>
      </c>
      <c r="AA91">
        <f t="shared" si="28"/>
        <v>0</v>
      </c>
      <c r="AB91">
        <f t="shared" si="29"/>
        <v>0</v>
      </c>
      <c r="AC91">
        <f t="shared" si="30"/>
        <v>0</v>
      </c>
      <c r="AD91">
        <f t="shared" si="31"/>
        <v>0</v>
      </c>
      <c r="AE91">
        <f t="shared" si="32"/>
        <v>0</v>
      </c>
      <c r="AF91">
        <f t="shared" si="33"/>
        <v>0</v>
      </c>
      <c r="AG91">
        <f t="shared" si="34"/>
        <v>0</v>
      </c>
    </row>
    <row r="92" spans="1:33" x14ac:dyDescent="0.75">
      <c r="A92" t="s">
        <v>30</v>
      </c>
      <c r="C92">
        <f t="shared" si="4"/>
        <v>7500</v>
      </c>
      <c r="D92">
        <f t="shared" si="5"/>
        <v>7500</v>
      </c>
      <c r="E92">
        <f t="shared" si="6"/>
        <v>7500</v>
      </c>
      <c r="F92">
        <f t="shared" si="7"/>
        <v>7500</v>
      </c>
      <c r="G92">
        <f t="shared" si="8"/>
        <v>7500</v>
      </c>
      <c r="H92">
        <f t="shared" si="9"/>
        <v>2812.5</v>
      </c>
      <c r="I92">
        <f t="shared" si="10"/>
        <v>0</v>
      </c>
      <c r="J92">
        <f t="shared" si="11"/>
        <v>0</v>
      </c>
      <c r="K92">
        <f t="shared" si="12"/>
        <v>0</v>
      </c>
      <c r="L92">
        <f t="shared" si="13"/>
        <v>0</v>
      </c>
      <c r="M92">
        <f t="shared" si="14"/>
        <v>0</v>
      </c>
      <c r="N92">
        <f t="shared" si="15"/>
        <v>0</v>
      </c>
      <c r="O92">
        <f t="shared" si="16"/>
        <v>0</v>
      </c>
      <c r="P92">
        <f t="shared" si="17"/>
        <v>0</v>
      </c>
      <c r="Q92">
        <f t="shared" si="18"/>
        <v>0</v>
      </c>
      <c r="R92">
        <f t="shared" si="19"/>
        <v>0</v>
      </c>
      <c r="S92">
        <f t="shared" si="20"/>
        <v>0</v>
      </c>
      <c r="T92">
        <f t="shared" si="21"/>
        <v>0</v>
      </c>
      <c r="U92">
        <f t="shared" si="22"/>
        <v>0</v>
      </c>
      <c r="V92">
        <f t="shared" si="23"/>
        <v>0</v>
      </c>
      <c r="W92">
        <f t="shared" si="24"/>
        <v>0</v>
      </c>
      <c r="X92">
        <f t="shared" si="25"/>
        <v>0</v>
      </c>
      <c r="Y92">
        <f t="shared" si="26"/>
        <v>0</v>
      </c>
      <c r="Z92">
        <f t="shared" si="27"/>
        <v>0</v>
      </c>
      <c r="AA92">
        <f t="shared" si="28"/>
        <v>0</v>
      </c>
      <c r="AB92">
        <f t="shared" si="29"/>
        <v>0</v>
      </c>
      <c r="AC92">
        <f t="shared" si="30"/>
        <v>0</v>
      </c>
      <c r="AD92">
        <f t="shared" si="31"/>
        <v>0</v>
      </c>
      <c r="AE92">
        <f t="shared" si="32"/>
        <v>0</v>
      </c>
      <c r="AF92">
        <f t="shared" si="33"/>
        <v>0</v>
      </c>
      <c r="AG92">
        <f t="shared" si="34"/>
        <v>0</v>
      </c>
    </row>
    <row r="93" spans="1:33" x14ac:dyDescent="0.75">
      <c r="A93" t="s">
        <v>85</v>
      </c>
      <c r="C93">
        <f t="shared" si="4"/>
        <v>7500</v>
      </c>
      <c r="D93">
        <f t="shared" si="5"/>
        <v>7500</v>
      </c>
      <c r="E93">
        <f t="shared" si="6"/>
        <v>7500</v>
      </c>
      <c r="F93">
        <f t="shared" si="7"/>
        <v>7500</v>
      </c>
      <c r="G93">
        <f t="shared" si="8"/>
        <v>7500</v>
      </c>
      <c r="H93">
        <f t="shared" si="9"/>
        <v>2812.5</v>
      </c>
      <c r="I93">
        <f t="shared" si="10"/>
        <v>0</v>
      </c>
      <c r="J93">
        <f t="shared" si="11"/>
        <v>0</v>
      </c>
      <c r="K93">
        <f t="shared" si="12"/>
        <v>0</v>
      </c>
      <c r="L93">
        <f t="shared" si="13"/>
        <v>0</v>
      </c>
      <c r="M93">
        <f t="shared" si="14"/>
        <v>0</v>
      </c>
      <c r="N93">
        <f t="shared" si="15"/>
        <v>0</v>
      </c>
      <c r="O93">
        <f t="shared" si="16"/>
        <v>0</v>
      </c>
      <c r="P93">
        <f t="shared" si="17"/>
        <v>0</v>
      </c>
      <c r="Q93">
        <f t="shared" si="18"/>
        <v>0</v>
      </c>
      <c r="R93">
        <f t="shared" si="19"/>
        <v>0</v>
      </c>
      <c r="S93">
        <f t="shared" si="20"/>
        <v>0</v>
      </c>
      <c r="T93">
        <f t="shared" si="21"/>
        <v>0</v>
      </c>
      <c r="U93">
        <f t="shared" si="22"/>
        <v>0</v>
      </c>
      <c r="V93">
        <f t="shared" si="23"/>
        <v>0</v>
      </c>
      <c r="W93">
        <f t="shared" si="24"/>
        <v>0</v>
      </c>
      <c r="X93">
        <f t="shared" si="25"/>
        <v>0</v>
      </c>
      <c r="Y93">
        <f t="shared" si="26"/>
        <v>0</v>
      </c>
      <c r="Z93">
        <f t="shared" si="27"/>
        <v>0</v>
      </c>
      <c r="AA93">
        <f t="shared" si="28"/>
        <v>0</v>
      </c>
      <c r="AB93">
        <f t="shared" si="29"/>
        <v>0</v>
      </c>
      <c r="AC93">
        <f t="shared" si="30"/>
        <v>0</v>
      </c>
      <c r="AD93">
        <f t="shared" si="31"/>
        <v>0</v>
      </c>
      <c r="AE93">
        <f t="shared" si="32"/>
        <v>0</v>
      </c>
      <c r="AF93">
        <f t="shared" si="33"/>
        <v>0</v>
      </c>
      <c r="AG93">
        <f t="shared" si="34"/>
        <v>0</v>
      </c>
    </row>
    <row r="94" spans="1:33" x14ac:dyDescent="0.75">
      <c r="A94" t="s">
        <v>86</v>
      </c>
      <c r="C94">
        <f t="shared" si="4"/>
        <v>7500</v>
      </c>
      <c r="D94">
        <f t="shared" si="5"/>
        <v>7500</v>
      </c>
      <c r="E94">
        <f t="shared" si="6"/>
        <v>7500</v>
      </c>
      <c r="F94">
        <f t="shared" si="7"/>
        <v>7500</v>
      </c>
      <c r="G94">
        <f t="shared" si="8"/>
        <v>7500</v>
      </c>
      <c r="H94">
        <f t="shared" si="9"/>
        <v>7500</v>
      </c>
      <c r="I94">
        <f t="shared" si="10"/>
        <v>7500</v>
      </c>
      <c r="J94">
        <f t="shared" si="11"/>
        <v>7500</v>
      </c>
      <c r="K94">
        <f t="shared" si="12"/>
        <v>7500</v>
      </c>
      <c r="L94">
        <f t="shared" si="13"/>
        <v>7500</v>
      </c>
      <c r="M94">
        <f t="shared" si="14"/>
        <v>7500</v>
      </c>
      <c r="N94">
        <f t="shared" si="15"/>
        <v>7500</v>
      </c>
      <c r="O94">
        <f t="shared" si="16"/>
        <v>7500</v>
      </c>
      <c r="P94">
        <f t="shared" si="17"/>
        <v>7500</v>
      </c>
      <c r="Q94">
        <f t="shared" si="18"/>
        <v>7500</v>
      </c>
      <c r="R94">
        <f t="shared" si="19"/>
        <v>7500</v>
      </c>
      <c r="S94">
        <f t="shared" si="20"/>
        <v>7500</v>
      </c>
      <c r="T94">
        <f t="shared" si="21"/>
        <v>7500</v>
      </c>
      <c r="U94">
        <f t="shared" si="22"/>
        <v>7500</v>
      </c>
      <c r="V94">
        <f t="shared" si="23"/>
        <v>7500</v>
      </c>
      <c r="W94">
        <f t="shared" si="24"/>
        <v>7500</v>
      </c>
      <c r="X94">
        <f t="shared" si="25"/>
        <v>7500</v>
      </c>
      <c r="Y94">
        <f t="shared" si="26"/>
        <v>7500</v>
      </c>
      <c r="Z94">
        <f t="shared" si="27"/>
        <v>7500</v>
      </c>
      <c r="AA94">
        <f t="shared" si="28"/>
        <v>7500</v>
      </c>
      <c r="AB94">
        <f t="shared" si="29"/>
        <v>7500</v>
      </c>
      <c r="AC94">
        <f t="shared" si="30"/>
        <v>7500</v>
      </c>
      <c r="AD94">
        <f t="shared" si="31"/>
        <v>7500</v>
      </c>
      <c r="AE94">
        <f t="shared" si="32"/>
        <v>7500</v>
      </c>
      <c r="AF94">
        <f t="shared" si="33"/>
        <v>2812.5</v>
      </c>
      <c r="AG94">
        <f t="shared" si="34"/>
        <v>0</v>
      </c>
    </row>
    <row r="95" spans="1:33" x14ac:dyDescent="0.75">
      <c r="A95" t="s">
        <v>29</v>
      </c>
      <c r="C95">
        <f t="shared" si="4"/>
        <v>7500</v>
      </c>
      <c r="D95">
        <f t="shared" si="5"/>
        <v>7500</v>
      </c>
      <c r="E95">
        <f t="shared" si="6"/>
        <v>7500</v>
      </c>
      <c r="F95">
        <f t="shared" si="7"/>
        <v>7500</v>
      </c>
      <c r="G95">
        <f t="shared" si="8"/>
        <v>7500</v>
      </c>
      <c r="H95">
        <f t="shared" si="9"/>
        <v>7500</v>
      </c>
      <c r="I95">
        <f t="shared" si="10"/>
        <v>7500</v>
      </c>
      <c r="J95">
        <f t="shared" si="11"/>
        <v>7500</v>
      </c>
      <c r="K95">
        <f t="shared" si="12"/>
        <v>7500</v>
      </c>
      <c r="L95">
        <f t="shared" si="13"/>
        <v>7500</v>
      </c>
      <c r="M95">
        <f t="shared" si="14"/>
        <v>7500</v>
      </c>
      <c r="N95">
        <f t="shared" si="15"/>
        <v>7500</v>
      </c>
      <c r="O95">
        <f t="shared" si="16"/>
        <v>7500</v>
      </c>
      <c r="P95">
        <f t="shared" si="17"/>
        <v>7500</v>
      </c>
      <c r="Q95">
        <f t="shared" si="18"/>
        <v>2812.5</v>
      </c>
      <c r="R95">
        <f t="shared" si="19"/>
        <v>0</v>
      </c>
      <c r="S95">
        <f t="shared" si="20"/>
        <v>0</v>
      </c>
      <c r="T95">
        <f t="shared" si="21"/>
        <v>0</v>
      </c>
      <c r="U95">
        <f t="shared" si="22"/>
        <v>0</v>
      </c>
      <c r="V95">
        <f t="shared" si="23"/>
        <v>0</v>
      </c>
      <c r="W95">
        <f t="shared" si="24"/>
        <v>0</v>
      </c>
      <c r="X95">
        <f t="shared" si="25"/>
        <v>0</v>
      </c>
      <c r="Y95">
        <f t="shared" si="26"/>
        <v>0</v>
      </c>
      <c r="Z95">
        <f t="shared" si="27"/>
        <v>0</v>
      </c>
      <c r="AA95">
        <f t="shared" si="28"/>
        <v>0</v>
      </c>
      <c r="AB95">
        <f t="shared" si="29"/>
        <v>0</v>
      </c>
      <c r="AC95">
        <f t="shared" si="30"/>
        <v>0</v>
      </c>
      <c r="AD95">
        <f t="shared" si="31"/>
        <v>0</v>
      </c>
      <c r="AE95">
        <f t="shared" si="32"/>
        <v>0</v>
      </c>
      <c r="AF95">
        <f t="shared" si="33"/>
        <v>0</v>
      </c>
      <c r="AG95">
        <f t="shared" si="34"/>
        <v>0</v>
      </c>
    </row>
    <row r="96" spans="1:33" x14ac:dyDescent="0.75">
      <c r="A96" t="s">
        <v>87</v>
      </c>
      <c r="C96">
        <f t="shared" si="4"/>
        <v>7500</v>
      </c>
      <c r="D96">
        <f t="shared" si="5"/>
        <v>7500</v>
      </c>
      <c r="E96">
        <f t="shared" si="6"/>
        <v>7500</v>
      </c>
      <c r="F96">
        <f t="shared" si="7"/>
        <v>7500</v>
      </c>
      <c r="G96">
        <f t="shared" si="8"/>
        <v>7500</v>
      </c>
      <c r="H96">
        <f t="shared" si="9"/>
        <v>7500</v>
      </c>
      <c r="I96">
        <f t="shared" si="10"/>
        <v>7500</v>
      </c>
      <c r="J96">
        <f t="shared" si="11"/>
        <v>7500</v>
      </c>
      <c r="K96">
        <f t="shared" si="12"/>
        <v>7500</v>
      </c>
      <c r="L96">
        <f t="shared" si="13"/>
        <v>7500</v>
      </c>
      <c r="M96">
        <f t="shared" si="14"/>
        <v>7500</v>
      </c>
      <c r="N96">
        <f t="shared" si="15"/>
        <v>7500</v>
      </c>
      <c r="O96">
        <f t="shared" si="16"/>
        <v>7500</v>
      </c>
      <c r="P96">
        <f t="shared" si="17"/>
        <v>7500</v>
      </c>
      <c r="Q96">
        <f t="shared" si="18"/>
        <v>7500</v>
      </c>
      <c r="R96">
        <f t="shared" si="19"/>
        <v>7500</v>
      </c>
      <c r="S96">
        <f t="shared" si="20"/>
        <v>7500</v>
      </c>
      <c r="T96">
        <f t="shared" si="21"/>
        <v>7500</v>
      </c>
      <c r="U96">
        <f t="shared" si="22"/>
        <v>7500</v>
      </c>
      <c r="V96">
        <f t="shared" si="23"/>
        <v>7500</v>
      </c>
      <c r="W96">
        <f t="shared" si="24"/>
        <v>7500</v>
      </c>
      <c r="X96">
        <f t="shared" si="25"/>
        <v>7500</v>
      </c>
      <c r="Y96">
        <f t="shared" si="26"/>
        <v>7500</v>
      </c>
      <c r="Z96">
        <f t="shared" si="27"/>
        <v>7500</v>
      </c>
      <c r="AA96">
        <f t="shared" si="28"/>
        <v>7500</v>
      </c>
      <c r="AB96">
        <f t="shared" si="29"/>
        <v>7500</v>
      </c>
      <c r="AC96">
        <f t="shared" si="30"/>
        <v>7500</v>
      </c>
      <c r="AD96">
        <f t="shared" si="31"/>
        <v>7500</v>
      </c>
      <c r="AE96">
        <f t="shared" si="32"/>
        <v>7500</v>
      </c>
      <c r="AF96">
        <f t="shared" si="33"/>
        <v>7500</v>
      </c>
      <c r="AG96">
        <f t="shared" si="34"/>
        <v>7500</v>
      </c>
    </row>
    <row r="97" spans="1:33" x14ac:dyDescent="0.75">
      <c r="A97" t="s">
        <v>88</v>
      </c>
      <c r="C97">
        <f t="shared" si="4"/>
        <v>7500</v>
      </c>
      <c r="D97">
        <f t="shared" si="5"/>
        <v>7500</v>
      </c>
      <c r="E97">
        <f t="shared" si="6"/>
        <v>7500</v>
      </c>
      <c r="F97">
        <f t="shared" si="7"/>
        <v>7500</v>
      </c>
      <c r="G97">
        <f t="shared" si="8"/>
        <v>7500</v>
      </c>
      <c r="H97">
        <f t="shared" si="9"/>
        <v>7500</v>
      </c>
      <c r="I97">
        <f t="shared" si="10"/>
        <v>7500</v>
      </c>
      <c r="J97">
        <f t="shared" si="11"/>
        <v>7500</v>
      </c>
      <c r="K97">
        <f t="shared" si="12"/>
        <v>7500</v>
      </c>
      <c r="L97">
        <f t="shared" si="13"/>
        <v>7500</v>
      </c>
      <c r="M97">
        <f t="shared" si="14"/>
        <v>7500</v>
      </c>
      <c r="N97">
        <f t="shared" si="15"/>
        <v>7500</v>
      </c>
      <c r="O97">
        <f t="shared" si="16"/>
        <v>7500</v>
      </c>
      <c r="P97">
        <f t="shared" si="17"/>
        <v>7500</v>
      </c>
      <c r="Q97">
        <f t="shared" si="18"/>
        <v>7500</v>
      </c>
      <c r="R97">
        <f t="shared" si="19"/>
        <v>2812.5</v>
      </c>
      <c r="S97">
        <f t="shared" si="20"/>
        <v>0</v>
      </c>
      <c r="T97">
        <f t="shared" si="21"/>
        <v>0</v>
      </c>
      <c r="U97">
        <f t="shared" si="22"/>
        <v>0</v>
      </c>
      <c r="V97">
        <f t="shared" si="23"/>
        <v>0</v>
      </c>
      <c r="W97">
        <f t="shared" si="24"/>
        <v>0</v>
      </c>
      <c r="X97">
        <f t="shared" si="25"/>
        <v>0</v>
      </c>
      <c r="Y97">
        <f t="shared" si="26"/>
        <v>0</v>
      </c>
      <c r="Z97">
        <f t="shared" si="27"/>
        <v>0</v>
      </c>
      <c r="AA97">
        <f t="shared" si="28"/>
        <v>0</v>
      </c>
      <c r="AB97">
        <f t="shared" si="29"/>
        <v>0</v>
      </c>
      <c r="AC97">
        <f t="shared" si="30"/>
        <v>0</v>
      </c>
      <c r="AD97">
        <f t="shared" si="31"/>
        <v>0</v>
      </c>
      <c r="AE97">
        <f t="shared" si="32"/>
        <v>0</v>
      </c>
      <c r="AF97">
        <f t="shared" si="33"/>
        <v>0</v>
      </c>
      <c r="AG97">
        <f t="shared" si="34"/>
        <v>0</v>
      </c>
    </row>
    <row r="98" spans="1:33" x14ac:dyDescent="0.75">
      <c r="A98" t="s">
        <v>32</v>
      </c>
      <c r="C98">
        <f t="shared" si="4"/>
        <v>7500</v>
      </c>
      <c r="D98">
        <f t="shared" si="5"/>
        <v>7500</v>
      </c>
      <c r="E98">
        <f t="shared" si="6"/>
        <v>7500</v>
      </c>
      <c r="F98">
        <f t="shared" si="7"/>
        <v>7500</v>
      </c>
      <c r="G98">
        <f t="shared" si="8"/>
        <v>7500</v>
      </c>
      <c r="H98">
        <f t="shared" si="9"/>
        <v>7500</v>
      </c>
      <c r="I98">
        <f t="shared" si="10"/>
        <v>7500</v>
      </c>
      <c r="J98">
        <f t="shared" si="11"/>
        <v>7500</v>
      </c>
      <c r="K98">
        <f t="shared" si="12"/>
        <v>7500</v>
      </c>
      <c r="L98">
        <f t="shared" si="13"/>
        <v>7500</v>
      </c>
      <c r="M98">
        <f t="shared" si="14"/>
        <v>7500</v>
      </c>
      <c r="N98">
        <f t="shared" si="15"/>
        <v>7500</v>
      </c>
      <c r="O98">
        <f t="shared" si="16"/>
        <v>7500</v>
      </c>
      <c r="P98">
        <f t="shared" si="17"/>
        <v>2812.5</v>
      </c>
      <c r="Q98">
        <f t="shared" si="18"/>
        <v>0</v>
      </c>
      <c r="R98">
        <f t="shared" si="19"/>
        <v>0</v>
      </c>
      <c r="S98">
        <f t="shared" si="20"/>
        <v>0</v>
      </c>
      <c r="T98">
        <f t="shared" si="21"/>
        <v>0</v>
      </c>
      <c r="U98">
        <f t="shared" si="22"/>
        <v>0</v>
      </c>
      <c r="V98">
        <f t="shared" si="23"/>
        <v>0</v>
      </c>
      <c r="W98">
        <f t="shared" si="24"/>
        <v>0</v>
      </c>
      <c r="X98">
        <f t="shared" si="25"/>
        <v>0</v>
      </c>
      <c r="Y98">
        <f t="shared" si="26"/>
        <v>0</v>
      </c>
      <c r="Z98">
        <f t="shared" si="27"/>
        <v>0</v>
      </c>
      <c r="AA98">
        <f t="shared" si="28"/>
        <v>0</v>
      </c>
      <c r="AB98">
        <f t="shared" si="29"/>
        <v>0</v>
      </c>
      <c r="AC98">
        <f t="shared" si="30"/>
        <v>0</v>
      </c>
      <c r="AD98">
        <f t="shared" si="31"/>
        <v>0</v>
      </c>
      <c r="AE98">
        <f t="shared" si="32"/>
        <v>0</v>
      </c>
      <c r="AF98">
        <f t="shared" si="33"/>
        <v>0</v>
      </c>
      <c r="AG98">
        <f t="shared" si="34"/>
        <v>0</v>
      </c>
    </row>
    <row r="99" spans="1:33" x14ac:dyDescent="0.75">
      <c r="A99" t="s">
        <v>73</v>
      </c>
      <c r="C99">
        <f t="shared" si="4"/>
        <v>7500</v>
      </c>
      <c r="D99">
        <f t="shared" si="5"/>
        <v>7500</v>
      </c>
      <c r="E99">
        <f t="shared" si="6"/>
        <v>7500</v>
      </c>
      <c r="F99">
        <f t="shared" si="7"/>
        <v>7500</v>
      </c>
      <c r="G99">
        <f t="shared" si="8"/>
        <v>7500</v>
      </c>
      <c r="H99">
        <f t="shared" si="9"/>
        <v>7500</v>
      </c>
      <c r="I99">
        <f t="shared" si="10"/>
        <v>7500</v>
      </c>
      <c r="J99">
        <f t="shared" si="11"/>
        <v>7500</v>
      </c>
      <c r="K99">
        <f t="shared" si="12"/>
        <v>7500</v>
      </c>
      <c r="L99">
        <f t="shared" si="13"/>
        <v>7500</v>
      </c>
      <c r="M99">
        <f t="shared" si="14"/>
        <v>7500</v>
      </c>
      <c r="N99">
        <f t="shared" si="15"/>
        <v>7500</v>
      </c>
      <c r="O99">
        <f t="shared" si="16"/>
        <v>7500</v>
      </c>
      <c r="P99">
        <f t="shared" si="17"/>
        <v>7500</v>
      </c>
      <c r="Q99">
        <f t="shared" si="18"/>
        <v>7500</v>
      </c>
      <c r="R99">
        <f t="shared" si="19"/>
        <v>7500</v>
      </c>
      <c r="S99">
        <f t="shared" si="20"/>
        <v>7500</v>
      </c>
      <c r="T99">
        <f t="shared" si="21"/>
        <v>7500</v>
      </c>
      <c r="U99">
        <f t="shared" si="22"/>
        <v>7500</v>
      </c>
      <c r="V99">
        <f t="shared" si="23"/>
        <v>7500</v>
      </c>
      <c r="W99">
        <f t="shared" si="24"/>
        <v>7500</v>
      </c>
      <c r="X99">
        <f t="shared" si="25"/>
        <v>7500</v>
      </c>
      <c r="Y99">
        <f t="shared" si="26"/>
        <v>7500</v>
      </c>
      <c r="Z99">
        <f t="shared" si="27"/>
        <v>7500</v>
      </c>
      <c r="AA99">
        <f t="shared" si="28"/>
        <v>7500</v>
      </c>
      <c r="AB99">
        <f t="shared" si="29"/>
        <v>7500</v>
      </c>
      <c r="AC99">
        <f t="shared" si="30"/>
        <v>7500</v>
      </c>
      <c r="AD99">
        <f t="shared" si="31"/>
        <v>7500</v>
      </c>
      <c r="AE99">
        <f t="shared" si="32"/>
        <v>7500</v>
      </c>
      <c r="AF99">
        <f t="shared" si="33"/>
        <v>7500</v>
      </c>
      <c r="AG99">
        <f t="shared" si="34"/>
        <v>7500</v>
      </c>
    </row>
    <row r="100" spans="1:33" x14ac:dyDescent="0.75">
      <c r="A100" t="s">
        <v>74</v>
      </c>
      <c r="C100">
        <f t="shared" si="4"/>
        <v>7500</v>
      </c>
      <c r="D100">
        <f t="shared" si="5"/>
        <v>7500</v>
      </c>
      <c r="E100">
        <f t="shared" si="6"/>
        <v>7500</v>
      </c>
      <c r="F100">
        <f t="shared" si="7"/>
        <v>7500</v>
      </c>
      <c r="G100">
        <f t="shared" si="8"/>
        <v>7500</v>
      </c>
      <c r="H100">
        <f t="shared" si="9"/>
        <v>7500</v>
      </c>
      <c r="I100">
        <f t="shared" si="10"/>
        <v>7500</v>
      </c>
      <c r="J100">
        <f t="shared" si="11"/>
        <v>7500</v>
      </c>
      <c r="K100">
        <f t="shared" si="12"/>
        <v>7500</v>
      </c>
      <c r="L100">
        <f t="shared" si="13"/>
        <v>7500</v>
      </c>
      <c r="M100">
        <f t="shared" si="14"/>
        <v>7500</v>
      </c>
      <c r="N100">
        <f t="shared" si="15"/>
        <v>7500</v>
      </c>
      <c r="O100">
        <f t="shared" si="16"/>
        <v>7500</v>
      </c>
      <c r="P100">
        <f t="shared" si="17"/>
        <v>7500</v>
      </c>
      <c r="Q100">
        <f t="shared" si="18"/>
        <v>7500</v>
      </c>
      <c r="R100">
        <f t="shared" si="19"/>
        <v>7500</v>
      </c>
      <c r="S100">
        <f t="shared" si="20"/>
        <v>7500</v>
      </c>
      <c r="T100">
        <f t="shared" si="21"/>
        <v>7500</v>
      </c>
      <c r="U100">
        <f t="shared" si="22"/>
        <v>7500</v>
      </c>
      <c r="V100">
        <f t="shared" si="23"/>
        <v>7500</v>
      </c>
      <c r="W100">
        <f t="shared" si="24"/>
        <v>7500</v>
      </c>
      <c r="X100">
        <f t="shared" si="25"/>
        <v>7500</v>
      </c>
      <c r="Y100">
        <f t="shared" si="26"/>
        <v>7500</v>
      </c>
      <c r="Z100">
        <f t="shared" si="27"/>
        <v>7500</v>
      </c>
      <c r="AA100">
        <f t="shared" si="28"/>
        <v>7500</v>
      </c>
      <c r="AB100">
        <f t="shared" si="29"/>
        <v>7500</v>
      </c>
      <c r="AC100">
        <f t="shared" si="30"/>
        <v>7500</v>
      </c>
      <c r="AD100">
        <f t="shared" si="31"/>
        <v>7500</v>
      </c>
      <c r="AE100">
        <f t="shared" si="32"/>
        <v>7500</v>
      </c>
      <c r="AF100">
        <f t="shared" si="33"/>
        <v>7500</v>
      </c>
      <c r="AG100">
        <f t="shared" si="34"/>
        <v>7500</v>
      </c>
    </row>
    <row r="101" spans="1:33" x14ac:dyDescent="0.75">
      <c r="A101" t="s">
        <v>72</v>
      </c>
      <c r="C101">
        <f t="shared" si="4"/>
        <v>7500</v>
      </c>
      <c r="D101">
        <f t="shared" si="5"/>
        <v>7500</v>
      </c>
      <c r="E101">
        <f t="shared" si="6"/>
        <v>7500</v>
      </c>
      <c r="F101">
        <f t="shared" si="7"/>
        <v>7500</v>
      </c>
      <c r="G101">
        <f t="shared" si="8"/>
        <v>7500</v>
      </c>
      <c r="H101">
        <f t="shared" si="9"/>
        <v>7500</v>
      </c>
      <c r="I101">
        <f t="shared" si="10"/>
        <v>7500</v>
      </c>
      <c r="J101">
        <f t="shared" si="11"/>
        <v>7500</v>
      </c>
      <c r="K101">
        <f t="shared" si="12"/>
        <v>7500</v>
      </c>
      <c r="L101">
        <f t="shared" si="13"/>
        <v>7500</v>
      </c>
      <c r="M101">
        <f t="shared" si="14"/>
        <v>7500</v>
      </c>
      <c r="N101">
        <f t="shared" si="15"/>
        <v>7500</v>
      </c>
      <c r="O101">
        <f t="shared" si="16"/>
        <v>7500</v>
      </c>
      <c r="P101">
        <f t="shared" si="17"/>
        <v>7500</v>
      </c>
      <c r="Q101">
        <f t="shared" si="18"/>
        <v>7500</v>
      </c>
      <c r="R101">
        <f t="shared" si="19"/>
        <v>7500</v>
      </c>
      <c r="S101">
        <f t="shared" si="20"/>
        <v>7500</v>
      </c>
      <c r="T101">
        <f t="shared" si="21"/>
        <v>7500</v>
      </c>
      <c r="U101">
        <f t="shared" si="22"/>
        <v>7500</v>
      </c>
      <c r="V101">
        <f t="shared" si="23"/>
        <v>7500</v>
      </c>
      <c r="W101">
        <f t="shared" si="24"/>
        <v>7500</v>
      </c>
      <c r="X101">
        <f t="shared" si="25"/>
        <v>7500</v>
      </c>
      <c r="Y101">
        <f t="shared" si="26"/>
        <v>7500</v>
      </c>
      <c r="Z101">
        <f t="shared" si="27"/>
        <v>7500</v>
      </c>
      <c r="AA101">
        <f t="shared" si="28"/>
        <v>7500</v>
      </c>
      <c r="AB101">
        <f t="shared" si="29"/>
        <v>7500</v>
      </c>
      <c r="AC101">
        <f t="shared" si="30"/>
        <v>7500</v>
      </c>
      <c r="AD101">
        <f t="shared" si="31"/>
        <v>7500</v>
      </c>
      <c r="AE101">
        <f t="shared" si="32"/>
        <v>7500</v>
      </c>
      <c r="AF101">
        <f t="shared" si="33"/>
        <v>7500</v>
      </c>
      <c r="AG101">
        <f t="shared" si="34"/>
        <v>7500</v>
      </c>
    </row>
    <row r="103" spans="1:33" x14ac:dyDescent="0.75">
      <c r="A103" t="s">
        <v>35</v>
      </c>
      <c r="C103">
        <v>2020</v>
      </c>
      <c r="D103">
        <v>2021</v>
      </c>
      <c r="E103">
        <v>2022</v>
      </c>
      <c r="F103">
        <v>2023</v>
      </c>
      <c r="G103">
        <v>2024</v>
      </c>
      <c r="H103">
        <v>2025</v>
      </c>
      <c r="I103">
        <v>2026</v>
      </c>
      <c r="J103">
        <v>2027</v>
      </c>
      <c r="K103">
        <v>2028</v>
      </c>
      <c r="L103">
        <v>2029</v>
      </c>
      <c r="M103">
        <v>2030</v>
      </c>
      <c r="N103">
        <v>2031</v>
      </c>
      <c r="O103">
        <v>2032</v>
      </c>
      <c r="P103">
        <v>2033</v>
      </c>
      <c r="Q103">
        <v>2034</v>
      </c>
      <c r="R103">
        <v>2035</v>
      </c>
      <c r="S103">
        <v>2036</v>
      </c>
      <c r="T103">
        <v>2037</v>
      </c>
      <c r="U103">
        <v>2038</v>
      </c>
      <c r="V103">
        <v>2039</v>
      </c>
      <c r="W103">
        <v>2040</v>
      </c>
      <c r="X103">
        <v>2041</v>
      </c>
      <c r="Y103">
        <v>2042</v>
      </c>
      <c r="Z103">
        <v>2043</v>
      </c>
      <c r="AA103">
        <v>2044</v>
      </c>
      <c r="AB103">
        <v>2045</v>
      </c>
      <c r="AC103">
        <v>2046</v>
      </c>
      <c r="AD103">
        <v>2047</v>
      </c>
      <c r="AE103">
        <v>2048</v>
      </c>
      <c r="AF103">
        <v>2049</v>
      </c>
      <c r="AG103">
        <v>2050</v>
      </c>
    </row>
    <row r="104" spans="1:33" x14ac:dyDescent="0.75">
      <c r="C104" s="13">
        <f>SUMPRODUCT(C80:C101,B56:B77)/SUM(B56:B77)</f>
        <v>7491.2019000999289</v>
      </c>
      <c r="D104" s="13">
        <f t="shared" ref="D104:AG104" si="35">SUMPRODUCT(D80:D101,C56:C77)/SUM(C56:C77)</f>
        <v>7499.3106617647063</v>
      </c>
      <c r="E104" s="13">
        <f t="shared" si="35"/>
        <v>4077.3387235753667</v>
      </c>
      <c r="F104" s="13">
        <f t="shared" si="35"/>
        <v>1603.9285098805146</v>
      </c>
      <c r="G104" s="13">
        <f t="shared" si="35"/>
        <v>945.1635024126839</v>
      </c>
      <c r="H104" s="13">
        <f t="shared" si="35"/>
        <v>474.67400045955884</v>
      </c>
      <c r="I104" s="13">
        <f t="shared" si="35"/>
        <v>338.76665900735298</v>
      </c>
      <c r="J104" s="13">
        <f t="shared" si="35"/>
        <v>338.76665900735293</v>
      </c>
      <c r="K104" s="13">
        <f t="shared" si="35"/>
        <v>338.76665900735293</v>
      </c>
      <c r="L104" s="13">
        <f t="shared" si="35"/>
        <v>338.76665900735293</v>
      </c>
      <c r="M104" s="13">
        <f t="shared" si="35"/>
        <v>338.76665900735293</v>
      </c>
      <c r="N104" s="13">
        <f t="shared" si="35"/>
        <v>338.76665900735293</v>
      </c>
      <c r="O104" s="13">
        <f t="shared" si="35"/>
        <v>276.45694508272049</v>
      </c>
      <c r="P104" s="13">
        <f t="shared" si="35"/>
        <v>168.57551125919119</v>
      </c>
      <c r="Q104" s="13">
        <f t="shared" si="35"/>
        <v>65.691779641544088</v>
      </c>
      <c r="R104" s="13">
        <f t="shared" si="35"/>
        <v>13.102811925551467</v>
      </c>
      <c r="S104" s="13">
        <f t="shared" si="35"/>
        <v>3.3605238970588229</v>
      </c>
      <c r="T104" s="13">
        <f t="shared" si="35"/>
        <v>3.3605238970588234</v>
      </c>
      <c r="U104" s="13">
        <f t="shared" si="35"/>
        <v>3.3605238970588243</v>
      </c>
      <c r="V104" s="13">
        <f t="shared" si="35"/>
        <v>3.3605238970588238</v>
      </c>
      <c r="W104" s="13">
        <f t="shared" si="35"/>
        <v>3.3605238970588229</v>
      </c>
      <c r="X104" s="13">
        <f t="shared" si="35"/>
        <v>3.3605238970588238</v>
      </c>
      <c r="Y104" s="13">
        <f t="shared" si="35"/>
        <v>3.3605238970588229</v>
      </c>
      <c r="Z104" s="13">
        <f t="shared" si="35"/>
        <v>3.3605238970588234</v>
      </c>
      <c r="AA104" s="13">
        <f t="shared" si="35"/>
        <v>3.3605238970588234</v>
      </c>
      <c r="AB104" s="13">
        <f t="shared" si="35"/>
        <v>3.3605238970588229</v>
      </c>
      <c r="AC104" s="13">
        <f t="shared" si="35"/>
        <v>3.3605238970588234</v>
      </c>
      <c r="AD104" s="13">
        <f t="shared" si="35"/>
        <v>3.3605238970588234</v>
      </c>
      <c r="AE104" s="13">
        <f t="shared" si="35"/>
        <v>3.3605238970588234</v>
      </c>
      <c r="AF104" s="13">
        <f t="shared" si="35"/>
        <v>1.2601964613970587</v>
      </c>
      <c r="AG104" s="13">
        <f t="shared" si="35"/>
        <v>0</v>
      </c>
    </row>
  </sheetData>
  <conditionalFormatting sqref="AG15:AI24 AG3:AG14 B3:AF24">
    <cfRule type="expression" dxfId="1" priority="1">
      <formula>B3&gt;600000</formula>
    </cfRule>
    <cfRule type="expression" dxfId="0" priority="2">
      <formula>B3&gt;200000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35D-1EA9-4EA0-BC79-B0A926B70A46}">
  <dimension ref="A1:Q81"/>
  <sheetViews>
    <sheetView topLeftCell="A26" workbookViewId="0">
      <selection activeCell="K35" sqref="K35"/>
    </sheetView>
  </sheetViews>
  <sheetFormatPr defaultRowHeight="14.75" x14ac:dyDescent="0.75"/>
  <cols>
    <col min="1" max="1" width="21.1328125" customWidth="1"/>
    <col min="16" max="16" width="13.26953125" customWidth="1"/>
  </cols>
  <sheetData>
    <row r="1" spans="1:17" x14ac:dyDescent="0.75">
      <c r="A1" t="s">
        <v>89</v>
      </c>
    </row>
    <row r="2" spans="1:17" x14ac:dyDescent="0.75">
      <c r="A2" s="1" t="s">
        <v>93</v>
      </c>
    </row>
    <row r="3" spans="1:17" ht="29.5" x14ac:dyDescent="0.75">
      <c r="A3" s="25" t="s">
        <v>90</v>
      </c>
      <c r="B3" s="26">
        <v>2011</v>
      </c>
      <c r="C3" s="26">
        <v>2012</v>
      </c>
      <c r="D3" s="26">
        <v>2013</v>
      </c>
      <c r="E3" s="26">
        <v>2014</v>
      </c>
      <c r="F3" s="26">
        <v>2015</v>
      </c>
      <c r="G3" s="26">
        <v>2016</v>
      </c>
      <c r="H3" s="26">
        <v>2017</v>
      </c>
      <c r="I3" s="26">
        <v>2018</v>
      </c>
      <c r="J3" s="26">
        <v>2019</v>
      </c>
      <c r="K3" s="26">
        <v>2020</v>
      </c>
      <c r="L3" s="26">
        <v>2021</v>
      </c>
      <c r="M3" s="26" t="s">
        <v>91</v>
      </c>
      <c r="N3" s="26"/>
      <c r="O3" s="26" t="s">
        <v>92</v>
      </c>
      <c r="P3" s="27" t="s">
        <v>94</v>
      </c>
      <c r="Q3" s="1"/>
    </row>
    <row r="4" spans="1:17" x14ac:dyDescent="0.75">
      <c r="A4" t="s">
        <v>1</v>
      </c>
      <c r="C4">
        <v>2400</v>
      </c>
      <c r="D4">
        <v>19400</v>
      </c>
      <c r="E4">
        <v>16750</v>
      </c>
      <c r="F4">
        <v>26408</v>
      </c>
      <c r="G4">
        <v>49800</v>
      </c>
      <c r="H4">
        <v>49970</v>
      </c>
      <c r="I4">
        <v>161123</v>
      </c>
      <c r="J4">
        <v>177589</v>
      </c>
      <c r="K4">
        <v>183829</v>
      </c>
      <c r="L4">
        <v>320918</v>
      </c>
      <c r="M4">
        <v>180520</v>
      </c>
      <c r="O4">
        <v>1188707</v>
      </c>
      <c r="P4" s="7">
        <f>L4/$L$27</f>
        <v>0.506558531141579</v>
      </c>
    </row>
    <row r="5" spans="1:17" x14ac:dyDescent="0.75">
      <c r="A5" t="s">
        <v>81</v>
      </c>
      <c r="B5">
        <v>7671</v>
      </c>
      <c r="C5">
        <v>23461</v>
      </c>
      <c r="D5">
        <v>23660</v>
      </c>
      <c r="E5">
        <v>21260</v>
      </c>
      <c r="F5">
        <v>19046</v>
      </c>
      <c r="G5">
        <v>28887</v>
      </c>
      <c r="H5">
        <v>43891</v>
      </c>
      <c r="I5">
        <v>36594</v>
      </c>
      <c r="J5">
        <v>21370</v>
      </c>
      <c r="K5">
        <v>20835</v>
      </c>
      <c r="L5">
        <v>24845</v>
      </c>
      <c r="M5">
        <v>3680</v>
      </c>
      <c r="O5">
        <v>275200</v>
      </c>
      <c r="P5" s="7">
        <f t="shared" ref="P5:P25" si="0">L5/$L$27</f>
        <v>3.9217017138996661E-2</v>
      </c>
    </row>
    <row r="6" spans="1:17" x14ac:dyDescent="0.75">
      <c r="A6" t="s">
        <v>11</v>
      </c>
      <c r="B6">
        <v>9674</v>
      </c>
      <c r="C6">
        <v>9819</v>
      </c>
      <c r="D6">
        <v>22610</v>
      </c>
      <c r="E6">
        <v>30200</v>
      </c>
      <c r="F6">
        <v>17269</v>
      </c>
      <c r="G6">
        <v>14006</v>
      </c>
      <c r="H6">
        <v>11230</v>
      </c>
      <c r="I6">
        <v>14715</v>
      </c>
      <c r="J6">
        <v>12365</v>
      </c>
      <c r="K6">
        <v>9564</v>
      </c>
      <c r="L6">
        <v>14239</v>
      </c>
      <c r="M6">
        <v>7037</v>
      </c>
      <c r="O6">
        <v>172728</v>
      </c>
      <c r="P6" s="7">
        <f t="shared" si="0"/>
        <v>2.2475794205762668E-2</v>
      </c>
    </row>
    <row r="7" spans="1:17" x14ac:dyDescent="0.75">
      <c r="A7" t="s">
        <v>31</v>
      </c>
      <c r="C7">
        <v>12941</v>
      </c>
      <c r="D7">
        <v>13093</v>
      </c>
      <c r="E7">
        <v>14448</v>
      </c>
      <c r="F7">
        <v>4209</v>
      </c>
      <c r="G7">
        <v>2474</v>
      </c>
      <c r="H7">
        <v>20936</v>
      </c>
      <c r="I7">
        <v>27596</v>
      </c>
      <c r="J7">
        <v>21856</v>
      </c>
      <c r="K7">
        <v>17898</v>
      </c>
      <c r="L7">
        <v>52767</v>
      </c>
      <c r="M7">
        <v>13578</v>
      </c>
      <c r="O7">
        <v>201796</v>
      </c>
      <c r="P7" s="7">
        <f t="shared" si="0"/>
        <v>8.3290977797280619E-2</v>
      </c>
    </row>
    <row r="8" spans="1:17" x14ac:dyDescent="0.75">
      <c r="A8" t="s">
        <v>26</v>
      </c>
      <c r="C8">
        <v>3057</v>
      </c>
      <c r="D8">
        <v>14981</v>
      </c>
      <c r="E8">
        <v>21947</v>
      </c>
      <c r="F8">
        <v>18923</v>
      </c>
      <c r="G8">
        <v>24796</v>
      </c>
      <c r="H8">
        <v>19589</v>
      </c>
      <c r="I8">
        <v>9216</v>
      </c>
      <c r="J8">
        <v>8235</v>
      </c>
      <c r="K8">
        <v>5568</v>
      </c>
      <c r="L8">
        <v>33234</v>
      </c>
      <c r="M8">
        <v>23819</v>
      </c>
      <c r="O8">
        <v>183365</v>
      </c>
      <c r="P8" s="7">
        <f t="shared" si="0"/>
        <v>5.2458778329539747E-2</v>
      </c>
    </row>
    <row r="9" spans="1:17" x14ac:dyDescent="0.75">
      <c r="A9" t="s">
        <v>82</v>
      </c>
      <c r="C9">
        <v>673</v>
      </c>
      <c r="D9">
        <v>0</v>
      </c>
      <c r="E9">
        <v>6647</v>
      </c>
      <c r="F9">
        <v>14181</v>
      </c>
      <c r="G9">
        <v>16117</v>
      </c>
      <c r="H9">
        <v>21195</v>
      </c>
      <c r="I9">
        <v>26092</v>
      </c>
      <c r="J9">
        <v>14067</v>
      </c>
      <c r="K9">
        <v>10639</v>
      </c>
      <c r="L9">
        <v>23064</v>
      </c>
      <c r="M9">
        <v>7611</v>
      </c>
      <c r="O9">
        <v>140286</v>
      </c>
      <c r="P9" s="7">
        <f t="shared" si="0"/>
        <v>3.6405767087696481E-2</v>
      </c>
    </row>
    <row r="10" spans="1:17" x14ac:dyDescent="0.75">
      <c r="A10" t="s">
        <v>83</v>
      </c>
      <c r="D10">
        <v>260</v>
      </c>
      <c r="E10">
        <v>1503</v>
      </c>
      <c r="F10">
        <v>3477</v>
      </c>
      <c r="G10">
        <v>3737</v>
      </c>
      <c r="H10">
        <v>6317</v>
      </c>
      <c r="I10">
        <v>9897</v>
      </c>
      <c r="J10">
        <v>6850</v>
      </c>
      <c r="K10">
        <v>5666</v>
      </c>
      <c r="L10">
        <v>48723</v>
      </c>
      <c r="M10">
        <v>30098</v>
      </c>
      <c r="O10">
        <v>116528</v>
      </c>
      <c r="P10" s="7">
        <f t="shared" si="0"/>
        <v>7.6907656512913439E-2</v>
      </c>
    </row>
    <row r="11" spans="1:17" x14ac:dyDescent="0.75">
      <c r="A11" t="s">
        <v>24</v>
      </c>
      <c r="C11">
        <v>93</v>
      </c>
      <c r="D11">
        <v>1095</v>
      </c>
      <c r="E11">
        <v>856</v>
      </c>
      <c r="F11">
        <v>66</v>
      </c>
      <c r="G11">
        <v>0</v>
      </c>
      <c r="H11">
        <v>2024</v>
      </c>
      <c r="I11">
        <v>19550</v>
      </c>
      <c r="J11">
        <v>11334</v>
      </c>
      <c r="K11">
        <v>3984</v>
      </c>
      <c r="L11">
        <v>2315</v>
      </c>
      <c r="M11">
        <v>2</v>
      </c>
      <c r="O11">
        <v>41319</v>
      </c>
      <c r="P11" s="7">
        <f t="shared" si="0"/>
        <v>3.654151526535612E-3</v>
      </c>
    </row>
    <row r="12" spans="1:17" x14ac:dyDescent="0.75">
      <c r="A12" t="s">
        <v>25</v>
      </c>
      <c r="G12">
        <v>4280</v>
      </c>
      <c r="H12">
        <v>2877</v>
      </c>
      <c r="I12">
        <v>2391</v>
      </c>
      <c r="J12">
        <v>5410</v>
      </c>
      <c r="K12">
        <v>11670</v>
      </c>
      <c r="L12">
        <v>20019</v>
      </c>
      <c r="M12">
        <v>9704</v>
      </c>
      <c r="O12">
        <v>56351</v>
      </c>
      <c r="P12" s="7">
        <f t="shared" si="0"/>
        <v>3.159933451823603E-2</v>
      </c>
    </row>
    <row r="13" spans="1:17" x14ac:dyDescent="0.75">
      <c r="A13" t="s">
        <v>27</v>
      </c>
      <c r="F13">
        <v>15</v>
      </c>
      <c r="G13">
        <v>3000</v>
      </c>
      <c r="H13">
        <v>2686</v>
      </c>
      <c r="I13">
        <v>2684</v>
      </c>
      <c r="J13">
        <v>8045</v>
      </c>
      <c r="K13">
        <v>8793</v>
      </c>
      <c r="L13">
        <v>17013</v>
      </c>
      <c r="M13">
        <v>17215</v>
      </c>
      <c r="O13">
        <v>59451</v>
      </c>
      <c r="P13" s="7">
        <f t="shared" si="0"/>
        <v>2.6854462168877047E-2</v>
      </c>
    </row>
    <row r="14" spans="1:17" x14ac:dyDescent="0.75">
      <c r="A14" t="s">
        <v>28</v>
      </c>
      <c r="E14">
        <v>359</v>
      </c>
      <c r="F14">
        <v>1015</v>
      </c>
      <c r="G14">
        <v>1728</v>
      </c>
      <c r="H14">
        <v>3669</v>
      </c>
      <c r="I14">
        <v>5670</v>
      </c>
      <c r="J14">
        <v>6769</v>
      </c>
      <c r="K14">
        <v>5302</v>
      </c>
      <c r="L14">
        <v>14617</v>
      </c>
      <c r="M14">
        <v>19481</v>
      </c>
      <c r="O14">
        <v>58610</v>
      </c>
      <c r="P14" s="7">
        <f t="shared" si="0"/>
        <v>2.3072454800592241E-2</v>
      </c>
    </row>
    <row r="15" spans="1:17" x14ac:dyDescent="0.75">
      <c r="A15" t="s">
        <v>84</v>
      </c>
      <c r="F15">
        <v>86</v>
      </c>
      <c r="G15">
        <v>2015</v>
      </c>
      <c r="H15">
        <v>2826</v>
      </c>
      <c r="I15">
        <v>3818</v>
      </c>
      <c r="J15">
        <v>3683</v>
      </c>
      <c r="K15">
        <v>7241</v>
      </c>
      <c r="L15">
        <v>25469</v>
      </c>
      <c r="M15">
        <v>13813</v>
      </c>
      <c r="O15">
        <v>58951</v>
      </c>
      <c r="P15" s="7">
        <f t="shared" si="0"/>
        <v>4.0201980660620085E-2</v>
      </c>
    </row>
    <row r="16" spans="1:17" x14ac:dyDescent="0.75">
      <c r="A16" t="s">
        <v>30</v>
      </c>
      <c r="D16">
        <v>51</v>
      </c>
      <c r="E16">
        <v>991</v>
      </c>
      <c r="F16">
        <v>1570</v>
      </c>
      <c r="G16">
        <v>2504</v>
      </c>
      <c r="H16">
        <v>1592</v>
      </c>
      <c r="I16">
        <v>2152</v>
      </c>
      <c r="J16">
        <v>2705</v>
      </c>
      <c r="K16">
        <v>6935</v>
      </c>
      <c r="L16">
        <v>11931</v>
      </c>
      <c r="M16">
        <v>4760</v>
      </c>
      <c r="O16">
        <v>35191</v>
      </c>
      <c r="P16" s="7">
        <f t="shared" si="0"/>
        <v>1.8832691949501677E-2</v>
      </c>
    </row>
    <row r="17" spans="1:17" x14ac:dyDescent="0.75">
      <c r="A17" t="s">
        <v>85</v>
      </c>
      <c r="E17">
        <v>357</v>
      </c>
      <c r="F17">
        <v>4232</v>
      </c>
      <c r="G17">
        <v>3937</v>
      </c>
      <c r="H17">
        <v>3534</v>
      </c>
      <c r="I17">
        <v>1354</v>
      </c>
      <c r="J17">
        <v>4863</v>
      </c>
      <c r="K17">
        <v>767</v>
      </c>
      <c r="L17">
        <v>16775</v>
      </c>
      <c r="M17">
        <v>3820</v>
      </c>
      <c r="O17">
        <v>39639</v>
      </c>
      <c r="P17" s="7">
        <f t="shared" si="0"/>
        <v>2.6478786979539908E-2</v>
      </c>
    </row>
    <row r="18" spans="1:17" x14ac:dyDescent="0.75">
      <c r="A18" t="s">
        <v>86</v>
      </c>
      <c r="E18">
        <v>774</v>
      </c>
      <c r="F18">
        <v>2024</v>
      </c>
      <c r="G18">
        <v>1584</v>
      </c>
      <c r="H18">
        <v>2690</v>
      </c>
      <c r="I18">
        <v>2336</v>
      </c>
      <c r="J18">
        <v>5389</v>
      </c>
      <c r="K18">
        <v>1236</v>
      </c>
      <c r="L18">
        <v>507</v>
      </c>
      <c r="M18">
        <v>3280</v>
      </c>
      <c r="O18">
        <v>19820</v>
      </c>
      <c r="P18" s="7">
        <f t="shared" si="0"/>
        <v>8.0028286131903035E-4</v>
      </c>
    </row>
    <row r="19" spans="1:17" x14ac:dyDescent="0.75">
      <c r="A19" t="s">
        <v>29</v>
      </c>
      <c r="B19">
        <v>76</v>
      </c>
      <c r="C19">
        <v>588</v>
      </c>
      <c r="D19">
        <v>1029</v>
      </c>
      <c r="E19">
        <v>196</v>
      </c>
      <c r="F19">
        <v>115</v>
      </c>
      <c r="G19">
        <v>94</v>
      </c>
      <c r="H19">
        <v>105</v>
      </c>
      <c r="I19">
        <v>4166</v>
      </c>
      <c r="J19">
        <v>2810</v>
      </c>
      <c r="K19">
        <v>1964</v>
      </c>
      <c r="L19">
        <v>2250</v>
      </c>
      <c r="M19">
        <v>1158</v>
      </c>
      <c r="O19">
        <v>14551</v>
      </c>
      <c r="P19" s="7">
        <f t="shared" si="0"/>
        <v>3.5515511596998389E-3</v>
      </c>
    </row>
    <row r="20" spans="1:17" x14ac:dyDescent="0.75">
      <c r="A20" t="s">
        <v>87</v>
      </c>
      <c r="B20">
        <v>342</v>
      </c>
      <c r="C20">
        <v>139</v>
      </c>
      <c r="D20">
        <v>923</v>
      </c>
      <c r="E20">
        <v>2594</v>
      </c>
      <c r="F20">
        <v>1387</v>
      </c>
      <c r="G20">
        <v>657</v>
      </c>
      <c r="H20">
        <v>544</v>
      </c>
      <c r="I20">
        <v>1198</v>
      </c>
      <c r="J20">
        <v>680</v>
      </c>
      <c r="K20">
        <v>0</v>
      </c>
      <c r="L20">
        <v>0</v>
      </c>
      <c r="M20">
        <v>0</v>
      </c>
      <c r="O20">
        <v>8464</v>
      </c>
      <c r="P20" s="7">
        <f t="shared" si="0"/>
        <v>0</v>
      </c>
    </row>
    <row r="21" spans="1:17" x14ac:dyDescent="0.75">
      <c r="A21" t="s">
        <v>88</v>
      </c>
      <c r="I21">
        <v>393</v>
      </c>
      <c r="J21">
        <v>3002</v>
      </c>
      <c r="K21">
        <v>3129</v>
      </c>
      <c r="L21">
        <v>1665</v>
      </c>
      <c r="M21">
        <v>251</v>
      </c>
      <c r="O21">
        <v>8440</v>
      </c>
      <c r="P21" s="7">
        <f t="shared" si="0"/>
        <v>2.6281478581778807E-3</v>
      </c>
    </row>
    <row r="22" spans="1:17" x14ac:dyDescent="0.75">
      <c r="A22" t="s">
        <v>32</v>
      </c>
      <c r="I22">
        <v>0</v>
      </c>
      <c r="J22">
        <v>2591</v>
      </c>
      <c r="K22">
        <v>2514</v>
      </c>
      <c r="L22">
        <v>2618</v>
      </c>
      <c r="M22">
        <v>947</v>
      </c>
      <c r="O22">
        <v>8670</v>
      </c>
      <c r="P22" s="7">
        <f t="shared" si="0"/>
        <v>4.1324270827085233E-3</v>
      </c>
    </row>
    <row r="23" spans="1:17" x14ac:dyDescent="0.75">
      <c r="A23" t="s">
        <v>73</v>
      </c>
      <c r="L23">
        <v>376</v>
      </c>
      <c r="M23">
        <v>3551</v>
      </c>
      <c r="O23">
        <v>3927</v>
      </c>
      <c r="P23" s="7">
        <f t="shared" si="0"/>
        <v>5.9350366046539526E-4</v>
      </c>
    </row>
    <row r="24" spans="1:17" x14ac:dyDescent="0.75">
      <c r="A24" t="s">
        <v>74</v>
      </c>
      <c r="L24">
        <v>65</v>
      </c>
      <c r="M24">
        <v>600</v>
      </c>
      <c r="O24">
        <v>665</v>
      </c>
      <c r="P24" s="7">
        <f t="shared" si="0"/>
        <v>1.0260036683577312E-4</v>
      </c>
    </row>
    <row r="25" spans="1:17" x14ac:dyDescent="0.75">
      <c r="A25" t="s">
        <v>72</v>
      </c>
      <c r="L25">
        <v>116</v>
      </c>
      <c r="M25">
        <v>293</v>
      </c>
      <c r="O25">
        <v>409</v>
      </c>
      <c r="P25" s="7">
        <f t="shared" si="0"/>
        <v>1.831021931223028E-4</v>
      </c>
    </row>
    <row r="27" spans="1:17" x14ac:dyDescent="0.75">
      <c r="A27" t="s">
        <v>92</v>
      </c>
      <c r="B27">
        <v>17763</v>
      </c>
      <c r="C27">
        <v>53171</v>
      </c>
      <c r="D27">
        <v>97102</v>
      </c>
      <c r="E27">
        <v>118882</v>
      </c>
      <c r="F27">
        <v>114023</v>
      </c>
      <c r="G27">
        <v>159616</v>
      </c>
      <c r="H27">
        <v>195675</v>
      </c>
      <c r="I27">
        <v>330945</v>
      </c>
      <c r="J27">
        <v>319613</v>
      </c>
      <c r="K27">
        <v>307534</v>
      </c>
      <c r="L27">
        <v>633526</v>
      </c>
      <c r="M27">
        <v>345218</v>
      </c>
      <c r="O27">
        <v>2693068</v>
      </c>
    </row>
    <row r="29" spans="1:17" x14ac:dyDescent="0.75">
      <c r="A29" s="1" t="s">
        <v>96</v>
      </c>
    </row>
    <row r="30" spans="1:17" x14ac:dyDescent="0.75">
      <c r="A30" s="25" t="s">
        <v>90</v>
      </c>
      <c r="B30" s="26">
        <v>2011</v>
      </c>
      <c r="C30" s="26">
        <v>2012</v>
      </c>
      <c r="D30" s="26">
        <v>2013</v>
      </c>
      <c r="E30" s="26">
        <v>2014</v>
      </c>
      <c r="F30" s="26">
        <v>2015</v>
      </c>
      <c r="G30" s="26">
        <v>2016</v>
      </c>
      <c r="H30" s="26">
        <v>2017</v>
      </c>
      <c r="I30" s="26">
        <v>2018</v>
      </c>
      <c r="J30" s="26">
        <v>2019</v>
      </c>
      <c r="K30" s="26">
        <v>2020</v>
      </c>
      <c r="L30" s="26">
        <v>2021</v>
      </c>
      <c r="M30" s="26" t="s">
        <v>91</v>
      </c>
      <c r="O30" s="26" t="s">
        <v>92</v>
      </c>
      <c r="P30" s="26"/>
      <c r="Q30" s="1" t="s">
        <v>97</v>
      </c>
    </row>
    <row r="31" spans="1:17" x14ac:dyDescent="0.75">
      <c r="A31" t="s">
        <v>1</v>
      </c>
      <c r="C31">
        <v>2400</v>
      </c>
      <c r="D31">
        <v>19400</v>
      </c>
      <c r="E31">
        <v>16750</v>
      </c>
      <c r="F31">
        <v>26408</v>
      </c>
      <c r="G31">
        <v>49800</v>
      </c>
      <c r="H31">
        <v>49970</v>
      </c>
      <c r="I31">
        <v>161123</v>
      </c>
      <c r="J31">
        <v>177589</v>
      </c>
      <c r="K31">
        <v>183829</v>
      </c>
      <c r="L31">
        <v>320918</v>
      </c>
      <c r="M31">
        <v>180520</v>
      </c>
      <c r="O31">
        <f>SUM(B31:M31)</f>
        <v>1188707</v>
      </c>
      <c r="Q31">
        <f>L31/$L$54</f>
        <v>0.69848904985569582</v>
      </c>
    </row>
    <row r="32" spans="1:17" x14ac:dyDescent="0.75">
      <c r="A32" t="s">
        <v>81</v>
      </c>
      <c r="B32">
        <v>0</v>
      </c>
      <c r="C32">
        <v>0</v>
      </c>
      <c r="D32">
        <v>560</v>
      </c>
      <c r="E32">
        <v>1145</v>
      </c>
      <c r="F32">
        <v>2629</v>
      </c>
      <c r="G32">
        <v>3614</v>
      </c>
      <c r="H32">
        <v>23320</v>
      </c>
      <c r="I32">
        <v>18026</v>
      </c>
      <c r="J32">
        <v>16418</v>
      </c>
      <c r="K32">
        <v>20754</v>
      </c>
      <c r="L32">
        <v>24829</v>
      </c>
      <c r="M32">
        <v>3680</v>
      </c>
      <c r="O32">
        <f t="shared" ref="O32:O52" si="1">SUM(B32:M32)</f>
        <v>114975</v>
      </c>
      <c r="Q32">
        <f t="shared" ref="Q32:Q52" si="2">L32/$L$54</f>
        <v>5.4041171323724657E-2</v>
      </c>
    </row>
    <row r="33" spans="1:17" x14ac:dyDescent="0.75">
      <c r="A33" t="s">
        <v>11</v>
      </c>
      <c r="B33">
        <v>9674</v>
      </c>
      <c r="C33">
        <v>9819</v>
      </c>
      <c r="D33">
        <v>22610</v>
      </c>
      <c r="E33">
        <v>30200</v>
      </c>
      <c r="F33">
        <v>17269</v>
      </c>
      <c r="G33">
        <v>14006</v>
      </c>
      <c r="H33">
        <v>11230</v>
      </c>
      <c r="I33">
        <v>14715</v>
      </c>
      <c r="J33">
        <v>12365</v>
      </c>
      <c r="K33">
        <v>9564</v>
      </c>
      <c r="L33">
        <v>14239</v>
      </c>
      <c r="M33">
        <v>7037</v>
      </c>
      <c r="O33">
        <f t="shared" si="1"/>
        <v>172728</v>
      </c>
      <c r="Q33">
        <f t="shared" si="2"/>
        <v>3.0991672579584979E-2</v>
      </c>
    </row>
    <row r="34" spans="1:17" x14ac:dyDescent="0.75">
      <c r="A34" t="s">
        <v>31</v>
      </c>
      <c r="C34">
        <v>192</v>
      </c>
      <c r="D34">
        <v>1005</v>
      </c>
      <c r="E34">
        <v>1184</v>
      </c>
      <c r="F34">
        <v>18</v>
      </c>
      <c r="G34">
        <v>0</v>
      </c>
      <c r="H34">
        <v>0</v>
      </c>
      <c r="I34">
        <v>1</v>
      </c>
      <c r="J34">
        <v>0</v>
      </c>
      <c r="K34">
        <v>0</v>
      </c>
      <c r="L34">
        <v>0</v>
      </c>
      <c r="M34">
        <v>199</v>
      </c>
      <c r="O34">
        <f t="shared" si="1"/>
        <v>2599</v>
      </c>
      <c r="Q34">
        <f t="shared" si="2"/>
        <v>0</v>
      </c>
    </row>
    <row r="35" spans="1:17" x14ac:dyDescent="0.75">
      <c r="A35" t="s">
        <v>26</v>
      </c>
      <c r="C35">
        <v>683</v>
      </c>
      <c r="D35">
        <v>1738</v>
      </c>
      <c r="E35">
        <v>1964</v>
      </c>
      <c r="F35">
        <v>1582</v>
      </c>
      <c r="G35">
        <v>901</v>
      </c>
      <c r="H35">
        <v>1817</v>
      </c>
      <c r="I35">
        <v>560</v>
      </c>
      <c r="J35">
        <v>0</v>
      </c>
      <c r="K35">
        <v>3</v>
      </c>
      <c r="L35">
        <v>27221</v>
      </c>
      <c r="M35">
        <v>18763</v>
      </c>
      <c r="O35">
        <f t="shared" si="1"/>
        <v>55232</v>
      </c>
      <c r="Q35">
        <f t="shared" si="2"/>
        <v>5.9247441483874057E-2</v>
      </c>
    </row>
    <row r="36" spans="1:17" x14ac:dyDescent="0.75">
      <c r="A36" t="s">
        <v>82</v>
      </c>
      <c r="C36">
        <v>673</v>
      </c>
      <c r="D36">
        <v>0</v>
      </c>
      <c r="E36">
        <v>6092</v>
      </c>
      <c r="F36">
        <v>11024</v>
      </c>
      <c r="G36">
        <v>7625</v>
      </c>
      <c r="H36">
        <v>6276</v>
      </c>
      <c r="I36">
        <v>6117</v>
      </c>
      <c r="J36">
        <v>4854</v>
      </c>
      <c r="K36">
        <v>2640</v>
      </c>
      <c r="L36">
        <v>3485</v>
      </c>
      <c r="M36">
        <v>2392</v>
      </c>
      <c r="O36">
        <f t="shared" si="1"/>
        <v>51178</v>
      </c>
      <c r="Q36">
        <f t="shared" si="2"/>
        <v>7.5852222023915757E-3</v>
      </c>
    </row>
    <row r="37" spans="1:17" x14ac:dyDescent="0.75">
      <c r="A37" t="s">
        <v>83</v>
      </c>
      <c r="D37">
        <v>260</v>
      </c>
      <c r="E37">
        <v>1503</v>
      </c>
      <c r="F37">
        <v>3477</v>
      </c>
      <c r="G37">
        <v>3737</v>
      </c>
      <c r="H37">
        <v>3336</v>
      </c>
      <c r="I37">
        <v>1022</v>
      </c>
      <c r="J37">
        <v>604</v>
      </c>
      <c r="K37">
        <v>70</v>
      </c>
      <c r="L37">
        <v>0</v>
      </c>
      <c r="M37">
        <v>0</v>
      </c>
      <c r="O37">
        <f t="shared" si="1"/>
        <v>14009</v>
      </c>
      <c r="Q37">
        <f t="shared" si="2"/>
        <v>0</v>
      </c>
    </row>
    <row r="38" spans="1:17" x14ac:dyDescent="0.75">
      <c r="A38" t="s">
        <v>24</v>
      </c>
      <c r="C38">
        <v>93</v>
      </c>
      <c r="D38">
        <v>569</v>
      </c>
      <c r="E38">
        <v>407</v>
      </c>
      <c r="F38">
        <v>2</v>
      </c>
      <c r="G38">
        <v>0</v>
      </c>
      <c r="H38">
        <v>1121</v>
      </c>
      <c r="I38">
        <v>948</v>
      </c>
      <c r="J38">
        <v>576</v>
      </c>
      <c r="K38">
        <v>45</v>
      </c>
      <c r="L38">
        <v>1</v>
      </c>
      <c r="M38">
        <v>0</v>
      </c>
      <c r="O38">
        <f t="shared" si="1"/>
        <v>3762</v>
      </c>
      <c r="Q38">
        <f t="shared" si="2"/>
        <v>2.1765343478885439E-6</v>
      </c>
    </row>
    <row r="39" spans="1:17" x14ac:dyDescent="0.75">
      <c r="A39" t="s">
        <v>25</v>
      </c>
      <c r="G39">
        <v>0</v>
      </c>
      <c r="H39">
        <v>0</v>
      </c>
      <c r="I39">
        <v>0</v>
      </c>
      <c r="J39">
        <v>5369</v>
      </c>
      <c r="K39">
        <v>7202</v>
      </c>
      <c r="L39">
        <v>11076</v>
      </c>
      <c r="M39">
        <v>5530</v>
      </c>
      <c r="O39">
        <f t="shared" si="1"/>
        <v>29177</v>
      </c>
      <c r="Q39">
        <f t="shared" si="2"/>
        <v>2.4107294437213513E-2</v>
      </c>
    </row>
    <row r="40" spans="1:17" x14ac:dyDescent="0.75">
      <c r="A40" t="s">
        <v>27</v>
      </c>
      <c r="F40">
        <v>0</v>
      </c>
      <c r="G40">
        <v>0</v>
      </c>
      <c r="H40">
        <v>432</v>
      </c>
      <c r="I40">
        <v>474</v>
      </c>
      <c r="J40">
        <v>5244</v>
      </c>
      <c r="K40">
        <v>4556</v>
      </c>
      <c r="L40">
        <v>10855</v>
      </c>
      <c r="M40">
        <v>13030</v>
      </c>
      <c r="O40">
        <f t="shared" si="1"/>
        <v>34591</v>
      </c>
      <c r="Q40">
        <f t="shared" si="2"/>
        <v>2.3626280346330145E-2</v>
      </c>
    </row>
    <row r="41" spans="1:17" x14ac:dyDescent="0.75">
      <c r="A41" t="s">
        <v>28</v>
      </c>
      <c r="E41">
        <v>359</v>
      </c>
      <c r="F41">
        <v>1015</v>
      </c>
      <c r="G41">
        <v>1728</v>
      </c>
      <c r="H41">
        <v>2157</v>
      </c>
      <c r="I41">
        <v>996</v>
      </c>
      <c r="J41">
        <v>2528</v>
      </c>
      <c r="K41">
        <v>2848</v>
      </c>
      <c r="L41">
        <v>8717</v>
      </c>
      <c r="M41">
        <v>15261</v>
      </c>
      <c r="O41">
        <f t="shared" si="1"/>
        <v>35609</v>
      </c>
      <c r="Q41">
        <f t="shared" si="2"/>
        <v>1.8972849910544438E-2</v>
      </c>
    </row>
    <row r="42" spans="1:17" x14ac:dyDescent="0.75">
      <c r="A42" t="s">
        <v>84</v>
      </c>
      <c r="F42">
        <v>0</v>
      </c>
      <c r="G42">
        <v>0</v>
      </c>
      <c r="H42">
        <v>0</v>
      </c>
      <c r="I42">
        <v>0</v>
      </c>
      <c r="J42">
        <v>0</v>
      </c>
      <c r="K42">
        <v>135</v>
      </c>
      <c r="L42">
        <v>9863</v>
      </c>
      <c r="M42">
        <v>7331</v>
      </c>
      <c r="O42">
        <f t="shared" si="1"/>
        <v>17329</v>
      </c>
      <c r="Q42">
        <f t="shared" si="2"/>
        <v>2.146715827322471E-2</v>
      </c>
    </row>
    <row r="43" spans="1:17" x14ac:dyDescent="0.75">
      <c r="A43" t="s">
        <v>30</v>
      </c>
      <c r="D43">
        <v>0</v>
      </c>
      <c r="E43">
        <v>0</v>
      </c>
      <c r="F43">
        <v>0</v>
      </c>
      <c r="G43">
        <v>0</v>
      </c>
      <c r="H43">
        <v>0</v>
      </c>
      <c r="I43">
        <v>0</v>
      </c>
      <c r="J43">
        <v>130</v>
      </c>
      <c r="K43">
        <v>4414</v>
      </c>
      <c r="L43">
        <v>9419</v>
      </c>
      <c r="M43">
        <v>3895</v>
      </c>
      <c r="O43">
        <f t="shared" si="1"/>
        <v>17858</v>
      </c>
      <c r="Q43">
        <f t="shared" si="2"/>
        <v>2.0500777022762196E-2</v>
      </c>
    </row>
    <row r="44" spans="1:17" x14ac:dyDescent="0.75">
      <c r="A44" t="s">
        <v>85</v>
      </c>
      <c r="E44">
        <v>357</v>
      </c>
      <c r="F44">
        <v>4232</v>
      </c>
      <c r="G44">
        <v>3937</v>
      </c>
      <c r="H44">
        <v>3534</v>
      </c>
      <c r="I44">
        <v>1354</v>
      </c>
      <c r="J44">
        <v>4863</v>
      </c>
      <c r="K44">
        <v>767</v>
      </c>
      <c r="L44">
        <v>16775</v>
      </c>
      <c r="M44">
        <v>3820</v>
      </c>
      <c r="O44">
        <f t="shared" si="1"/>
        <v>39639</v>
      </c>
      <c r="Q44">
        <f t="shared" si="2"/>
        <v>3.6511363685830328E-2</v>
      </c>
    </row>
    <row r="45" spans="1:17" x14ac:dyDescent="0.75">
      <c r="A45" t="s">
        <v>86</v>
      </c>
      <c r="E45">
        <v>774</v>
      </c>
      <c r="F45">
        <v>1906</v>
      </c>
      <c r="G45">
        <v>632</v>
      </c>
      <c r="H45">
        <v>744</v>
      </c>
      <c r="I45">
        <v>135</v>
      </c>
      <c r="J45">
        <v>8</v>
      </c>
      <c r="K45">
        <v>0</v>
      </c>
      <c r="L45">
        <v>429</v>
      </c>
      <c r="M45">
        <v>3280</v>
      </c>
      <c r="O45">
        <f t="shared" si="1"/>
        <v>7908</v>
      </c>
      <c r="Q45">
        <f t="shared" si="2"/>
        <v>9.3373323524418542E-4</v>
      </c>
    </row>
    <row r="46" spans="1:17" x14ac:dyDescent="0.75">
      <c r="A46" t="s">
        <v>29</v>
      </c>
      <c r="B46">
        <v>76</v>
      </c>
      <c r="C46">
        <v>588</v>
      </c>
      <c r="D46">
        <v>1029</v>
      </c>
      <c r="E46">
        <v>196</v>
      </c>
      <c r="F46">
        <v>115</v>
      </c>
      <c r="G46">
        <v>94</v>
      </c>
      <c r="H46">
        <v>6</v>
      </c>
      <c r="I46">
        <v>0</v>
      </c>
      <c r="J46">
        <v>0</v>
      </c>
      <c r="K46">
        <v>0</v>
      </c>
      <c r="L46">
        <v>0</v>
      </c>
      <c r="M46">
        <v>0</v>
      </c>
      <c r="O46">
        <f t="shared" si="1"/>
        <v>2104</v>
      </c>
      <c r="Q46">
        <f t="shared" si="2"/>
        <v>0</v>
      </c>
    </row>
    <row r="47" spans="1:17" x14ac:dyDescent="0.75">
      <c r="A47" t="s">
        <v>87</v>
      </c>
      <c r="B47">
        <v>342</v>
      </c>
      <c r="C47">
        <v>139</v>
      </c>
      <c r="D47">
        <v>923</v>
      </c>
      <c r="E47">
        <v>2594</v>
      </c>
      <c r="F47">
        <v>1387</v>
      </c>
      <c r="G47">
        <v>657</v>
      </c>
      <c r="H47">
        <v>544</v>
      </c>
      <c r="I47">
        <v>1198</v>
      </c>
      <c r="J47">
        <v>680</v>
      </c>
      <c r="K47">
        <v>0</v>
      </c>
      <c r="L47">
        <v>0</v>
      </c>
      <c r="M47">
        <v>0</v>
      </c>
      <c r="O47">
        <f t="shared" si="1"/>
        <v>8464</v>
      </c>
      <c r="Q47">
        <f t="shared" si="2"/>
        <v>0</v>
      </c>
    </row>
    <row r="48" spans="1:17" x14ac:dyDescent="0.75">
      <c r="A48" t="s">
        <v>88</v>
      </c>
      <c r="I48">
        <v>393</v>
      </c>
      <c r="J48">
        <v>2594</v>
      </c>
      <c r="K48">
        <v>1658</v>
      </c>
      <c r="L48">
        <v>1062</v>
      </c>
      <c r="M48">
        <v>251</v>
      </c>
      <c r="O48">
        <f t="shared" si="1"/>
        <v>5958</v>
      </c>
      <c r="Q48">
        <f t="shared" si="2"/>
        <v>2.3114794774576337E-3</v>
      </c>
    </row>
    <row r="49" spans="1:17" x14ac:dyDescent="0.75">
      <c r="A49" t="s">
        <v>32</v>
      </c>
      <c r="L49">
        <v>0</v>
      </c>
      <c r="M49">
        <v>0</v>
      </c>
      <c r="O49">
        <f t="shared" si="1"/>
        <v>0</v>
      </c>
      <c r="Q49">
        <f t="shared" si="2"/>
        <v>0</v>
      </c>
    </row>
    <row r="50" spans="1:17" x14ac:dyDescent="0.75">
      <c r="A50" t="s">
        <v>73</v>
      </c>
      <c r="L50">
        <v>376</v>
      </c>
      <c r="M50">
        <v>3551</v>
      </c>
      <c r="O50">
        <f t="shared" si="1"/>
        <v>3927</v>
      </c>
      <c r="Q50">
        <f t="shared" si="2"/>
        <v>8.1837691480609253E-4</v>
      </c>
    </row>
    <row r="51" spans="1:17" x14ac:dyDescent="0.75">
      <c r="A51" t="s">
        <v>74</v>
      </c>
      <c r="L51">
        <v>65</v>
      </c>
      <c r="M51">
        <v>600</v>
      </c>
      <c r="O51">
        <f t="shared" si="1"/>
        <v>665</v>
      </c>
      <c r="Q51">
        <f t="shared" si="2"/>
        <v>1.4147473261275537E-4</v>
      </c>
    </row>
    <row r="52" spans="1:17" x14ac:dyDescent="0.75">
      <c r="A52" t="s">
        <v>72</v>
      </c>
      <c r="L52">
        <v>116</v>
      </c>
      <c r="M52">
        <v>293</v>
      </c>
      <c r="O52">
        <f t="shared" si="1"/>
        <v>409</v>
      </c>
      <c r="Q52">
        <f t="shared" si="2"/>
        <v>2.5247798435507112E-4</v>
      </c>
    </row>
    <row r="54" spans="1:17" x14ac:dyDescent="0.75">
      <c r="A54" t="s">
        <v>92</v>
      </c>
      <c r="B54">
        <f t="shared" ref="B54:M54" si="3">SUM(B31:B52)</f>
        <v>10092</v>
      </c>
      <c r="C54">
        <f t="shared" si="3"/>
        <v>14587</v>
      </c>
      <c r="D54">
        <f t="shared" si="3"/>
        <v>48094</v>
      </c>
      <c r="E54">
        <f t="shared" si="3"/>
        <v>63525</v>
      </c>
      <c r="F54">
        <f t="shared" si="3"/>
        <v>71064</v>
      </c>
      <c r="G54">
        <f t="shared" si="3"/>
        <v>86731</v>
      </c>
      <c r="H54">
        <f t="shared" si="3"/>
        <v>104487</v>
      </c>
      <c r="I54">
        <f t="shared" si="3"/>
        <v>207062</v>
      </c>
      <c r="J54">
        <f t="shared" si="3"/>
        <v>233822</v>
      </c>
      <c r="K54">
        <f t="shared" si="3"/>
        <v>238485</v>
      </c>
      <c r="L54">
        <f t="shared" si="3"/>
        <v>459446</v>
      </c>
      <c r="M54">
        <f t="shared" si="3"/>
        <v>269433</v>
      </c>
    </row>
    <row r="56" spans="1:17" x14ac:dyDescent="0.75">
      <c r="A56" s="1" t="s">
        <v>98</v>
      </c>
    </row>
    <row r="57" spans="1:17" x14ac:dyDescent="0.75">
      <c r="A57" s="25" t="s">
        <v>90</v>
      </c>
      <c r="B57" s="26">
        <v>2011</v>
      </c>
      <c r="C57" s="26">
        <v>2012</v>
      </c>
      <c r="D57" s="26">
        <v>2013</v>
      </c>
      <c r="E57" s="26">
        <v>2014</v>
      </c>
      <c r="F57" s="26">
        <v>2015</v>
      </c>
      <c r="G57" s="26">
        <v>2016</v>
      </c>
      <c r="H57" s="26">
        <v>2017</v>
      </c>
      <c r="I57" s="26">
        <v>2018</v>
      </c>
      <c r="J57" s="26">
        <v>2019</v>
      </c>
      <c r="K57" s="26">
        <v>2020</v>
      </c>
      <c r="L57" s="26">
        <v>2021</v>
      </c>
      <c r="M57" s="26" t="s">
        <v>91</v>
      </c>
      <c r="O57" s="26" t="s">
        <v>92</v>
      </c>
      <c r="P57" s="26"/>
      <c r="Q57" s="1" t="s">
        <v>97</v>
      </c>
    </row>
    <row r="58" spans="1:17" x14ac:dyDescent="0.75">
      <c r="A58" t="s">
        <v>1</v>
      </c>
      <c r="B58">
        <f>B4-B31</f>
        <v>0</v>
      </c>
      <c r="C58">
        <f t="shared" ref="C58:M58" si="4">C4-C31</f>
        <v>0</v>
      </c>
      <c r="D58">
        <f t="shared" si="4"/>
        <v>0</v>
      </c>
      <c r="E58">
        <f t="shared" si="4"/>
        <v>0</v>
      </c>
      <c r="F58">
        <f t="shared" si="4"/>
        <v>0</v>
      </c>
      <c r="G58">
        <f t="shared" si="4"/>
        <v>0</v>
      </c>
      <c r="H58">
        <f t="shared" si="4"/>
        <v>0</v>
      </c>
      <c r="I58">
        <f t="shared" si="4"/>
        <v>0</v>
      </c>
      <c r="J58">
        <f t="shared" si="4"/>
        <v>0</v>
      </c>
      <c r="K58">
        <f t="shared" si="4"/>
        <v>0</v>
      </c>
      <c r="L58">
        <f t="shared" si="4"/>
        <v>0</v>
      </c>
      <c r="M58">
        <f t="shared" si="4"/>
        <v>0</v>
      </c>
      <c r="O58">
        <f>SUM(B58:M58)</f>
        <v>0</v>
      </c>
      <c r="Q58">
        <f>L58/$L$81</f>
        <v>0</v>
      </c>
    </row>
    <row r="59" spans="1:17" x14ac:dyDescent="0.75">
      <c r="A59" t="s">
        <v>81</v>
      </c>
      <c r="B59">
        <f t="shared" ref="B59:M74" si="5">B5-B32</f>
        <v>7671</v>
      </c>
      <c r="C59">
        <f t="shared" si="5"/>
        <v>23461</v>
      </c>
      <c r="D59">
        <f t="shared" si="5"/>
        <v>23100</v>
      </c>
      <c r="E59">
        <f t="shared" si="5"/>
        <v>20115</v>
      </c>
      <c r="F59">
        <f t="shared" si="5"/>
        <v>16417</v>
      </c>
      <c r="G59">
        <f t="shared" si="5"/>
        <v>25273</v>
      </c>
      <c r="H59">
        <f t="shared" si="5"/>
        <v>20571</v>
      </c>
      <c r="I59">
        <f t="shared" si="5"/>
        <v>18568</v>
      </c>
      <c r="J59">
        <f t="shared" si="5"/>
        <v>4952</v>
      </c>
      <c r="K59">
        <f t="shared" si="5"/>
        <v>81</v>
      </c>
      <c r="L59">
        <f t="shared" si="5"/>
        <v>16</v>
      </c>
      <c r="M59">
        <f t="shared" si="5"/>
        <v>0</v>
      </c>
      <c r="O59">
        <f t="shared" ref="O59:O79" si="6">SUM(B59:M59)</f>
        <v>160225</v>
      </c>
      <c r="Q59">
        <f t="shared" ref="Q59:Q79" si="7">L59/$L$81</f>
        <v>9.1911764705882352E-5</v>
      </c>
    </row>
    <row r="60" spans="1:17" x14ac:dyDescent="0.75">
      <c r="A60" t="s">
        <v>11</v>
      </c>
      <c r="B60">
        <f t="shared" si="5"/>
        <v>0</v>
      </c>
      <c r="C60">
        <f t="shared" si="5"/>
        <v>0</v>
      </c>
      <c r="D60">
        <f t="shared" si="5"/>
        <v>0</v>
      </c>
      <c r="E60">
        <f t="shared" si="5"/>
        <v>0</v>
      </c>
      <c r="F60">
        <f t="shared" si="5"/>
        <v>0</v>
      </c>
      <c r="G60">
        <f t="shared" si="5"/>
        <v>0</v>
      </c>
      <c r="H60">
        <f t="shared" si="5"/>
        <v>0</v>
      </c>
      <c r="I60">
        <f t="shared" si="5"/>
        <v>0</v>
      </c>
      <c r="J60">
        <f t="shared" si="5"/>
        <v>0</v>
      </c>
      <c r="K60">
        <f t="shared" si="5"/>
        <v>0</v>
      </c>
      <c r="L60">
        <f t="shared" si="5"/>
        <v>0</v>
      </c>
      <c r="M60">
        <f t="shared" si="5"/>
        <v>0</v>
      </c>
      <c r="O60">
        <f t="shared" si="6"/>
        <v>0</v>
      </c>
      <c r="Q60">
        <f t="shared" si="7"/>
        <v>0</v>
      </c>
    </row>
    <row r="61" spans="1:17" x14ac:dyDescent="0.75">
      <c r="A61" t="s">
        <v>31</v>
      </c>
      <c r="B61">
        <f t="shared" si="5"/>
        <v>0</v>
      </c>
      <c r="C61">
        <f t="shared" si="5"/>
        <v>12749</v>
      </c>
      <c r="D61">
        <f t="shared" si="5"/>
        <v>12088</v>
      </c>
      <c r="E61">
        <f t="shared" si="5"/>
        <v>13264</v>
      </c>
      <c r="F61">
        <f t="shared" si="5"/>
        <v>4191</v>
      </c>
      <c r="G61">
        <f t="shared" si="5"/>
        <v>2474</v>
      </c>
      <c r="H61">
        <f t="shared" si="5"/>
        <v>20936</v>
      </c>
      <c r="I61">
        <f t="shared" si="5"/>
        <v>27595</v>
      </c>
      <c r="J61">
        <f t="shared" si="5"/>
        <v>21856</v>
      </c>
      <c r="K61">
        <f t="shared" si="5"/>
        <v>17898</v>
      </c>
      <c r="L61">
        <f t="shared" si="5"/>
        <v>52767</v>
      </c>
      <c r="M61">
        <f t="shared" si="5"/>
        <v>13379</v>
      </c>
      <c r="O61">
        <f t="shared" si="6"/>
        <v>199197</v>
      </c>
      <c r="Q61">
        <f t="shared" si="7"/>
        <v>0.30311925551470587</v>
      </c>
    </row>
    <row r="62" spans="1:17" x14ac:dyDescent="0.75">
      <c r="A62" t="s">
        <v>26</v>
      </c>
      <c r="B62">
        <f t="shared" si="5"/>
        <v>0</v>
      </c>
      <c r="C62">
        <f t="shared" si="5"/>
        <v>2374</v>
      </c>
      <c r="D62">
        <f t="shared" si="5"/>
        <v>13243</v>
      </c>
      <c r="E62">
        <f t="shared" si="5"/>
        <v>19983</v>
      </c>
      <c r="F62">
        <f t="shared" si="5"/>
        <v>17341</v>
      </c>
      <c r="G62">
        <f t="shared" si="5"/>
        <v>23895</v>
      </c>
      <c r="H62">
        <f t="shared" si="5"/>
        <v>17772</v>
      </c>
      <c r="I62">
        <f t="shared" si="5"/>
        <v>8656</v>
      </c>
      <c r="J62">
        <f t="shared" si="5"/>
        <v>8235</v>
      </c>
      <c r="K62">
        <f t="shared" si="5"/>
        <v>5565</v>
      </c>
      <c r="L62">
        <f t="shared" si="5"/>
        <v>6013</v>
      </c>
      <c r="M62">
        <f t="shared" si="5"/>
        <v>5056</v>
      </c>
      <c r="O62">
        <f t="shared" si="6"/>
        <v>128133</v>
      </c>
      <c r="Q62">
        <f t="shared" si="7"/>
        <v>3.4541590073529409E-2</v>
      </c>
    </row>
    <row r="63" spans="1:17" x14ac:dyDescent="0.75">
      <c r="A63" t="s">
        <v>82</v>
      </c>
      <c r="B63">
        <f t="shared" si="5"/>
        <v>0</v>
      </c>
      <c r="C63">
        <f t="shared" si="5"/>
        <v>0</v>
      </c>
      <c r="D63">
        <f t="shared" si="5"/>
        <v>0</v>
      </c>
      <c r="E63">
        <f t="shared" si="5"/>
        <v>555</v>
      </c>
      <c r="F63">
        <f t="shared" si="5"/>
        <v>3157</v>
      </c>
      <c r="G63">
        <f t="shared" si="5"/>
        <v>8492</v>
      </c>
      <c r="H63">
        <f t="shared" si="5"/>
        <v>14919</v>
      </c>
      <c r="I63">
        <f t="shared" si="5"/>
        <v>19975</v>
      </c>
      <c r="J63">
        <f t="shared" si="5"/>
        <v>9213</v>
      </c>
      <c r="K63">
        <f t="shared" si="5"/>
        <v>7999</v>
      </c>
      <c r="L63">
        <f t="shared" si="5"/>
        <v>19579</v>
      </c>
      <c r="M63">
        <f t="shared" si="5"/>
        <v>5219</v>
      </c>
      <c r="O63">
        <f t="shared" si="6"/>
        <v>89108</v>
      </c>
      <c r="Q63">
        <f t="shared" si="7"/>
        <v>0.11247127757352941</v>
      </c>
    </row>
    <row r="64" spans="1:17" x14ac:dyDescent="0.75">
      <c r="A64" t="s">
        <v>83</v>
      </c>
      <c r="B64">
        <f t="shared" si="5"/>
        <v>0</v>
      </c>
      <c r="C64">
        <f t="shared" si="5"/>
        <v>0</v>
      </c>
      <c r="D64">
        <f t="shared" si="5"/>
        <v>0</v>
      </c>
      <c r="E64">
        <f t="shared" si="5"/>
        <v>0</v>
      </c>
      <c r="F64">
        <f t="shared" si="5"/>
        <v>0</v>
      </c>
      <c r="G64">
        <f t="shared" si="5"/>
        <v>0</v>
      </c>
      <c r="H64">
        <f t="shared" si="5"/>
        <v>2981</v>
      </c>
      <c r="I64">
        <f t="shared" si="5"/>
        <v>8875</v>
      </c>
      <c r="J64">
        <f t="shared" si="5"/>
        <v>6246</v>
      </c>
      <c r="K64">
        <f t="shared" si="5"/>
        <v>5596</v>
      </c>
      <c r="L64">
        <f t="shared" si="5"/>
        <v>48723</v>
      </c>
      <c r="M64">
        <f t="shared" si="5"/>
        <v>30098</v>
      </c>
      <c r="O64">
        <f t="shared" si="6"/>
        <v>102519</v>
      </c>
      <c r="Q64">
        <f t="shared" si="7"/>
        <v>0.27988855698529413</v>
      </c>
    </row>
    <row r="65" spans="1:17" x14ac:dyDescent="0.75">
      <c r="A65" t="s">
        <v>24</v>
      </c>
      <c r="B65">
        <f t="shared" si="5"/>
        <v>0</v>
      </c>
      <c r="C65">
        <f t="shared" si="5"/>
        <v>0</v>
      </c>
      <c r="D65">
        <f t="shared" si="5"/>
        <v>526</v>
      </c>
      <c r="E65">
        <f t="shared" si="5"/>
        <v>449</v>
      </c>
      <c r="F65">
        <f t="shared" si="5"/>
        <v>64</v>
      </c>
      <c r="G65">
        <f t="shared" si="5"/>
        <v>0</v>
      </c>
      <c r="H65">
        <f t="shared" si="5"/>
        <v>903</v>
      </c>
      <c r="I65">
        <f t="shared" si="5"/>
        <v>18602</v>
      </c>
      <c r="J65">
        <f t="shared" si="5"/>
        <v>10758</v>
      </c>
      <c r="K65">
        <f t="shared" si="5"/>
        <v>3939</v>
      </c>
      <c r="L65">
        <f t="shared" si="5"/>
        <v>2314</v>
      </c>
      <c r="M65">
        <f t="shared" si="5"/>
        <v>2</v>
      </c>
      <c r="O65">
        <f t="shared" si="6"/>
        <v>37557</v>
      </c>
      <c r="Q65">
        <f t="shared" si="7"/>
        <v>1.3292738970588235E-2</v>
      </c>
    </row>
    <row r="66" spans="1:17" x14ac:dyDescent="0.75">
      <c r="A66" t="s">
        <v>25</v>
      </c>
      <c r="B66">
        <f t="shared" si="5"/>
        <v>0</v>
      </c>
      <c r="C66">
        <f t="shared" si="5"/>
        <v>0</v>
      </c>
      <c r="D66">
        <f t="shared" si="5"/>
        <v>0</v>
      </c>
      <c r="E66">
        <f t="shared" si="5"/>
        <v>0</v>
      </c>
      <c r="F66">
        <f t="shared" si="5"/>
        <v>0</v>
      </c>
      <c r="G66">
        <f t="shared" si="5"/>
        <v>4280</v>
      </c>
      <c r="H66">
        <f t="shared" si="5"/>
        <v>2877</v>
      </c>
      <c r="I66">
        <f t="shared" si="5"/>
        <v>2391</v>
      </c>
      <c r="J66">
        <f t="shared" si="5"/>
        <v>41</v>
      </c>
      <c r="K66">
        <f t="shared" si="5"/>
        <v>4468</v>
      </c>
      <c r="L66">
        <f t="shared" si="5"/>
        <v>8943</v>
      </c>
      <c r="M66">
        <f t="shared" si="5"/>
        <v>4174</v>
      </c>
      <c r="O66">
        <f t="shared" si="6"/>
        <v>27174</v>
      </c>
      <c r="Q66">
        <f t="shared" si="7"/>
        <v>5.1372931985294121E-2</v>
      </c>
    </row>
    <row r="67" spans="1:17" x14ac:dyDescent="0.75">
      <c r="A67" t="s">
        <v>27</v>
      </c>
      <c r="B67">
        <f t="shared" si="5"/>
        <v>0</v>
      </c>
      <c r="C67">
        <f t="shared" si="5"/>
        <v>0</v>
      </c>
      <c r="D67">
        <f t="shared" si="5"/>
        <v>0</v>
      </c>
      <c r="E67">
        <f t="shared" si="5"/>
        <v>0</v>
      </c>
      <c r="F67">
        <f t="shared" si="5"/>
        <v>15</v>
      </c>
      <c r="G67">
        <f t="shared" si="5"/>
        <v>3000</v>
      </c>
      <c r="H67">
        <f t="shared" si="5"/>
        <v>2254</v>
      </c>
      <c r="I67">
        <f t="shared" si="5"/>
        <v>2210</v>
      </c>
      <c r="J67">
        <f t="shared" si="5"/>
        <v>2801</v>
      </c>
      <c r="K67">
        <f t="shared" si="5"/>
        <v>4237</v>
      </c>
      <c r="L67">
        <f t="shared" si="5"/>
        <v>6158</v>
      </c>
      <c r="M67">
        <f t="shared" si="5"/>
        <v>4185</v>
      </c>
      <c r="O67">
        <f t="shared" si="6"/>
        <v>24860</v>
      </c>
      <c r="Q67">
        <f t="shared" si="7"/>
        <v>3.5374540441176473E-2</v>
      </c>
    </row>
    <row r="68" spans="1:17" x14ac:dyDescent="0.75">
      <c r="A68" t="s">
        <v>28</v>
      </c>
      <c r="B68">
        <f t="shared" si="5"/>
        <v>0</v>
      </c>
      <c r="C68">
        <f t="shared" si="5"/>
        <v>0</v>
      </c>
      <c r="D68">
        <f t="shared" si="5"/>
        <v>0</v>
      </c>
      <c r="E68">
        <f t="shared" si="5"/>
        <v>0</v>
      </c>
      <c r="F68">
        <f t="shared" si="5"/>
        <v>0</v>
      </c>
      <c r="G68">
        <f t="shared" si="5"/>
        <v>0</v>
      </c>
      <c r="H68">
        <f t="shared" si="5"/>
        <v>1512</v>
      </c>
      <c r="I68">
        <f t="shared" si="5"/>
        <v>4674</v>
      </c>
      <c r="J68">
        <f t="shared" si="5"/>
        <v>4241</v>
      </c>
      <c r="K68">
        <f t="shared" si="5"/>
        <v>2454</v>
      </c>
      <c r="L68">
        <f t="shared" si="5"/>
        <v>5900</v>
      </c>
      <c r="M68">
        <f t="shared" si="5"/>
        <v>4220</v>
      </c>
      <c r="O68">
        <f t="shared" si="6"/>
        <v>23001</v>
      </c>
      <c r="Q68">
        <f t="shared" si="7"/>
        <v>3.3892463235294115E-2</v>
      </c>
    </row>
    <row r="69" spans="1:17" x14ac:dyDescent="0.75">
      <c r="A69" t="s">
        <v>84</v>
      </c>
      <c r="B69">
        <f t="shared" si="5"/>
        <v>0</v>
      </c>
      <c r="C69">
        <f t="shared" si="5"/>
        <v>0</v>
      </c>
      <c r="D69">
        <f t="shared" si="5"/>
        <v>0</v>
      </c>
      <c r="E69">
        <f t="shared" si="5"/>
        <v>0</v>
      </c>
      <c r="F69">
        <f t="shared" si="5"/>
        <v>86</v>
      </c>
      <c r="G69">
        <f t="shared" si="5"/>
        <v>2015</v>
      </c>
      <c r="H69">
        <f t="shared" si="5"/>
        <v>2826</v>
      </c>
      <c r="I69">
        <f t="shared" si="5"/>
        <v>3818</v>
      </c>
      <c r="J69">
        <f t="shared" si="5"/>
        <v>3683</v>
      </c>
      <c r="K69">
        <f t="shared" si="5"/>
        <v>7106</v>
      </c>
      <c r="L69">
        <f t="shared" si="5"/>
        <v>15606</v>
      </c>
      <c r="M69">
        <f t="shared" si="5"/>
        <v>6482</v>
      </c>
      <c r="O69">
        <f t="shared" si="6"/>
        <v>41622</v>
      </c>
      <c r="Q69">
        <f t="shared" si="7"/>
        <v>8.9648437499999997E-2</v>
      </c>
    </row>
    <row r="70" spans="1:17" x14ac:dyDescent="0.75">
      <c r="A70" t="s">
        <v>30</v>
      </c>
      <c r="B70">
        <f t="shared" si="5"/>
        <v>0</v>
      </c>
      <c r="C70">
        <f t="shared" si="5"/>
        <v>0</v>
      </c>
      <c r="D70">
        <f t="shared" si="5"/>
        <v>51</v>
      </c>
      <c r="E70">
        <f t="shared" si="5"/>
        <v>991</v>
      </c>
      <c r="F70">
        <f t="shared" si="5"/>
        <v>1570</v>
      </c>
      <c r="G70">
        <f t="shared" si="5"/>
        <v>2504</v>
      </c>
      <c r="H70">
        <f t="shared" si="5"/>
        <v>1592</v>
      </c>
      <c r="I70">
        <f t="shared" si="5"/>
        <v>2152</v>
      </c>
      <c r="J70">
        <f t="shared" si="5"/>
        <v>2575</v>
      </c>
      <c r="K70">
        <f t="shared" si="5"/>
        <v>2521</v>
      </c>
      <c r="L70">
        <f t="shared" si="5"/>
        <v>2512</v>
      </c>
      <c r="M70">
        <f t="shared" si="5"/>
        <v>865</v>
      </c>
      <c r="O70">
        <f t="shared" si="6"/>
        <v>17333</v>
      </c>
      <c r="Q70">
        <f t="shared" si="7"/>
        <v>1.443014705882353E-2</v>
      </c>
    </row>
    <row r="71" spans="1:17" x14ac:dyDescent="0.75">
      <c r="A71" t="s">
        <v>85</v>
      </c>
      <c r="B71">
        <f t="shared" si="5"/>
        <v>0</v>
      </c>
      <c r="C71">
        <f t="shared" si="5"/>
        <v>0</v>
      </c>
      <c r="D71">
        <f t="shared" si="5"/>
        <v>0</v>
      </c>
      <c r="E71">
        <f t="shared" si="5"/>
        <v>0</v>
      </c>
      <c r="F71">
        <f t="shared" si="5"/>
        <v>0</v>
      </c>
      <c r="G71">
        <f t="shared" si="5"/>
        <v>0</v>
      </c>
      <c r="H71">
        <f t="shared" si="5"/>
        <v>0</v>
      </c>
      <c r="I71">
        <f t="shared" si="5"/>
        <v>0</v>
      </c>
      <c r="J71">
        <f t="shared" si="5"/>
        <v>0</v>
      </c>
      <c r="K71">
        <f t="shared" si="5"/>
        <v>0</v>
      </c>
      <c r="L71">
        <f t="shared" si="5"/>
        <v>0</v>
      </c>
      <c r="M71">
        <f t="shared" si="5"/>
        <v>0</v>
      </c>
      <c r="O71">
        <f t="shared" si="6"/>
        <v>0</v>
      </c>
      <c r="Q71">
        <f t="shared" si="7"/>
        <v>0</v>
      </c>
    </row>
    <row r="72" spans="1:17" x14ac:dyDescent="0.75">
      <c r="A72" t="s">
        <v>86</v>
      </c>
      <c r="B72">
        <f t="shared" si="5"/>
        <v>0</v>
      </c>
      <c r="C72">
        <f t="shared" si="5"/>
        <v>0</v>
      </c>
      <c r="D72">
        <f t="shared" si="5"/>
        <v>0</v>
      </c>
      <c r="E72">
        <f t="shared" si="5"/>
        <v>0</v>
      </c>
      <c r="F72">
        <f t="shared" si="5"/>
        <v>118</v>
      </c>
      <c r="G72">
        <f t="shared" si="5"/>
        <v>952</v>
      </c>
      <c r="H72">
        <f t="shared" si="5"/>
        <v>1946</v>
      </c>
      <c r="I72">
        <f t="shared" si="5"/>
        <v>2201</v>
      </c>
      <c r="J72">
        <f t="shared" si="5"/>
        <v>5381</v>
      </c>
      <c r="K72">
        <f t="shared" si="5"/>
        <v>1236</v>
      </c>
      <c r="L72">
        <f t="shared" si="5"/>
        <v>78</v>
      </c>
      <c r="M72">
        <f t="shared" si="5"/>
        <v>0</v>
      </c>
      <c r="O72">
        <f t="shared" si="6"/>
        <v>11912</v>
      </c>
      <c r="Q72">
        <f t="shared" si="7"/>
        <v>4.4806985294117645E-4</v>
      </c>
    </row>
    <row r="73" spans="1:17" x14ac:dyDescent="0.75">
      <c r="A73" t="s">
        <v>29</v>
      </c>
      <c r="B73">
        <f t="shared" si="5"/>
        <v>0</v>
      </c>
      <c r="C73">
        <f t="shared" si="5"/>
        <v>0</v>
      </c>
      <c r="D73">
        <f t="shared" si="5"/>
        <v>0</v>
      </c>
      <c r="E73">
        <f t="shared" si="5"/>
        <v>0</v>
      </c>
      <c r="F73">
        <f t="shared" si="5"/>
        <v>0</v>
      </c>
      <c r="G73">
        <f t="shared" si="5"/>
        <v>0</v>
      </c>
      <c r="H73">
        <f t="shared" si="5"/>
        <v>99</v>
      </c>
      <c r="I73">
        <f t="shared" si="5"/>
        <v>4166</v>
      </c>
      <c r="J73">
        <f t="shared" si="5"/>
        <v>2810</v>
      </c>
      <c r="K73">
        <f t="shared" si="5"/>
        <v>1964</v>
      </c>
      <c r="L73">
        <f t="shared" si="5"/>
        <v>2250</v>
      </c>
      <c r="M73">
        <f t="shared" si="5"/>
        <v>1158</v>
      </c>
      <c r="O73">
        <f t="shared" si="6"/>
        <v>12447</v>
      </c>
      <c r="Q73">
        <f t="shared" si="7"/>
        <v>1.2925091911764705E-2</v>
      </c>
    </row>
    <row r="74" spans="1:17" x14ac:dyDescent="0.75">
      <c r="A74" t="s">
        <v>87</v>
      </c>
      <c r="B74">
        <f t="shared" si="5"/>
        <v>0</v>
      </c>
      <c r="C74">
        <f t="shared" si="5"/>
        <v>0</v>
      </c>
      <c r="D74">
        <f t="shared" si="5"/>
        <v>0</v>
      </c>
      <c r="E74">
        <f t="shared" si="5"/>
        <v>0</v>
      </c>
      <c r="F74">
        <f t="shared" si="5"/>
        <v>0</v>
      </c>
      <c r="G74">
        <f t="shared" si="5"/>
        <v>0</v>
      </c>
      <c r="H74">
        <f t="shared" si="5"/>
        <v>0</v>
      </c>
      <c r="I74">
        <f t="shared" si="5"/>
        <v>0</v>
      </c>
      <c r="J74">
        <f t="shared" si="5"/>
        <v>0</v>
      </c>
      <c r="K74">
        <f t="shared" si="5"/>
        <v>0</v>
      </c>
      <c r="L74">
        <f t="shared" si="5"/>
        <v>0</v>
      </c>
      <c r="M74">
        <f t="shared" si="5"/>
        <v>0</v>
      </c>
      <c r="O74">
        <f t="shared" si="6"/>
        <v>0</v>
      </c>
      <c r="Q74">
        <f t="shared" si="7"/>
        <v>0</v>
      </c>
    </row>
    <row r="75" spans="1:17" x14ac:dyDescent="0.75">
      <c r="A75" t="s">
        <v>88</v>
      </c>
      <c r="B75">
        <f t="shared" ref="B75:M79" si="8">B21-B48</f>
        <v>0</v>
      </c>
      <c r="C75">
        <f t="shared" si="8"/>
        <v>0</v>
      </c>
      <c r="D75">
        <f t="shared" si="8"/>
        <v>0</v>
      </c>
      <c r="E75">
        <f t="shared" si="8"/>
        <v>0</v>
      </c>
      <c r="F75">
        <f t="shared" si="8"/>
        <v>0</v>
      </c>
      <c r="G75">
        <f t="shared" si="8"/>
        <v>0</v>
      </c>
      <c r="H75">
        <f t="shared" si="8"/>
        <v>0</v>
      </c>
      <c r="I75">
        <f t="shared" si="8"/>
        <v>0</v>
      </c>
      <c r="J75">
        <f t="shared" si="8"/>
        <v>408</v>
      </c>
      <c r="K75">
        <f t="shared" si="8"/>
        <v>1471</v>
      </c>
      <c r="L75">
        <f t="shared" si="8"/>
        <v>603</v>
      </c>
      <c r="M75">
        <f t="shared" si="8"/>
        <v>0</v>
      </c>
      <c r="O75">
        <f t="shared" si="6"/>
        <v>2482</v>
      </c>
      <c r="Q75">
        <f t="shared" si="7"/>
        <v>3.463924632352941E-3</v>
      </c>
    </row>
    <row r="76" spans="1:17" x14ac:dyDescent="0.75">
      <c r="A76" t="s">
        <v>32</v>
      </c>
      <c r="B76">
        <f t="shared" si="8"/>
        <v>0</v>
      </c>
      <c r="C76">
        <f t="shared" si="8"/>
        <v>0</v>
      </c>
      <c r="D76">
        <f t="shared" si="8"/>
        <v>0</v>
      </c>
      <c r="E76">
        <f t="shared" si="8"/>
        <v>0</v>
      </c>
      <c r="F76">
        <f t="shared" si="8"/>
        <v>0</v>
      </c>
      <c r="G76">
        <f t="shared" si="8"/>
        <v>0</v>
      </c>
      <c r="H76">
        <f t="shared" si="8"/>
        <v>0</v>
      </c>
      <c r="I76">
        <f t="shared" si="8"/>
        <v>0</v>
      </c>
      <c r="J76">
        <f t="shared" si="8"/>
        <v>2591</v>
      </c>
      <c r="K76">
        <f t="shared" si="8"/>
        <v>2514</v>
      </c>
      <c r="L76">
        <f t="shared" si="8"/>
        <v>2618</v>
      </c>
      <c r="M76">
        <f t="shared" si="8"/>
        <v>947</v>
      </c>
      <c r="O76">
        <f t="shared" si="6"/>
        <v>8670</v>
      </c>
      <c r="Q76">
        <f t="shared" si="7"/>
        <v>1.50390625E-2</v>
      </c>
    </row>
    <row r="77" spans="1:17" x14ac:dyDescent="0.75">
      <c r="A77" t="s">
        <v>73</v>
      </c>
      <c r="B77">
        <f t="shared" si="8"/>
        <v>0</v>
      </c>
      <c r="C77">
        <f t="shared" si="8"/>
        <v>0</v>
      </c>
      <c r="D77">
        <f t="shared" si="8"/>
        <v>0</v>
      </c>
      <c r="E77">
        <f t="shared" si="8"/>
        <v>0</v>
      </c>
      <c r="F77">
        <f t="shared" si="8"/>
        <v>0</v>
      </c>
      <c r="G77">
        <f t="shared" si="8"/>
        <v>0</v>
      </c>
      <c r="H77">
        <f t="shared" si="8"/>
        <v>0</v>
      </c>
      <c r="I77">
        <f t="shared" si="8"/>
        <v>0</v>
      </c>
      <c r="J77">
        <f t="shared" si="8"/>
        <v>0</v>
      </c>
      <c r="K77">
        <f t="shared" si="8"/>
        <v>0</v>
      </c>
      <c r="L77">
        <f t="shared" si="8"/>
        <v>0</v>
      </c>
      <c r="M77">
        <f t="shared" si="8"/>
        <v>0</v>
      </c>
      <c r="O77">
        <f t="shared" si="6"/>
        <v>0</v>
      </c>
      <c r="Q77">
        <f t="shared" si="7"/>
        <v>0</v>
      </c>
    </row>
    <row r="78" spans="1:17" x14ac:dyDescent="0.75">
      <c r="A78" t="s">
        <v>74</v>
      </c>
      <c r="B78">
        <f t="shared" si="8"/>
        <v>0</v>
      </c>
      <c r="C78">
        <f t="shared" si="8"/>
        <v>0</v>
      </c>
      <c r="D78">
        <f t="shared" si="8"/>
        <v>0</v>
      </c>
      <c r="E78">
        <f t="shared" si="8"/>
        <v>0</v>
      </c>
      <c r="F78">
        <f t="shared" si="8"/>
        <v>0</v>
      </c>
      <c r="G78">
        <f t="shared" si="8"/>
        <v>0</v>
      </c>
      <c r="H78">
        <f t="shared" si="8"/>
        <v>0</v>
      </c>
      <c r="I78">
        <f t="shared" si="8"/>
        <v>0</v>
      </c>
      <c r="J78">
        <f t="shared" si="8"/>
        <v>0</v>
      </c>
      <c r="K78">
        <f t="shared" si="8"/>
        <v>0</v>
      </c>
      <c r="L78">
        <f t="shared" si="8"/>
        <v>0</v>
      </c>
      <c r="M78">
        <f t="shared" si="8"/>
        <v>0</v>
      </c>
      <c r="O78">
        <f t="shared" si="6"/>
        <v>0</v>
      </c>
      <c r="Q78">
        <f t="shared" si="7"/>
        <v>0</v>
      </c>
    </row>
    <row r="79" spans="1:17" x14ac:dyDescent="0.75">
      <c r="A79" t="s">
        <v>72</v>
      </c>
      <c r="B79">
        <f t="shared" si="8"/>
        <v>0</v>
      </c>
      <c r="C79">
        <f t="shared" si="8"/>
        <v>0</v>
      </c>
      <c r="D79">
        <f t="shared" si="8"/>
        <v>0</v>
      </c>
      <c r="E79">
        <f t="shared" si="8"/>
        <v>0</v>
      </c>
      <c r="F79">
        <f t="shared" si="8"/>
        <v>0</v>
      </c>
      <c r="G79">
        <f t="shared" si="8"/>
        <v>0</v>
      </c>
      <c r="H79">
        <f t="shared" si="8"/>
        <v>0</v>
      </c>
      <c r="I79">
        <f t="shared" si="8"/>
        <v>0</v>
      </c>
      <c r="J79">
        <f t="shared" si="8"/>
        <v>0</v>
      </c>
      <c r="K79">
        <f t="shared" si="8"/>
        <v>0</v>
      </c>
      <c r="L79">
        <f t="shared" si="8"/>
        <v>0</v>
      </c>
      <c r="M79">
        <f t="shared" si="8"/>
        <v>0</v>
      </c>
      <c r="O79">
        <f t="shared" si="6"/>
        <v>0</v>
      </c>
      <c r="Q79">
        <f t="shared" si="7"/>
        <v>0</v>
      </c>
    </row>
    <row r="81" spans="1:13" x14ac:dyDescent="0.75">
      <c r="A81" t="s">
        <v>92</v>
      </c>
      <c r="B81">
        <f t="shared" ref="B81:M81" si="9">SUM(B58:B79)</f>
        <v>7671</v>
      </c>
      <c r="C81">
        <f t="shared" si="9"/>
        <v>38584</v>
      </c>
      <c r="D81">
        <f t="shared" si="9"/>
        <v>49008</v>
      </c>
      <c r="E81">
        <f t="shared" si="9"/>
        <v>55357</v>
      </c>
      <c r="F81">
        <f t="shared" si="9"/>
        <v>42959</v>
      </c>
      <c r="G81">
        <f t="shared" si="9"/>
        <v>72885</v>
      </c>
      <c r="H81">
        <f t="shared" si="9"/>
        <v>91188</v>
      </c>
      <c r="I81">
        <f t="shared" si="9"/>
        <v>123883</v>
      </c>
      <c r="J81">
        <f t="shared" si="9"/>
        <v>85791</v>
      </c>
      <c r="K81">
        <f t="shared" si="9"/>
        <v>69049</v>
      </c>
      <c r="L81">
        <f t="shared" si="9"/>
        <v>174080</v>
      </c>
      <c r="M81">
        <f t="shared" si="9"/>
        <v>75785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7"/>
  <sheetViews>
    <sheetView workbookViewId="0">
      <selection activeCell="B2" sqref="B2"/>
    </sheetView>
  </sheetViews>
  <sheetFormatPr defaultRowHeight="14.75" x14ac:dyDescent="0.75"/>
  <cols>
    <col min="1" max="1" width="15.40625" customWidth="1"/>
  </cols>
  <sheetData>
    <row r="1" spans="1:32" ht="44.25" x14ac:dyDescent="0.7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75">
      <c r="A2" t="s">
        <v>16</v>
      </c>
      <c r="B2" s="9">
        <f>Summary!C38</f>
        <v>8863.301826628478</v>
      </c>
      <c r="C2" s="9">
        <f>Summary!D38</f>
        <v>8870.4951956339028</v>
      </c>
      <c r="D2" s="9">
        <f>Summary!E38</f>
        <v>5834.8273717135789</v>
      </c>
      <c r="E2" s="9">
        <f>Summary!F38</f>
        <v>3197.0834404160064</v>
      </c>
      <c r="F2" s="9">
        <f>Summary!G38</f>
        <v>2612.6859722845547</v>
      </c>
      <c r="G2" s="9">
        <f>Summary!H38</f>
        <v>2195.3097142761012</v>
      </c>
      <c r="H2" s="9">
        <f>Summary!I38</f>
        <v>2074.7448613394881</v>
      </c>
      <c r="I2" s="9">
        <f>Summary!J38</f>
        <v>300.52351835174778</v>
      </c>
      <c r="J2" s="9">
        <f>Summary!K38</f>
        <v>300.52351835174778</v>
      </c>
      <c r="K2" s="9">
        <f>Summary!L38</f>
        <v>300.52351835174778</v>
      </c>
      <c r="L2" s="9">
        <f>Summary!M38</f>
        <v>300.52351835174778</v>
      </c>
      <c r="M2" s="9">
        <f>Summary!N38</f>
        <v>300.52351835174778</v>
      </c>
      <c r="N2" s="9">
        <f>Summary!O38</f>
        <v>245.24790619147615</v>
      </c>
      <c r="O2" s="9">
        <f>Summary!P38</f>
        <v>149.54513499056355</v>
      </c>
      <c r="P2" s="9">
        <f>Summary!Q38</f>
        <v>58.275878749437524</v>
      </c>
      <c r="Q2" s="9">
        <f>Summary!R38</f>
        <v>11.623644285733851</v>
      </c>
      <c r="R2" s="9">
        <f>Summary!S38</f>
        <v>2.9811566108910497</v>
      </c>
      <c r="S2" s="9">
        <f>Summary!T38</f>
        <v>2.9811566108910501</v>
      </c>
      <c r="T2" s="9">
        <f>Summary!U38</f>
        <v>2.981156610891051</v>
      </c>
      <c r="U2" s="9">
        <f>Summary!V38</f>
        <v>2.9811566108910506</v>
      </c>
      <c r="V2" s="9">
        <f>Summary!W38</f>
        <v>2.9811566108910497</v>
      </c>
      <c r="W2" s="9">
        <f>Summary!X38</f>
        <v>2.9811566108910506</v>
      </c>
      <c r="X2" s="9">
        <f>Summary!Y38</f>
        <v>2.9811566108910497</v>
      </c>
      <c r="Y2" s="9">
        <f>Summary!Z38</f>
        <v>2.9811566108910501</v>
      </c>
      <c r="Z2" s="9">
        <f>Summary!AA38</f>
        <v>2.9811566108910501</v>
      </c>
      <c r="AA2" s="9">
        <f>Summary!AB38</f>
        <v>2.9811566108910497</v>
      </c>
      <c r="AB2" s="9">
        <f>Summary!AC38</f>
        <v>2.9811566108910501</v>
      </c>
      <c r="AC2" s="9">
        <f>Summary!AD38</f>
        <v>2.9811566108910501</v>
      </c>
      <c r="AD2" s="9">
        <f>Summary!AE38</f>
        <v>2.9811566108910501</v>
      </c>
      <c r="AE2" s="9">
        <f>Summary!AF38</f>
        <v>1.1179337290841438</v>
      </c>
      <c r="AF2" s="9">
        <f>Summary!AG38</f>
        <v>0</v>
      </c>
    </row>
    <row r="3" spans="1:32" x14ac:dyDescent="0.7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7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7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7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7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F7"/>
  <sheetViews>
    <sheetView workbookViewId="0">
      <selection activeCell="I14" sqref="I14"/>
    </sheetView>
  </sheetViews>
  <sheetFormatPr defaultRowHeight="14.75" x14ac:dyDescent="0.75"/>
  <cols>
    <col min="1" max="1" width="16.86328125" customWidth="1"/>
  </cols>
  <sheetData>
    <row r="1" spans="1:32" ht="44.25" x14ac:dyDescent="0.7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75">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7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7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7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7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7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Summary</vt:lpstr>
      <vt:lpstr>Baseline Calculations</vt:lpstr>
      <vt:lpstr>PEV Sales by Manufacturer</vt:lpstr>
      <vt:lpstr>BPHEVSP-passengers</vt:lpstr>
      <vt:lpstr>BPHEVSP-freight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2017-06-20T00:56:40Z</dcterms:created>
  <dcterms:modified xsi:type="dcterms:W3CDTF">2023-05-05T22:29:05Z</dcterms:modified>
</cp:coreProperties>
</file>