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mc:AlternateContent xmlns:mc="http://schemas.openxmlformats.org/markup-compatibility/2006">
    <mc:Choice Requires="x15">
      <x15ac:absPath xmlns:x15ac="http://schemas.microsoft.com/office/spreadsheetml/2010/11/ac" url="C:\Users\olivia\Documents\EPS_Models by Region\RMI\Colorado\CO_Model\"/>
    </mc:Choice>
  </mc:AlternateContent>
  <xr:revisionPtr revIDLastSave="0" documentId="13_ncr:1_{C5C1D411-4EB5-46F2-97C9-F8782DC3C73C}" xr6:coauthVersionLast="45" xr6:coauthVersionMax="45" xr10:uidLastSave="{00000000-0000-0000-0000-000000000000}"/>
  <bookViews>
    <workbookView xWindow="-45" yWindow="930" windowWidth="16125" windowHeight="14970" activeTab="1" xr2:uid="{00000000-000D-0000-FFFF-FFFF00000000}"/>
  </bookViews>
  <sheets>
    <sheet name="About" sheetId="1" r:id="rId1"/>
    <sheet name="PolicyLevers" sheetId="2" r:id="rId2"/>
    <sheet name="UnitControlCenter" sheetId="3" r:id="rId3"/>
    <sheet name="OutputGraphs" sheetId="4" r:id="rId4"/>
    <sheet name="Output Graph Color Key" sheetId="5" r:id="rId5"/>
    <sheet name="ReferenceScenarios" sheetId="6" r:id="rId6"/>
    <sheet name="Target Calculations" sheetId="7" r:id="rId7"/>
    <sheet name="2005 US" sheetId="8" r:id="rId8"/>
    <sheet name="State EPS Pollutant" sheetId="9" r:id="rId9"/>
    <sheet name="US EPS Pollutant" sheetId="10" r:id="rId10"/>
    <sheet name="MaxBoundCalculations" sheetId="11" r:id="rId11"/>
  </sheets>
  <definedNames>
    <definedName name="_xlnm._FilterDatabase" localSheetId="6" hidden="1">'Target Calculations'!$E$1:$J$321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5" roundtripDataSignature="AMtx7mhs+U0pzMphGa4OoBn+ZQ6yMdtHfg=="/>
    </ext>
  </extLst>
</workbook>
</file>

<file path=xl/calcChain.xml><?xml version="1.0" encoding="utf-8"?>
<calcChain xmlns="http://schemas.openxmlformats.org/spreadsheetml/2006/main">
  <c r="E221" i="11" l="1"/>
  <c r="D221" i="11"/>
  <c r="C221" i="11"/>
  <c r="B221" i="11"/>
  <c r="B222" i="11" s="1"/>
  <c r="B215" i="11"/>
  <c r="I213" i="11"/>
  <c r="H213" i="11"/>
  <c r="G213" i="11"/>
  <c r="B214" i="11" s="1"/>
  <c r="F213" i="11"/>
  <c r="E213" i="11"/>
  <c r="D213" i="11"/>
  <c r="C213" i="11"/>
  <c r="B213" i="11"/>
  <c r="I205" i="11"/>
  <c r="B207" i="11" s="1"/>
  <c r="H205" i="11"/>
  <c r="B206" i="11" s="1"/>
  <c r="G205" i="11"/>
  <c r="F205" i="11"/>
  <c r="E205" i="11"/>
  <c r="D205" i="11"/>
  <c r="C205" i="11"/>
  <c r="B205" i="11"/>
  <c r="B197" i="11"/>
  <c r="B196" i="11"/>
  <c r="B194" i="11"/>
  <c r="B188" i="11"/>
  <c r="B189" i="11" s="1"/>
  <c r="B187" i="11"/>
  <c r="B186" i="11"/>
  <c r="B181" i="11"/>
  <c r="B176" i="11"/>
  <c r="B172" i="11"/>
  <c r="B171" i="11"/>
  <c r="B167" i="11"/>
  <c r="B163" i="11"/>
  <c r="B161" i="11"/>
  <c r="G156" i="11"/>
  <c r="G155" i="11"/>
  <c r="G154" i="11"/>
  <c r="G153" i="11"/>
  <c r="B162" i="11" s="1"/>
  <c r="G152" i="11"/>
  <c r="G151" i="11"/>
  <c r="G150" i="11"/>
  <c r="G149" i="11"/>
  <c r="G148" i="11"/>
  <c r="G147" i="11"/>
  <c r="G146" i="11"/>
  <c r="G145" i="11"/>
  <c r="B160" i="11" s="1"/>
  <c r="G144" i="11"/>
  <c r="G143" i="11"/>
  <c r="G142" i="11"/>
  <c r="G141" i="11"/>
  <c r="B159" i="11" s="1"/>
  <c r="G140" i="11"/>
  <c r="G139" i="11"/>
  <c r="A131" i="11"/>
  <c r="A130" i="11"/>
  <c r="A127" i="11"/>
  <c r="A128" i="11" s="1"/>
  <c r="A116" i="11"/>
  <c r="A117" i="11" s="1"/>
  <c r="A101" i="11"/>
  <c r="A102" i="11" s="1"/>
  <c r="A93" i="11"/>
  <c r="A94" i="11" s="1"/>
  <c r="A96" i="11" s="1"/>
  <c r="A91" i="11"/>
  <c r="B88" i="11"/>
  <c r="V26" i="10"/>
  <c r="AD25" i="10"/>
  <c r="AB25" i="10"/>
  <c r="Z25" i="10"/>
  <c r="V25" i="10"/>
  <c r="T25" i="10"/>
  <c r="R25" i="10"/>
  <c r="N25" i="10"/>
  <c r="L25" i="10"/>
  <c r="J25" i="10"/>
  <c r="F25" i="10"/>
  <c r="D25" i="10"/>
  <c r="B25" i="10"/>
  <c r="AE22" i="10"/>
  <c r="AD22" i="10"/>
  <c r="W22" i="10"/>
  <c r="V22" i="10"/>
  <c r="O22" i="10"/>
  <c r="N22" i="10"/>
  <c r="G22" i="10"/>
  <c r="F22" i="10"/>
  <c r="AE21" i="10"/>
  <c r="AD21" i="10"/>
  <c r="AB21" i="10"/>
  <c r="W21" i="10"/>
  <c r="V21" i="10"/>
  <c r="T21" i="10"/>
  <c r="O21" i="10"/>
  <c r="N21" i="10"/>
  <c r="L21" i="10"/>
  <c r="G21" i="10"/>
  <c r="F21" i="10"/>
  <c r="D21" i="10"/>
  <c r="AE20" i="10"/>
  <c r="AD20" i="10"/>
  <c r="AC20" i="10"/>
  <c r="AB20" i="10"/>
  <c r="W20" i="10"/>
  <c r="V20" i="10"/>
  <c r="U20" i="10"/>
  <c r="T20" i="10"/>
  <c r="O20" i="10"/>
  <c r="N20" i="10"/>
  <c r="M20" i="10"/>
  <c r="L20" i="10"/>
  <c r="G20" i="10"/>
  <c r="F20" i="10"/>
  <c r="E20" i="10"/>
  <c r="D20" i="10"/>
  <c r="AG17" i="10"/>
  <c r="AG26" i="10" s="1"/>
  <c r="AF17" i="10"/>
  <c r="AF26" i="10" s="1"/>
  <c r="AE17" i="10"/>
  <c r="AE26" i="10" s="1"/>
  <c r="AD17" i="10"/>
  <c r="AD26" i="10" s="1"/>
  <c r="AC17" i="10"/>
  <c r="AC26" i="10" s="1"/>
  <c r="AB17" i="10"/>
  <c r="AB26" i="10" s="1"/>
  <c r="AA17" i="10"/>
  <c r="AA26" i="10" s="1"/>
  <c r="Z17" i="10"/>
  <c r="Z26" i="10" s="1"/>
  <c r="Y17" i="10"/>
  <c r="Y26" i="10" s="1"/>
  <c r="X17" i="10"/>
  <c r="X26" i="10" s="1"/>
  <c r="W17" i="10"/>
  <c r="W26" i="10" s="1"/>
  <c r="V17" i="10"/>
  <c r="U17" i="10"/>
  <c r="U26" i="10" s="1"/>
  <c r="T17" i="10"/>
  <c r="T26" i="10" s="1"/>
  <c r="S17" i="10"/>
  <c r="S26" i="10" s="1"/>
  <c r="R17" i="10"/>
  <c r="R26" i="10" s="1"/>
  <c r="Q17" i="10"/>
  <c r="Q26" i="10" s="1"/>
  <c r="P17" i="10"/>
  <c r="P26" i="10" s="1"/>
  <c r="O17" i="10"/>
  <c r="O26" i="10" s="1"/>
  <c r="N17" i="10"/>
  <c r="N26" i="10" s="1"/>
  <c r="M17" i="10"/>
  <c r="M26" i="10" s="1"/>
  <c r="L17" i="10"/>
  <c r="L26" i="10" s="1"/>
  <c r="K17" i="10"/>
  <c r="K26" i="10" s="1"/>
  <c r="J17" i="10"/>
  <c r="J26" i="10" s="1"/>
  <c r="I17" i="10"/>
  <c r="I26" i="10" s="1"/>
  <c r="H17" i="10"/>
  <c r="H26" i="10" s="1"/>
  <c r="G17" i="10"/>
  <c r="G26" i="10" s="1"/>
  <c r="F17" i="10"/>
  <c r="F26" i="10" s="1"/>
  <c r="E17" i="10"/>
  <c r="E26" i="10" s="1"/>
  <c r="D17" i="10"/>
  <c r="D26" i="10" s="1"/>
  <c r="C17" i="10"/>
  <c r="C26" i="10" s="1"/>
  <c r="B17" i="10"/>
  <c r="B26" i="10" s="1"/>
  <c r="A17" i="10"/>
  <c r="AG16" i="10"/>
  <c r="AF16" i="10"/>
  <c r="AF25" i="10" s="1"/>
  <c r="AE16" i="10"/>
  <c r="AE25" i="10" s="1"/>
  <c r="AD16" i="10"/>
  <c r="AC16" i="10"/>
  <c r="AC25" i="10" s="1"/>
  <c r="AB16" i="10"/>
  <c r="AA16" i="10"/>
  <c r="AA25" i="10" s="1"/>
  <c r="Z16" i="10"/>
  <c r="Y16" i="10"/>
  <c r="X16" i="10"/>
  <c r="X25" i="10" s="1"/>
  <c r="W16" i="10"/>
  <c r="W25" i="10" s="1"/>
  <c r="V16" i="10"/>
  <c r="U16" i="10"/>
  <c r="U25" i="10" s="1"/>
  <c r="T16" i="10"/>
  <c r="S16" i="10"/>
  <c r="S25" i="10" s="1"/>
  <c r="R16" i="10"/>
  <c r="Q16" i="10"/>
  <c r="P16" i="10"/>
  <c r="P25" i="10" s="1"/>
  <c r="O16" i="10"/>
  <c r="O25" i="10" s="1"/>
  <c r="N16" i="10"/>
  <c r="M16" i="10"/>
  <c r="M25" i="10" s="1"/>
  <c r="L16" i="10"/>
  <c r="K16" i="10"/>
  <c r="K25" i="10" s="1"/>
  <c r="J16" i="10"/>
  <c r="I16" i="10"/>
  <c r="H16" i="10"/>
  <c r="H25" i="10" s="1"/>
  <c r="G16" i="10"/>
  <c r="G25" i="10" s="1"/>
  <c r="F16" i="10"/>
  <c r="E16" i="10"/>
  <c r="E25" i="10" s="1"/>
  <c r="D16" i="10"/>
  <c r="C16" i="10"/>
  <c r="C25" i="10" s="1"/>
  <c r="B16" i="10"/>
  <c r="A16" i="10"/>
  <c r="AG13" i="10"/>
  <c r="AG22" i="10" s="1"/>
  <c r="AF13" i="10"/>
  <c r="AF22" i="10" s="1"/>
  <c r="AE13" i="10"/>
  <c r="AD13" i="10"/>
  <c r="AC13" i="10"/>
  <c r="AC22" i="10" s="1"/>
  <c r="AB13" i="10"/>
  <c r="AB22" i="10" s="1"/>
  <c r="AA13" i="10"/>
  <c r="Z13" i="10"/>
  <c r="Y13" i="10"/>
  <c r="Y22" i="10" s="1"/>
  <c r="X13" i="10"/>
  <c r="X22" i="10" s="1"/>
  <c r="W13" i="10"/>
  <c r="V13" i="10"/>
  <c r="U13" i="10"/>
  <c r="U22" i="10" s="1"/>
  <c r="T13" i="10"/>
  <c r="T22" i="10" s="1"/>
  <c r="S13" i="10"/>
  <c r="R13" i="10"/>
  <c r="Q13" i="10"/>
  <c r="Q22" i="10" s="1"/>
  <c r="P13" i="10"/>
  <c r="P22" i="10" s="1"/>
  <c r="O13" i="10"/>
  <c r="N13" i="10"/>
  <c r="M13" i="10"/>
  <c r="M22" i="10" s="1"/>
  <c r="L13" i="10"/>
  <c r="L22" i="10" s="1"/>
  <c r="K13" i="10"/>
  <c r="J13" i="10"/>
  <c r="I13" i="10"/>
  <c r="I22" i="10" s="1"/>
  <c r="H13" i="10"/>
  <c r="H22" i="10" s="1"/>
  <c r="G13" i="10"/>
  <c r="F13" i="10"/>
  <c r="E13" i="10"/>
  <c r="E22" i="10" s="1"/>
  <c r="D13" i="10"/>
  <c r="D22" i="10" s="1"/>
  <c r="C13" i="10"/>
  <c r="B13" i="10"/>
  <c r="A13" i="10"/>
  <c r="AG12" i="10"/>
  <c r="AG21" i="10" s="1"/>
  <c r="AF12" i="10"/>
  <c r="AF21" i="10" s="1"/>
  <c r="AE12" i="10"/>
  <c r="AD12" i="10"/>
  <c r="AC12" i="10"/>
  <c r="AC21" i="10" s="1"/>
  <c r="AB12" i="10"/>
  <c r="AA12" i="10"/>
  <c r="Z12" i="10"/>
  <c r="Z21" i="10" s="1"/>
  <c r="Y12" i="10"/>
  <c r="Y21" i="10" s="1"/>
  <c r="X12" i="10"/>
  <c r="X21" i="10" s="1"/>
  <c r="W12" i="10"/>
  <c r="V12" i="10"/>
  <c r="U12" i="10"/>
  <c r="U21" i="10" s="1"/>
  <c r="T12" i="10"/>
  <c r="S12" i="10"/>
  <c r="R12" i="10"/>
  <c r="R21" i="10" s="1"/>
  <c r="Q12" i="10"/>
  <c r="Q21" i="10" s="1"/>
  <c r="P12" i="10"/>
  <c r="P21" i="10" s="1"/>
  <c r="O12" i="10"/>
  <c r="N12" i="10"/>
  <c r="M12" i="10"/>
  <c r="M21" i="10" s="1"/>
  <c r="L12" i="10"/>
  <c r="K12" i="10"/>
  <c r="J12" i="10"/>
  <c r="J21" i="10" s="1"/>
  <c r="I12" i="10"/>
  <c r="I21" i="10" s="1"/>
  <c r="H12" i="10"/>
  <c r="H21" i="10" s="1"/>
  <c r="G12" i="10"/>
  <c r="F12" i="10"/>
  <c r="E12" i="10"/>
  <c r="E21" i="10" s="1"/>
  <c r="D12" i="10"/>
  <c r="C12" i="10"/>
  <c r="B12" i="10"/>
  <c r="B21" i="10" s="1"/>
  <c r="A12" i="10"/>
  <c r="AG11" i="10"/>
  <c r="AG20" i="10" s="1"/>
  <c r="AF11" i="10"/>
  <c r="AF20" i="10" s="1"/>
  <c r="AE11" i="10"/>
  <c r="AD11" i="10"/>
  <c r="AC11" i="10"/>
  <c r="AB11" i="10"/>
  <c r="AA11" i="10"/>
  <c r="AA20" i="10" s="1"/>
  <c r="Z11" i="10"/>
  <c r="Z20" i="10" s="1"/>
  <c r="Y11" i="10"/>
  <c r="Y20" i="10" s="1"/>
  <c r="X11" i="10"/>
  <c r="X20" i="10" s="1"/>
  <c r="W11" i="10"/>
  <c r="V11" i="10"/>
  <c r="U11" i="10"/>
  <c r="T11" i="10"/>
  <c r="S11" i="10"/>
  <c r="S20" i="10" s="1"/>
  <c r="R11" i="10"/>
  <c r="R20" i="10" s="1"/>
  <c r="Q11" i="10"/>
  <c r="Q20" i="10" s="1"/>
  <c r="P11" i="10"/>
  <c r="P20" i="10" s="1"/>
  <c r="O11" i="10"/>
  <c r="N11" i="10"/>
  <c r="M11" i="10"/>
  <c r="L11" i="10"/>
  <c r="K11" i="10"/>
  <c r="K20" i="10" s="1"/>
  <c r="J11" i="10"/>
  <c r="J20" i="10" s="1"/>
  <c r="I11" i="10"/>
  <c r="I20" i="10" s="1"/>
  <c r="H11" i="10"/>
  <c r="H20" i="10" s="1"/>
  <c r="G11" i="10"/>
  <c r="F11" i="10"/>
  <c r="E11" i="10"/>
  <c r="D11" i="10"/>
  <c r="C11" i="10"/>
  <c r="C20" i="10" s="1"/>
  <c r="B11" i="10"/>
  <c r="B20" i="10" s="1"/>
  <c r="A11" i="10"/>
  <c r="AG10" i="10"/>
  <c r="AF10" i="10"/>
  <c r="AE10" i="10"/>
  <c r="AD10" i="10"/>
  <c r="AC10" i="10"/>
  <c r="AB10" i="10"/>
  <c r="AA10" i="10"/>
  <c r="Z10" i="10"/>
  <c r="Y10" i="10"/>
  <c r="X10" i="10"/>
  <c r="W10" i="10"/>
  <c r="V10" i="10"/>
  <c r="U10" i="10"/>
  <c r="T10" i="10"/>
  <c r="S10" i="10"/>
  <c r="R10" i="10"/>
  <c r="Q10" i="10"/>
  <c r="P10" i="10"/>
  <c r="O10" i="10"/>
  <c r="N10" i="10"/>
  <c r="M10" i="10"/>
  <c r="L10" i="10"/>
  <c r="K10" i="10"/>
  <c r="J10" i="10"/>
  <c r="I10" i="10"/>
  <c r="H10" i="10"/>
  <c r="G10" i="10"/>
  <c r="F10" i="10"/>
  <c r="E10" i="10"/>
  <c r="D10" i="10"/>
  <c r="C10" i="10"/>
  <c r="B10" i="10"/>
  <c r="B3" i="10"/>
  <c r="AA22" i="10" s="1"/>
  <c r="B2" i="10"/>
  <c r="AA21" i="10" s="1"/>
  <c r="AD21" i="9"/>
  <c r="U21" i="9"/>
  <c r="AD20" i="9"/>
  <c r="U20" i="9"/>
  <c r="AD17" i="9"/>
  <c r="U17" i="9"/>
  <c r="AD16" i="9"/>
  <c r="U16" i="9"/>
  <c r="AD15" i="9"/>
  <c r="U15" i="9"/>
  <c r="AG12" i="9"/>
  <c r="AG21" i="9" s="1"/>
  <c r="AF12" i="9"/>
  <c r="AF21" i="9" s="1"/>
  <c r="AE12" i="9"/>
  <c r="AE21" i="9" s="1"/>
  <c r="AD12" i="9"/>
  <c r="AC12" i="9"/>
  <c r="AC21" i="9" s="1"/>
  <c r="AB12" i="9"/>
  <c r="AB21" i="9" s="1"/>
  <c r="AA12" i="9"/>
  <c r="AA21" i="9" s="1"/>
  <c r="Z12" i="9"/>
  <c r="Z21" i="9" s="1"/>
  <c r="Y12" i="9"/>
  <c r="Y21" i="9" s="1"/>
  <c r="X12" i="9"/>
  <c r="X21" i="9" s="1"/>
  <c r="W12" i="9"/>
  <c r="W21" i="9" s="1"/>
  <c r="V12" i="9"/>
  <c r="V21" i="9" s="1"/>
  <c r="U12" i="9"/>
  <c r="T12" i="9"/>
  <c r="T21" i="9" s="1"/>
  <c r="S12" i="9"/>
  <c r="S21" i="9" s="1"/>
  <c r="R12" i="9"/>
  <c r="R21" i="9" s="1"/>
  <c r="Q12" i="9"/>
  <c r="Q21" i="9" s="1"/>
  <c r="P12" i="9"/>
  <c r="P21" i="9" s="1"/>
  <c r="O12" i="9"/>
  <c r="O21" i="9" s="1"/>
  <c r="N12" i="9"/>
  <c r="N21" i="9" s="1"/>
  <c r="M12" i="9"/>
  <c r="M21" i="9" s="1"/>
  <c r="L12" i="9"/>
  <c r="L21" i="9" s="1"/>
  <c r="K12" i="9"/>
  <c r="K21" i="9" s="1"/>
  <c r="J12" i="9"/>
  <c r="J21" i="9" s="1"/>
  <c r="I12" i="9"/>
  <c r="I21" i="9" s="1"/>
  <c r="H12" i="9"/>
  <c r="H21" i="9" s="1"/>
  <c r="G12" i="9"/>
  <c r="G21" i="9" s="1"/>
  <c r="F12" i="9"/>
  <c r="F21" i="9" s="1"/>
  <c r="E12" i="9"/>
  <c r="E21" i="9" s="1"/>
  <c r="D12" i="9"/>
  <c r="D21" i="9" s="1"/>
  <c r="C12" i="9"/>
  <c r="C21" i="9" s="1"/>
  <c r="B12" i="9"/>
  <c r="B21" i="9" s="1"/>
  <c r="AG11" i="9"/>
  <c r="AG20" i="9" s="1"/>
  <c r="AF11" i="9"/>
  <c r="AF20" i="9" s="1"/>
  <c r="AE11" i="9"/>
  <c r="AE20" i="9" s="1"/>
  <c r="AD11" i="9"/>
  <c r="AC11" i="9"/>
  <c r="AC20" i="9" s="1"/>
  <c r="AB11" i="9"/>
  <c r="AB20" i="9" s="1"/>
  <c r="AA11" i="9"/>
  <c r="AA20" i="9" s="1"/>
  <c r="Z11" i="9"/>
  <c r="Z20" i="9" s="1"/>
  <c r="Y11" i="9"/>
  <c r="Y20" i="9" s="1"/>
  <c r="X11" i="9"/>
  <c r="X20" i="9" s="1"/>
  <c r="W11" i="9"/>
  <c r="W20" i="9" s="1"/>
  <c r="V11" i="9"/>
  <c r="V20" i="9" s="1"/>
  <c r="U11" i="9"/>
  <c r="T11" i="9"/>
  <c r="T20" i="9" s="1"/>
  <c r="S11" i="9"/>
  <c r="S20" i="9" s="1"/>
  <c r="R11" i="9"/>
  <c r="R20" i="9" s="1"/>
  <c r="Q11" i="9"/>
  <c r="Q20" i="9" s="1"/>
  <c r="P11" i="9"/>
  <c r="P20" i="9" s="1"/>
  <c r="O11" i="9"/>
  <c r="O20" i="9" s="1"/>
  <c r="N11" i="9"/>
  <c r="N20" i="9" s="1"/>
  <c r="M11" i="9"/>
  <c r="M20" i="9" s="1"/>
  <c r="L11" i="9"/>
  <c r="L20" i="9" s="1"/>
  <c r="K11" i="9"/>
  <c r="K20" i="9" s="1"/>
  <c r="J11" i="9"/>
  <c r="J20" i="9" s="1"/>
  <c r="I11" i="9"/>
  <c r="I20" i="9" s="1"/>
  <c r="H11" i="9"/>
  <c r="H20" i="9" s="1"/>
  <c r="G11" i="9"/>
  <c r="G20" i="9" s="1"/>
  <c r="F11" i="9"/>
  <c r="F20" i="9" s="1"/>
  <c r="E11" i="9"/>
  <c r="E20" i="9" s="1"/>
  <c r="D11" i="9"/>
  <c r="D20" i="9" s="1"/>
  <c r="C11" i="9"/>
  <c r="C20" i="9" s="1"/>
  <c r="B11" i="9"/>
  <c r="B20" i="9" s="1"/>
  <c r="AG8" i="9"/>
  <c r="AG17" i="9" s="1"/>
  <c r="AF8" i="9"/>
  <c r="AF17" i="9" s="1"/>
  <c r="AE8" i="9"/>
  <c r="AE17" i="9" s="1"/>
  <c r="AD8" i="9"/>
  <c r="AC8" i="9"/>
  <c r="AC17" i="9" s="1"/>
  <c r="AB8" i="9"/>
  <c r="AB17" i="9" s="1"/>
  <c r="AA8" i="9"/>
  <c r="AA17" i="9" s="1"/>
  <c r="Z8" i="9"/>
  <c r="Z17" i="9" s="1"/>
  <c r="Y8" i="9"/>
  <c r="Y17" i="9" s="1"/>
  <c r="X8" i="9"/>
  <c r="X17" i="9" s="1"/>
  <c r="W8" i="9"/>
  <c r="W17" i="9" s="1"/>
  <c r="V8" i="9"/>
  <c r="V17" i="9" s="1"/>
  <c r="U8" i="9"/>
  <c r="T8" i="9"/>
  <c r="T17" i="9" s="1"/>
  <c r="S8" i="9"/>
  <c r="S17" i="9" s="1"/>
  <c r="R8" i="9"/>
  <c r="R17" i="9" s="1"/>
  <c r="Q8" i="9"/>
  <c r="Q17" i="9" s="1"/>
  <c r="P8" i="9"/>
  <c r="P17" i="9" s="1"/>
  <c r="O8" i="9"/>
  <c r="O17" i="9" s="1"/>
  <c r="N8" i="9"/>
  <c r="N17" i="9" s="1"/>
  <c r="M8" i="9"/>
  <c r="M17" i="9" s="1"/>
  <c r="L8" i="9"/>
  <c r="L17" i="9" s="1"/>
  <c r="K8" i="9"/>
  <c r="K17" i="9" s="1"/>
  <c r="J8" i="9"/>
  <c r="J17" i="9" s="1"/>
  <c r="I8" i="9"/>
  <c r="I17" i="9" s="1"/>
  <c r="H8" i="9"/>
  <c r="H17" i="9" s="1"/>
  <c r="G8" i="9"/>
  <c r="G17" i="9" s="1"/>
  <c r="F8" i="9"/>
  <c r="F17" i="9" s="1"/>
  <c r="E8" i="9"/>
  <c r="E17" i="9" s="1"/>
  <c r="D8" i="9"/>
  <c r="D17" i="9" s="1"/>
  <c r="C8" i="9"/>
  <c r="C17" i="9" s="1"/>
  <c r="B8" i="9"/>
  <c r="B17" i="9" s="1"/>
  <c r="AG7" i="9"/>
  <c r="AG16" i="9" s="1"/>
  <c r="AF7" i="9"/>
  <c r="AF16" i="9" s="1"/>
  <c r="AE7" i="9"/>
  <c r="AE16" i="9" s="1"/>
  <c r="AD7" i="9"/>
  <c r="AC7" i="9"/>
  <c r="AC16" i="9" s="1"/>
  <c r="AB7" i="9"/>
  <c r="AB16" i="9" s="1"/>
  <c r="AA7" i="9"/>
  <c r="AA16" i="9" s="1"/>
  <c r="Z7" i="9"/>
  <c r="Z16" i="9" s="1"/>
  <c r="Y7" i="9"/>
  <c r="Y16" i="9" s="1"/>
  <c r="X7" i="9"/>
  <c r="X16" i="9" s="1"/>
  <c r="W7" i="9"/>
  <c r="W16" i="9" s="1"/>
  <c r="V7" i="9"/>
  <c r="V16" i="9" s="1"/>
  <c r="U7" i="9"/>
  <c r="T7" i="9"/>
  <c r="T16" i="9" s="1"/>
  <c r="S7" i="9"/>
  <c r="S16" i="9" s="1"/>
  <c r="R7" i="9"/>
  <c r="R16" i="9" s="1"/>
  <c r="Q7" i="9"/>
  <c r="Q16" i="9" s="1"/>
  <c r="P7" i="9"/>
  <c r="P16" i="9" s="1"/>
  <c r="O7" i="9"/>
  <c r="O16" i="9" s="1"/>
  <c r="N7" i="9"/>
  <c r="N16" i="9" s="1"/>
  <c r="M7" i="9"/>
  <c r="M16" i="9" s="1"/>
  <c r="L7" i="9"/>
  <c r="L16" i="9" s="1"/>
  <c r="K7" i="9"/>
  <c r="K16" i="9" s="1"/>
  <c r="J7" i="9"/>
  <c r="J16" i="9" s="1"/>
  <c r="I7" i="9"/>
  <c r="I16" i="9" s="1"/>
  <c r="H7" i="9"/>
  <c r="H16" i="9" s="1"/>
  <c r="G7" i="9"/>
  <c r="G16" i="9" s="1"/>
  <c r="F7" i="9"/>
  <c r="F16" i="9" s="1"/>
  <c r="E7" i="9"/>
  <c r="E16" i="9" s="1"/>
  <c r="D7" i="9"/>
  <c r="D16" i="9" s="1"/>
  <c r="C7" i="9"/>
  <c r="C16" i="9" s="1"/>
  <c r="B7" i="9"/>
  <c r="B16" i="9" s="1"/>
  <c r="AG6" i="9"/>
  <c r="AG15" i="9" s="1"/>
  <c r="AF6" i="9"/>
  <c r="AF15" i="9" s="1"/>
  <c r="AE6" i="9"/>
  <c r="AE15" i="9" s="1"/>
  <c r="AD6" i="9"/>
  <c r="AC6" i="9"/>
  <c r="AC15" i="9" s="1"/>
  <c r="AB6" i="9"/>
  <c r="AB15" i="9" s="1"/>
  <c r="AA6" i="9"/>
  <c r="AA15" i="9" s="1"/>
  <c r="Z6" i="9"/>
  <c r="Z15" i="9" s="1"/>
  <c r="Y6" i="9"/>
  <c r="Y15" i="9" s="1"/>
  <c r="X6" i="9"/>
  <c r="X15" i="9" s="1"/>
  <c r="W6" i="9"/>
  <c r="W15" i="9" s="1"/>
  <c r="V6" i="9"/>
  <c r="V15" i="9" s="1"/>
  <c r="U6" i="9"/>
  <c r="T6" i="9"/>
  <c r="T15" i="9" s="1"/>
  <c r="S6" i="9"/>
  <c r="S15" i="9" s="1"/>
  <c r="R6" i="9"/>
  <c r="R15" i="9" s="1"/>
  <c r="Q6" i="9"/>
  <c r="Q15" i="9" s="1"/>
  <c r="P6" i="9"/>
  <c r="P15" i="9" s="1"/>
  <c r="O6" i="9"/>
  <c r="O15" i="9" s="1"/>
  <c r="N6" i="9"/>
  <c r="N15" i="9" s="1"/>
  <c r="M6" i="9"/>
  <c r="M15" i="9" s="1"/>
  <c r="L6" i="9"/>
  <c r="L15" i="9" s="1"/>
  <c r="K6" i="9"/>
  <c r="K15" i="9" s="1"/>
  <c r="J6" i="9"/>
  <c r="J15" i="9" s="1"/>
  <c r="I6" i="9"/>
  <c r="I15" i="9" s="1"/>
  <c r="H6" i="9"/>
  <c r="H15" i="9" s="1"/>
  <c r="G6" i="9"/>
  <c r="G15" i="9" s="1"/>
  <c r="F6" i="9"/>
  <c r="F15" i="9" s="1"/>
  <c r="E6" i="9"/>
  <c r="E15" i="9" s="1"/>
  <c r="D6" i="9"/>
  <c r="D15" i="9" s="1"/>
  <c r="C6" i="9"/>
  <c r="C15" i="9" s="1"/>
  <c r="B6" i="9"/>
  <c r="B15" i="9" s="1"/>
  <c r="B3" i="9"/>
  <c r="B2" i="9"/>
  <c r="D139" i="8"/>
  <c r="N34" i="7" s="1"/>
  <c r="C139" i="8"/>
  <c r="B139" i="8"/>
  <c r="H133" i="8"/>
  <c r="AH128" i="8"/>
  <c r="AE128" i="8"/>
  <c r="AD128" i="8"/>
  <c r="AA128" i="8"/>
  <c r="Z128" i="8"/>
  <c r="T128" i="8"/>
  <c r="S128" i="8"/>
  <c r="R128" i="8"/>
  <c r="P128" i="8"/>
  <c r="O128" i="8"/>
  <c r="N128" i="8"/>
  <c r="M128" i="8"/>
  <c r="L128" i="8"/>
  <c r="K128" i="8"/>
  <c r="I128" i="8"/>
  <c r="H128" i="8"/>
  <c r="G128" i="8"/>
  <c r="E128" i="8"/>
  <c r="D128" i="8"/>
  <c r="AJ127" i="8"/>
  <c r="AJ128" i="8" s="1"/>
  <c r="AI127" i="8"/>
  <c r="AI128" i="8" s="1"/>
  <c r="AH127" i="8"/>
  <c r="AG127" i="8"/>
  <c r="AA127" i="8"/>
  <c r="Y127" i="8"/>
  <c r="Y128" i="8" s="1"/>
  <c r="X127" i="8"/>
  <c r="X128" i="8" s="1"/>
  <c r="W127" i="8"/>
  <c r="W128" i="8" s="1"/>
  <c r="V127" i="8"/>
  <c r="Q127" i="8"/>
  <c r="Q128" i="8" s="1"/>
  <c r="J127" i="8"/>
  <c r="J128" i="8" s="1"/>
  <c r="H127" i="8"/>
  <c r="F127" i="8"/>
  <c r="F128" i="8" s="1"/>
  <c r="C127" i="8"/>
  <c r="C128" i="8" s="1"/>
  <c r="B127" i="8"/>
  <c r="B128" i="8" s="1"/>
  <c r="H123" i="8"/>
  <c r="E123" i="8"/>
  <c r="H122" i="8"/>
  <c r="G122" i="8"/>
  <c r="F122" i="8"/>
  <c r="C122" i="8"/>
  <c r="H121" i="8"/>
  <c r="G121" i="8"/>
  <c r="F121" i="8"/>
  <c r="E121" i="8"/>
  <c r="D121" i="8"/>
  <c r="F120" i="8"/>
  <c r="D120" i="8"/>
  <c r="C120" i="8"/>
  <c r="D119" i="8"/>
  <c r="H118" i="8"/>
  <c r="E118" i="8"/>
  <c r="D118" i="8"/>
  <c r="C118" i="8"/>
  <c r="H114" i="8"/>
  <c r="G114" i="8"/>
  <c r="G123" i="8" s="1"/>
  <c r="F114" i="8"/>
  <c r="F123" i="8" s="1"/>
  <c r="E114" i="8"/>
  <c r="D114" i="8"/>
  <c r="D123" i="8" s="1"/>
  <c r="C114" i="8"/>
  <c r="C123" i="8" s="1"/>
  <c r="B114" i="8"/>
  <c r="B123" i="8" s="1"/>
  <c r="G103" i="8"/>
  <c r="F103" i="8"/>
  <c r="E103" i="8"/>
  <c r="E122" i="8" s="1"/>
  <c r="D103" i="8"/>
  <c r="D122" i="8" s="1"/>
  <c r="C103" i="8"/>
  <c r="B103" i="8"/>
  <c r="B122" i="8" s="1"/>
  <c r="G92" i="8"/>
  <c r="F92" i="8"/>
  <c r="E92" i="8"/>
  <c r="D92" i="8"/>
  <c r="C92" i="8"/>
  <c r="C121" i="8" s="1"/>
  <c r="N26" i="7" s="1"/>
  <c r="B92" i="8"/>
  <c r="B121" i="8" s="1"/>
  <c r="AJ81" i="8"/>
  <c r="AI81" i="8"/>
  <c r="AH81" i="8"/>
  <c r="AG81" i="8"/>
  <c r="AF81" i="8"/>
  <c r="AE81" i="8"/>
  <c r="AD81" i="8"/>
  <c r="AC81" i="8"/>
  <c r="AB81" i="8"/>
  <c r="AA81" i="8"/>
  <c r="Z81" i="8"/>
  <c r="Y81" i="8"/>
  <c r="X81" i="8"/>
  <c r="W81" i="8"/>
  <c r="V81" i="8"/>
  <c r="U81" i="8"/>
  <c r="T81" i="8"/>
  <c r="S81" i="8"/>
  <c r="R81" i="8"/>
  <c r="Q81" i="8"/>
  <c r="P81" i="8"/>
  <c r="O81" i="8"/>
  <c r="N81" i="8"/>
  <c r="M81" i="8"/>
  <c r="L81" i="8"/>
  <c r="K81" i="8"/>
  <c r="J81" i="8"/>
  <c r="I81" i="8"/>
  <c r="H81" i="8"/>
  <c r="G81" i="8"/>
  <c r="F81" i="8"/>
  <c r="E81" i="8"/>
  <c r="D81" i="8"/>
  <c r="C81" i="8"/>
  <c r="B81" i="8"/>
  <c r="M71" i="8"/>
  <c r="H120" i="8" s="1"/>
  <c r="L71" i="8"/>
  <c r="G120" i="8" s="1"/>
  <c r="K71" i="8"/>
  <c r="J71" i="8"/>
  <c r="E120" i="8" s="1"/>
  <c r="I71" i="8"/>
  <c r="H71" i="8"/>
  <c r="G71" i="8"/>
  <c r="F71" i="8"/>
  <c r="E71" i="8"/>
  <c r="D71" i="8"/>
  <c r="C71" i="8"/>
  <c r="B71" i="8"/>
  <c r="B120" i="8" s="1"/>
  <c r="J61" i="8"/>
  <c r="I61" i="8"/>
  <c r="H61" i="8"/>
  <c r="C119" i="8" s="1"/>
  <c r="G61" i="8"/>
  <c r="B119" i="8" s="1"/>
  <c r="F61" i="8"/>
  <c r="E61" i="8"/>
  <c r="D61" i="8"/>
  <c r="C61" i="8"/>
  <c r="B61" i="8"/>
  <c r="H13" i="8"/>
  <c r="G13" i="8"/>
  <c r="G118" i="8" s="1"/>
  <c r="G124" i="8" s="1"/>
  <c r="G133" i="8" s="1"/>
  <c r="F13" i="8"/>
  <c r="F118" i="8" s="1"/>
  <c r="F124" i="8" s="1"/>
  <c r="F133" i="8" s="1"/>
  <c r="E13" i="8"/>
  <c r="D13" i="8"/>
  <c r="C13" i="8"/>
  <c r="B13" i="8"/>
  <c r="B118" i="8" s="1"/>
  <c r="B124" i="8" s="1"/>
  <c r="B133" i="8" s="1"/>
  <c r="J321" i="7"/>
  <c r="J320" i="7"/>
  <c r="J318" i="7"/>
  <c r="J317" i="7"/>
  <c r="J316" i="7"/>
  <c r="J314" i="7"/>
  <c r="J313" i="7"/>
  <c r="J312" i="7"/>
  <c r="J310" i="7"/>
  <c r="J309" i="7"/>
  <c r="J308" i="7"/>
  <c r="J306" i="7"/>
  <c r="J305" i="7"/>
  <c r="J304" i="7"/>
  <c r="J302" i="7"/>
  <c r="J301" i="7"/>
  <c r="J300" i="7"/>
  <c r="J298" i="7"/>
  <c r="J297" i="7"/>
  <c r="J296" i="7"/>
  <c r="J294" i="7"/>
  <c r="J293" i="7"/>
  <c r="J292" i="7"/>
  <c r="J290" i="7"/>
  <c r="J289" i="7"/>
  <c r="J288" i="7"/>
  <c r="J286" i="7"/>
  <c r="J285" i="7"/>
  <c r="J284" i="7"/>
  <c r="J282" i="7"/>
  <c r="J281" i="7"/>
  <c r="J280" i="7"/>
  <c r="J278" i="7"/>
  <c r="J277" i="7"/>
  <c r="J276" i="7"/>
  <c r="J274" i="7"/>
  <c r="J273" i="7"/>
  <c r="J272" i="7"/>
  <c r="J270" i="7"/>
  <c r="J269" i="7"/>
  <c r="J268" i="7"/>
  <c r="J266" i="7"/>
  <c r="J265" i="7"/>
  <c r="J264" i="7"/>
  <c r="J262" i="7"/>
  <c r="J261" i="7"/>
  <c r="J260" i="7"/>
  <c r="J258" i="7"/>
  <c r="J257" i="7"/>
  <c r="J256" i="7"/>
  <c r="J254" i="7"/>
  <c r="J253" i="7"/>
  <c r="J252" i="7"/>
  <c r="J250" i="7"/>
  <c r="J249" i="7"/>
  <c r="J248" i="7"/>
  <c r="J246" i="7"/>
  <c r="J245" i="7"/>
  <c r="J244" i="7"/>
  <c r="J242" i="7"/>
  <c r="J241" i="7"/>
  <c r="J240" i="7"/>
  <c r="J238" i="7"/>
  <c r="J237" i="7"/>
  <c r="J236" i="7"/>
  <c r="J234" i="7"/>
  <c r="J233" i="7"/>
  <c r="J232" i="7"/>
  <c r="J230" i="7"/>
  <c r="J229" i="7"/>
  <c r="J228" i="7"/>
  <c r="J226" i="7"/>
  <c r="J225" i="7"/>
  <c r="J224" i="7"/>
  <c r="J222" i="7"/>
  <c r="J221" i="7"/>
  <c r="J220" i="7"/>
  <c r="J218" i="7"/>
  <c r="J217" i="7"/>
  <c r="J216" i="7"/>
  <c r="J214" i="7"/>
  <c r="J213" i="7"/>
  <c r="J212" i="7"/>
  <c r="J210" i="7"/>
  <c r="J209" i="7"/>
  <c r="J208" i="7"/>
  <c r="J206" i="7"/>
  <c r="J205" i="7"/>
  <c r="J204" i="7"/>
  <c r="J202" i="7"/>
  <c r="J201" i="7"/>
  <c r="J200" i="7"/>
  <c r="J198" i="7"/>
  <c r="J197" i="7"/>
  <c r="J196" i="7"/>
  <c r="J194" i="7"/>
  <c r="J193" i="7"/>
  <c r="J192" i="7"/>
  <c r="J190" i="7"/>
  <c r="J189" i="7"/>
  <c r="J188" i="7"/>
  <c r="J186" i="7"/>
  <c r="J185" i="7"/>
  <c r="J184" i="7"/>
  <c r="J182" i="7"/>
  <c r="J181" i="7"/>
  <c r="J180" i="7"/>
  <c r="J178" i="7"/>
  <c r="J177" i="7"/>
  <c r="J176" i="7"/>
  <c r="J174" i="7"/>
  <c r="J173" i="7"/>
  <c r="J172" i="7"/>
  <c r="J170" i="7"/>
  <c r="J169" i="7"/>
  <c r="J168" i="7"/>
  <c r="J166" i="7"/>
  <c r="J165" i="7"/>
  <c r="J164" i="7"/>
  <c r="J162" i="7"/>
  <c r="J161" i="7"/>
  <c r="J160" i="7"/>
  <c r="J158" i="7"/>
  <c r="J157" i="7"/>
  <c r="J156" i="7"/>
  <c r="J154" i="7"/>
  <c r="J153" i="7"/>
  <c r="J152" i="7"/>
  <c r="J150" i="7"/>
  <c r="J149" i="7"/>
  <c r="J148" i="7"/>
  <c r="J146" i="7"/>
  <c r="J145" i="7"/>
  <c r="J144" i="7"/>
  <c r="J142" i="7"/>
  <c r="J141" i="7"/>
  <c r="J140" i="7"/>
  <c r="J138" i="7"/>
  <c r="J137" i="7"/>
  <c r="J136" i="7"/>
  <c r="J134" i="7"/>
  <c r="J133" i="7"/>
  <c r="J132" i="7"/>
  <c r="J130" i="7"/>
  <c r="J129" i="7"/>
  <c r="J128" i="7"/>
  <c r="J126" i="7"/>
  <c r="J125" i="7"/>
  <c r="J124" i="7"/>
  <c r="J122" i="7"/>
  <c r="J121" i="7"/>
  <c r="J120" i="7"/>
  <c r="J118" i="7"/>
  <c r="J117" i="7"/>
  <c r="J116" i="7"/>
  <c r="J114" i="7"/>
  <c r="J113" i="7"/>
  <c r="J112" i="7"/>
  <c r="J110" i="7"/>
  <c r="J109" i="7"/>
  <c r="J108" i="7"/>
  <c r="J106" i="7"/>
  <c r="J105" i="7"/>
  <c r="J104" i="7"/>
  <c r="J102" i="7"/>
  <c r="J101" i="7"/>
  <c r="J100" i="7"/>
  <c r="J98" i="7"/>
  <c r="J97" i="7"/>
  <c r="J96" i="7"/>
  <c r="J94" i="7"/>
  <c r="J93" i="7"/>
  <c r="J92" i="7"/>
  <c r="J90" i="7"/>
  <c r="J89" i="7"/>
  <c r="J88" i="7"/>
  <c r="J86" i="7"/>
  <c r="J85" i="7"/>
  <c r="J84" i="7"/>
  <c r="J82" i="7"/>
  <c r="J81" i="7"/>
  <c r="J80" i="7"/>
  <c r="J78" i="7"/>
  <c r="J77" i="7"/>
  <c r="J76" i="7"/>
  <c r="J74" i="7"/>
  <c r="J73" i="7"/>
  <c r="J72" i="7"/>
  <c r="J70" i="7"/>
  <c r="J69" i="7"/>
  <c r="J68" i="7"/>
  <c r="J66" i="7"/>
  <c r="J65" i="7"/>
  <c r="J64" i="7"/>
  <c r="J62" i="7"/>
  <c r="J61" i="7"/>
  <c r="J60" i="7"/>
  <c r="J58" i="7"/>
  <c r="J57" i="7"/>
  <c r="J56" i="7"/>
  <c r="J54" i="7"/>
  <c r="J53" i="7"/>
  <c r="J52" i="7"/>
  <c r="J50" i="7"/>
  <c r="J49" i="7"/>
  <c r="J48" i="7"/>
  <c r="J46" i="7"/>
  <c r="J45" i="7"/>
  <c r="J44" i="7"/>
  <c r="J42" i="7"/>
  <c r="J41" i="7"/>
  <c r="J40" i="7"/>
  <c r="J38" i="7"/>
  <c r="J37" i="7"/>
  <c r="J36" i="7"/>
  <c r="N35" i="7"/>
  <c r="O35" i="7" s="1"/>
  <c r="P35" i="7" s="1"/>
  <c r="J34" i="7"/>
  <c r="N33" i="7"/>
  <c r="J33" i="7"/>
  <c r="N32" i="7"/>
  <c r="J30" i="7"/>
  <c r="J29" i="7"/>
  <c r="J28" i="7"/>
  <c r="J26" i="7"/>
  <c r="J25" i="7"/>
  <c r="N24" i="7"/>
  <c r="P22" i="7"/>
  <c r="J22" i="7"/>
  <c r="N21" i="7"/>
  <c r="N22" i="7" s="1"/>
  <c r="O22" i="7" s="1"/>
  <c r="J21" i="7"/>
  <c r="N19" i="7"/>
  <c r="J18" i="7"/>
  <c r="J17" i="7"/>
  <c r="N14" i="7"/>
  <c r="P14" i="7" s="1"/>
  <c r="J14" i="7"/>
  <c r="J13" i="7"/>
  <c r="J12" i="7"/>
  <c r="J10" i="7"/>
  <c r="B10" i="7"/>
  <c r="J32" i="7" s="1"/>
  <c r="J9" i="7"/>
  <c r="B9" i="7"/>
  <c r="J307" i="7" s="1"/>
  <c r="J8" i="7"/>
  <c r="J6" i="7"/>
  <c r="J5" i="7"/>
  <c r="J4" i="7"/>
  <c r="J3" i="7"/>
  <c r="J2" i="7"/>
  <c r="F153" i="4"/>
  <c r="F146" i="4"/>
  <c r="F144" i="4"/>
  <c r="F139" i="4"/>
  <c r="F138" i="4"/>
  <c r="F137" i="4"/>
  <c r="F136" i="4"/>
  <c r="F135" i="4"/>
  <c r="F134" i="4"/>
  <c r="F130" i="4"/>
  <c r="F129" i="4"/>
  <c r="F128" i="4"/>
  <c r="F121" i="4"/>
  <c r="F120" i="4"/>
  <c r="F119" i="4"/>
  <c r="F114" i="4"/>
  <c r="F113" i="4"/>
  <c r="F112" i="4"/>
  <c r="F111" i="4"/>
  <c r="F110" i="4"/>
  <c r="F104" i="4"/>
  <c r="F103" i="4"/>
  <c r="F102" i="4"/>
  <c r="F100" i="4"/>
  <c r="F99" i="4"/>
  <c r="F97" i="4"/>
  <c r="F96" i="4"/>
  <c r="F95" i="4"/>
  <c r="F91" i="4"/>
  <c r="F81" i="4"/>
  <c r="F79" i="4"/>
  <c r="F78" i="4"/>
  <c r="F73" i="4"/>
  <c r="F65" i="4"/>
  <c r="F64" i="4"/>
  <c r="F63" i="4"/>
  <c r="F62" i="4"/>
  <c r="F59" i="4"/>
  <c r="F58" i="4"/>
  <c r="F57" i="4"/>
  <c r="F56" i="4"/>
  <c r="F55" i="4"/>
  <c r="F54" i="4"/>
  <c r="F51" i="4"/>
  <c r="F50" i="4"/>
  <c r="F47" i="4"/>
  <c r="F44" i="4"/>
  <c r="F43" i="4"/>
  <c r="F42" i="4"/>
  <c r="F41" i="4"/>
  <c r="N38" i="4"/>
  <c r="N37" i="4"/>
  <c r="N36" i="4"/>
  <c r="N34" i="4"/>
  <c r="F34" i="4"/>
  <c r="N32" i="4"/>
  <c r="F32" i="4"/>
  <c r="F25" i="4"/>
  <c r="F23" i="4"/>
  <c r="F22" i="4"/>
  <c r="F21" i="4"/>
  <c r="F15" i="4"/>
  <c r="F8" i="4"/>
  <c r="F7" i="4"/>
  <c r="F3" i="4"/>
  <c r="B45" i="3"/>
  <c r="B44" i="3"/>
  <c r="B40" i="3"/>
  <c r="B39" i="3"/>
  <c r="F150" i="4" s="1"/>
  <c r="B38" i="3"/>
  <c r="F149" i="4" s="1"/>
  <c r="B37" i="3"/>
  <c r="F148" i="4" s="1"/>
  <c r="B36" i="3"/>
  <c r="F147" i="4" s="1"/>
  <c r="B35" i="3"/>
  <c r="F145" i="4" s="1"/>
  <c r="B34" i="3"/>
  <c r="F143" i="4" s="1"/>
  <c r="B33" i="3"/>
  <c r="F141" i="4" s="1"/>
  <c r="B32" i="3"/>
  <c r="F140" i="4" s="1"/>
  <c r="B31" i="3"/>
  <c r="B30" i="3"/>
  <c r="F123" i="4" s="1"/>
  <c r="B29" i="3"/>
  <c r="B28" i="3"/>
  <c r="B27" i="3"/>
  <c r="B26" i="3"/>
  <c r="F115" i="4" s="1"/>
  <c r="B25" i="3"/>
  <c r="F101" i="4" s="1"/>
  <c r="B24" i="3"/>
  <c r="B23" i="3"/>
  <c r="F94" i="4" s="1"/>
  <c r="B22" i="3"/>
  <c r="B21" i="3"/>
  <c r="F85" i="4" s="1"/>
  <c r="B20" i="3"/>
  <c r="B19" i="3"/>
  <c r="F98" i="4" s="1"/>
  <c r="B18" i="3"/>
  <c r="F84" i="4" s="1"/>
  <c r="B17" i="3"/>
  <c r="B16" i="3"/>
  <c r="B15" i="3"/>
  <c r="B14" i="3"/>
  <c r="B13" i="3"/>
  <c r="B12" i="3"/>
  <c r="B11" i="3"/>
  <c r="F67" i="4" s="1"/>
  <c r="B10" i="3"/>
  <c r="B9" i="3"/>
  <c r="B8" i="3"/>
  <c r="F61" i="4" s="1"/>
  <c r="B7" i="3"/>
  <c r="B6" i="3"/>
  <c r="F31" i="4" s="1"/>
  <c r="B5" i="3"/>
  <c r="B4" i="3"/>
  <c r="B3" i="3"/>
  <c r="F37" i="4" s="1"/>
  <c r="Q707" i="2"/>
  <c r="P707" i="2"/>
  <c r="O707" i="2"/>
  <c r="N707" i="2"/>
  <c r="M707" i="2"/>
  <c r="L707" i="2"/>
  <c r="K707" i="2"/>
  <c r="I707" i="2"/>
  <c r="C707" i="2"/>
  <c r="B707" i="2"/>
  <c r="A707" i="2"/>
  <c r="Q706" i="2"/>
  <c r="P706" i="2"/>
  <c r="O706" i="2"/>
  <c r="N706" i="2"/>
  <c r="M706" i="2"/>
  <c r="L706" i="2"/>
  <c r="K706" i="2"/>
  <c r="I706" i="2"/>
  <c r="C706" i="2"/>
  <c r="B706" i="2"/>
  <c r="A706" i="2"/>
  <c r="Q705" i="2"/>
  <c r="P705" i="2"/>
  <c r="O705" i="2"/>
  <c r="N705" i="2"/>
  <c r="M705" i="2"/>
  <c r="L705" i="2"/>
  <c r="K705" i="2"/>
  <c r="I705" i="2"/>
  <c r="C705" i="2"/>
  <c r="B705" i="2"/>
  <c r="A705" i="2"/>
  <c r="Q704" i="2"/>
  <c r="P704" i="2"/>
  <c r="O704" i="2"/>
  <c r="N704" i="2"/>
  <c r="M704" i="2"/>
  <c r="L704" i="2"/>
  <c r="K704" i="2"/>
  <c r="I704" i="2"/>
  <c r="C704" i="2"/>
  <c r="B704" i="2"/>
  <c r="A704" i="2"/>
  <c r="P703" i="2"/>
  <c r="Q702" i="2"/>
  <c r="P702" i="2"/>
  <c r="O702" i="2"/>
  <c r="N702" i="2"/>
  <c r="M702" i="2"/>
  <c r="L702" i="2"/>
  <c r="K702" i="2"/>
  <c r="I702" i="2"/>
  <c r="C702" i="2"/>
  <c r="B702" i="2"/>
  <c r="A702" i="2"/>
  <c r="Q701" i="2"/>
  <c r="P701" i="2"/>
  <c r="O701" i="2"/>
  <c r="N701" i="2"/>
  <c r="M701" i="2"/>
  <c r="L701" i="2"/>
  <c r="K701" i="2"/>
  <c r="I701" i="2"/>
  <c r="C701" i="2"/>
  <c r="B701" i="2"/>
  <c r="A701" i="2"/>
  <c r="Q700" i="2"/>
  <c r="P700" i="2"/>
  <c r="O700" i="2"/>
  <c r="N700" i="2"/>
  <c r="M700" i="2"/>
  <c r="L700" i="2"/>
  <c r="K700" i="2"/>
  <c r="I700" i="2"/>
  <c r="C700" i="2"/>
  <c r="B700" i="2"/>
  <c r="A700" i="2"/>
  <c r="Q699" i="2"/>
  <c r="P699" i="2"/>
  <c r="O699" i="2"/>
  <c r="N699" i="2"/>
  <c r="M699" i="2"/>
  <c r="L699" i="2"/>
  <c r="K699" i="2"/>
  <c r="I699" i="2"/>
  <c r="C699" i="2"/>
  <c r="B699" i="2"/>
  <c r="A699" i="2"/>
  <c r="P698" i="2"/>
  <c r="Q697" i="2"/>
  <c r="P697" i="2"/>
  <c r="O697" i="2"/>
  <c r="N697" i="2"/>
  <c r="M697" i="2"/>
  <c r="L697" i="2"/>
  <c r="K697" i="2"/>
  <c r="I697" i="2"/>
  <c r="C697" i="2"/>
  <c r="B697" i="2"/>
  <c r="A697" i="2"/>
  <c r="Q696" i="2"/>
  <c r="P696" i="2"/>
  <c r="O696" i="2"/>
  <c r="N696" i="2"/>
  <c r="M696" i="2"/>
  <c r="L696" i="2"/>
  <c r="K696" i="2"/>
  <c r="I696" i="2"/>
  <c r="C696" i="2"/>
  <c r="B696" i="2"/>
  <c r="A696" i="2"/>
  <c r="Q695" i="2"/>
  <c r="P695" i="2"/>
  <c r="O695" i="2"/>
  <c r="N695" i="2"/>
  <c r="M695" i="2"/>
  <c r="L695" i="2"/>
  <c r="K695" i="2"/>
  <c r="I695" i="2"/>
  <c r="C695" i="2"/>
  <c r="B695" i="2"/>
  <c r="A695" i="2"/>
  <c r="Q694" i="2"/>
  <c r="P694" i="2"/>
  <c r="O694" i="2"/>
  <c r="N694" i="2"/>
  <c r="M694" i="2"/>
  <c r="L694" i="2"/>
  <c r="K694" i="2"/>
  <c r="I694" i="2"/>
  <c r="C694" i="2"/>
  <c r="B694" i="2"/>
  <c r="A694" i="2"/>
  <c r="P693" i="2"/>
  <c r="Q692" i="2"/>
  <c r="P692" i="2"/>
  <c r="O692" i="2"/>
  <c r="N692" i="2"/>
  <c r="M692" i="2"/>
  <c r="L692" i="2"/>
  <c r="K692" i="2"/>
  <c r="I692" i="2"/>
  <c r="C692" i="2"/>
  <c r="B692" i="2"/>
  <c r="A692" i="2"/>
  <c r="Q691" i="2"/>
  <c r="P691" i="2"/>
  <c r="O691" i="2"/>
  <c r="N691" i="2"/>
  <c r="M691" i="2"/>
  <c r="L691" i="2"/>
  <c r="K691" i="2"/>
  <c r="I691" i="2"/>
  <c r="C691" i="2"/>
  <c r="B691" i="2"/>
  <c r="A691" i="2"/>
  <c r="Q690" i="2"/>
  <c r="P690" i="2"/>
  <c r="O690" i="2"/>
  <c r="N690" i="2"/>
  <c r="M690" i="2"/>
  <c r="L690" i="2"/>
  <c r="K690" i="2"/>
  <c r="I690" i="2"/>
  <c r="C690" i="2"/>
  <c r="B690" i="2"/>
  <c r="A690" i="2"/>
  <c r="Q689" i="2"/>
  <c r="P689" i="2"/>
  <c r="O689" i="2"/>
  <c r="N689" i="2"/>
  <c r="M689" i="2"/>
  <c r="L689" i="2"/>
  <c r="K689" i="2"/>
  <c r="I689" i="2"/>
  <c r="C689" i="2"/>
  <c r="B689" i="2"/>
  <c r="A689" i="2"/>
  <c r="P688" i="2"/>
  <c r="Q687" i="2"/>
  <c r="P687" i="2"/>
  <c r="O687" i="2"/>
  <c r="N687" i="2"/>
  <c r="M687" i="2"/>
  <c r="L687" i="2"/>
  <c r="K687" i="2"/>
  <c r="I687" i="2"/>
  <c r="C687" i="2"/>
  <c r="B687" i="2"/>
  <c r="A687" i="2"/>
  <c r="Q686" i="2"/>
  <c r="P686" i="2"/>
  <c r="O686" i="2"/>
  <c r="N686" i="2"/>
  <c r="M686" i="2"/>
  <c r="L686" i="2"/>
  <c r="K686" i="2"/>
  <c r="I686" i="2"/>
  <c r="C686" i="2"/>
  <c r="B686" i="2"/>
  <c r="A686" i="2"/>
  <c r="Q685" i="2"/>
  <c r="P685" i="2"/>
  <c r="O685" i="2"/>
  <c r="N685" i="2"/>
  <c r="M685" i="2"/>
  <c r="L685" i="2"/>
  <c r="K685" i="2"/>
  <c r="I685" i="2"/>
  <c r="C685" i="2"/>
  <c r="B685" i="2"/>
  <c r="A685" i="2"/>
  <c r="Q684" i="2"/>
  <c r="P684" i="2"/>
  <c r="O684" i="2"/>
  <c r="N684" i="2"/>
  <c r="M684" i="2"/>
  <c r="L684" i="2"/>
  <c r="K684" i="2"/>
  <c r="I684" i="2"/>
  <c r="C684" i="2"/>
  <c r="B684" i="2"/>
  <c r="A684" i="2"/>
  <c r="P683" i="2"/>
  <c r="Q682" i="2"/>
  <c r="P682" i="2"/>
  <c r="O682" i="2"/>
  <c r="N682" i="2"/>
  <c r="M682" i="2"/>
  <c r="L682" i="2"/>
  <c r="K682" i="2"/>
  <c r="I682" i="2"/>
  <c r="C682" i="2"/>
  <c r="B682" i="2"/>
  <c r="A682" i="2"/>
  <c r="Q681" i="2"/>
  <c r="P681" i="2"/>
  <c r="O681" i="2"/>
  <c r="N681" i="2"/>
  <c r="M681" i="2"/>
  <c r="L681" i="2"/>
  <c r="K681" i="2"/>
  <c r="I681" i="2"/>
  <c r="C681" i="2"/>
  <c r="B681" i="2"/>
  <c r="A681" i="2"/>
  <c r="Q680" i="2"/>
  <c r="P680" i="2"/>
  <c r="O680" i="2"/>
  <c r="N680" i="2"/>
  <c r="M680" i="2"/>
  <c r="L680" i="2"/>
  <c r="K680" i="2"/>
  <c r="I680" i="2"/>
  <c r="C680" i="2"/>
  <c r="B680" i="2"/>
  <c r="A680" i="2"/>
  <c r="Q679" i="2"/>
  <c r="P679" i="2"/>
  <c r="O679" i="2"/>
  <c r="N679" i="2"/>
  <c r="M679" i="2"/>
  <c r="L679" i="2"/>
  <c r="K679" i="2"/>
  <c r="I679" i="2"/>
  <c r="C679" i="2"/>
  <c r="B679" i="2"/>
  <c r="A679" i="2"/>
  <c r="P678" i="2"/>
  <c r="Q677" i="2"/>
  <c r="P677" i="2"/>
  <c r="O677" i="2"/>
  <c r="N677" i="2"/>
  <c r="M677" i="2"/>
  <c r="L677" i="2"/>
  <c r="K677" i="2"/>
  <c r="I677" i="2"/>
  <c r="C677" i="2"/>
  <c r="B677" i="2"/>
  <c r="A677" i="2"/>
  <c r="Q676" i="2"/>
  <c r="P676" i="2"/>
  <c r="O676" i="2"/>
  <c r="N676" i="2"/>
  <c r="M676" i="2"/>
  <c r="L676" i="2"/>
  <c r="K676" i="2"/>
  <c r="I676" i="2"/>
  <c r="C676" i="2"/>
  <c r="B676" i="2"/>
  <c r="A676" i="2"/>
  <c r="Q675" i="2"/>
  <c r="P675" i="2"/>
  <c r="O675" i="2"/>
  <c r="N675" i="2"/>
  <c r="M675" i="2"/>
  <c r="L675" i="2"/>
  <c r="K675" i="2"/>
  <c r="I675" i="2"/>
  <c r="C675" i="2"/>
  <c r="B675" i="2"/>
  <c r="A675" i="2"/>
  <c r="Q674" i="2"/>
  <c r="P674" i="2"/>
  <c r="O674" i="2"/>
  <c r="N674" i="2"/>
  <c r="M674" i="2"/>
  <c r="L674" i="2"/>
  <c r="K674" i="2"/>
  <c r="I674" i="2"/>
  <c r="C674" i="2"/>
  <c r="B674" i="2"/>
  <c r="A674" i="2"/>
  <c r="P673" i="2"/>
  <c r="Q672" i="2"/>
  <c r="P672" i="2"/>
  <c r="O672" i="2"/>
  <c r="N672" i="2"/>
  <c r="M672" i="2"/>
  <c r="L672" i="2"/>
  <c r="K672" i="2"/>
  <c r="I672" i="2"/>
  <c r="C672" i="2"/>
  <c r="B672" i="2"/>
  <c r="A672" i="2"/>
  <c r="Q671" i="2"/>
  <c r="P671" i="2"/>
  <c r="O671" i="2"/>
  <c r="N671" i="2"/>
  <c r="M671" i="2"/>
  <c r="L671" i="2"/>
  <c r="K671" i="2"/>
  <c r="I671" i="2"/>
  <c r="C671" i="2"/>
  <c r="B671" i="2"/>
  <c r="A671" i="2"/>
  <c r="Q670" i="2"/>
  <c r="P670" i="2"/>
  <c r="O670" i="2"/>
  <c r="N670" i="2"/>
  <c r="M670" i="2"/>
  <c r="L670" i="2"/>
  <c r="K670" i="2"/>
  <c r="I670" i="2"/>
  <c r="C670" i="2"/>
  <c r="B670" i="2"/>
  <c r="A670" i="2"/>
  <c r="Q669" i="2"/>
  <c r="P669" i="2"/>
  <c r="O669" i="2"/>
  <c r="N669" i="2"/>
  <c r="M669" i="2"/>
  <c r="L669" i="2"/>
  <c r="K669" i="2"/>
  <c r="I669" i="2"/>
  <c r="C669" i="2"/>
  <c r="B669" i="2"/>
  <c r="A669" i="2"/>
  <c r="P668" i="2"/>
  <c r="Q667" i="2"/>
  <c r="O667" i="2"/>
  <c r="N667" i="2"/>
  <c r="M667" i="2"/>
  <c r="L667" i="2"/>
  <c r="K667" i="2"/>
  <c r="I667" i="2"/>
  <c r="C667" i="2"/>
  <c r="B667" i="2"/>
  <c r="A667" i="2"/>
  <c r="Q666" i="2"/>
  <c r="O666" i="2"/>
  <c r="N666" i="2"/>
  <c r="M666" i="2"/>
  <c r="L666" i="2"/>
  <c r="K666" i="2"/>
  <c r="I666" i="2"/>
  <c r="C666" i="2"/>
  <c r="B666" i="2"/>
  <c r="A666" i="2"/>
  <c r="Q665" i="2"/>
  <c r="O665" i="2"/>
  <c r="N665" i="2"/>
  <c r="M665" i="2"/>
  <c r="L665" i="2"/>
  <c r="K665" i="2"/>
  <c r="I665" i="2"/>
  <c r="C665" i="2"/>
  <c r="B665" i="2"/>
  <c r="A665" i="2"/>
  <c r="Q664" i="2"/>
  <c r="O664" i="2"/>
  <c r="N664" i="2"/>
  <c r="M664" i="2"/>
  <c r="L664" i="2"/>
  <c r="K664" i="2"/>
  <c r="I664" i="2"/>
  <c r="C664" i="2"/>
  <c r="B664" i="2"/>
  <c r="A664" i="2"/>
  <c r="O661" i="2"/>
  <c r="N661" i="2"/>
  <c r="M661" i="2"/>
  <c r="L661" i="2"/>
  <c r="K661" i="2"/>
  <c r="J661" i="2"/>
  <c r="C661" i="2"/>
  <c r="A661" i="2"/>
  <c r="O660" i="2"/>
  <c r="N660" i="2"/>
  <c r="M660" i="2"/>
  <c r="L660" i="2"/>
  <c r="K660" i="2"/>
  <c r="J660" i="2"/>
  <c r="C660" i="2"/>
  <c r="A660" i="2"/>
  <c r="O659" i="2"/>
  <c r="N659" i="2"/>
  <c r="M659" i="2"/>
  <c r="L659" i="2"/>
  <c r="K659" i="2"/>
  <c r="J659" i="2"/>
  <c r="C659" i="2"/>
  <c r="A659" i="2"/>
  <c r="O658" i="2"/>
  <c r="N658" i="2"/>
  <c r="M658" i="2"/>
  <c r="L658" i="2"/>
  <c r="K658" i="2"/>
  <c r="J658" i="2"/>
  <c r="C658" i="2"/>
  <c r="A658" i="2"/>
  <c r="O657" i="2"/>
  <c r="N657" i="2"/>
  <c r="M657" i="2"/>
  <c r="L657" i="2"/>
  <c r="K657" i="2"/>
  <c r="J657" i="2"/>
  <c r="C657" i="2"/>
  <c r="A657" i="2"/>
  <c r="O656" i="2"/>
  <c r="N656" i="2"/>
  <c r="M656" i="2"/>
  <c r="L656" i="2"/>
  <c r="K656" i="2"/>
  <c r="J656" i="2"/>
  <c r="C656" i="2"/>
  <c r="A656" i="2"/>
  <c r="J655" i="2"/>
  <c r="O654" i="2"/>
  <c r="N654" i="2"/>
  <c r="M654" i="2"/>
  <c r="L654" i="2"/>
  <c r="K654" i="2"/>
  <c r="J654" i="2"/>
  <c r="C654" i="2"/>
  <c r="A654" i="2"/>
  <c r="O653" i="2"/>
  <c r="N653" i="2"/>
  <c r="M653" i="2"/>
  <c r="L653" i="2"/>
  <c r="K653" i="2"/>
  <c r="J653" i="2"/>
  <c r="C653" i="2"/>
  <c r="A653" i="2"/>
  <c r="O652" i="2"/>
  <c r="N652" i="2"/>
  <c r="M652" i="2"/>
  <c r="L652" i="2"/>
  <c r="K652" i="2"/>
  <c r="J652" i="2"/>
  <c r="C652" i="2"/>
  <c r="A652" i="2"/>
  <c r="O651" i="2"/>
  <c r="N651" i="2"/>
  <c r="M651" i="2"/>
  <c r="L651" i="2"/>
  <c r="K651" i="2"/>
  <c r="J651" i="2"/>
  <c r="C651" i="2"/>
  <c r="A651" i="2"/>
  <c r="O650" i="2"/>
  <c r="N650" i="2"/>
  <c r="M650" i="2"/>
  <c r="L650" i="2"/>
  <c r="K650" i="2"/>
  <c r="J650" i="2"/>
  <c r="C650" i="2"/>
  <c r="A650" i="2"/>
  <c r="O649" i="2"/>
  <c r="N649" i="2"/>
  <c r="M649" i="2"/>
  <c r="L649" i="2"/>
  <c r="K649" i="2"/>
  <c r="J649" i="2"/>
  <c r="C649" i="2"/>
  <c r="A649" i="2"/>
  <c r="O648" i="2"/>
  <c r="N648" i="2"/>
  <c r="M648" i="2"/>
  <c r="L648" i="2"/>
  <c r="K648" i="2"/>
  <c r="J648" i="2"/>
  <c r="C648" i="2"/>
  <c r="A648" i="2"/>
  <c r="J647" i="2"/>
  <c r="K646" i="2"/>
  <c r="J646" i="2"/>
  <c r="C646" i="2"/>
  <c r="A646" i="2"/>
  <c r="O645" i="2"/>
  <c r="N645" i="2"/>
  <c r="M645" i="2"/>
  <c r="L645" i="2"/>
  <c r="K645" i="2"/>
  <c r="J645" i="2"/>
  <c r="C645" i="2"/>
  <c r="A645" i="2"/>
  <c r="O644" i="2"/>
  <c r="N644" i="2"/>
  <c r="M644" i="2"/>
  <c r="L644" i="2"/>
  <c r="K644" i="2"/>
  <c r="J644" i="2"/>
  <c r="C644" i="2"/>
  <c r="A644" i="2"/>
  <c r="O643" i="2"/>
  <c r="N643" i="2"/>
  <c r="M643" i="2"/>
  <c r="L643" i="2"/>
  <c r="K643" i="2"/>
  <c r="J643" i="2"/>
  <c r="C643" i="2"/>
  <c r="A643" i="2"/>
  <c r="K642" i="2"/>
  <c r="J642" i="2"/>
  <c r="C642" i="2"/>
  <c r="A642" i="2"/>
  <c r="K641" i="2"/>
  <c r="J641" i="2"/>
  <c r="C641" i="2"/>
  <c r="A641" i="2"/>
  <c r="K640" i="2"/>
  <c r="J640" i="2"/>
  <c r="C640" i="2"/>
  <c r="A640" i="2"/>
  <c r="K639" i="2"/>
  <c r="J639" i="2"/>
  <c r="C639" i="2"/>
  <c r="B639" i="2"/>
  <c r="A639" i="2"/>
  <c r="O638" i="2"/>
  <c r="N638" i="2"/>
  <c r="M638" i="2"/>
  <c r="L638" i="2"/>
  <c r="K638" i="2"/>
  <c r="J638" i="2"/>
  <c r="C638" i="2"/>
  <c r="B638" i="2"/>
  <c r="A638" i="2"/>
  <c r="O637" i="2"/>
  <c r="N637" i="2"/>
  <c r="M637" i="2"/>
  <c r="L637" i="2"/>
  <c r="K637" i="2"/>
  <c r="J637" i="2"/>
  <c r="C637" i="2"/>
  <c r="A637" i="2"/>
  <c r="J636" i="2"/>
  <c r="B636" i="2"/>
  <c r="B644" i="2" s="1"/>
  <c r="J635" i="2"/>
  <c r="B635" i="2"/>
  <c r="O634" i="2"/>
  <c r="N634" i="2"/>
  <c r="M634" i="2"/>
  <c r="L634" i="2"/>
  <c r="K634" i="2"/>
  <c r="J634" i="2"/>
  <c r="C634" i="2"/>
  <c r="B634" i="2"/>
  <c r="A634" i="2"/>
  <c r="O633" i="2"/>
  <c r="N633" i="2"/>
  <c r="M633" i="2"/>
  <c r="L633" i="2"/>
  <c r="K633" i="2"/>
  <c r="J633" i="2"/>
  <c r="C633" i="2"/>
  <c r="B633" i="2"/>
  <c r="A633" i="2"/>
  <c r="O632" i="2"/>
  <c r="N632" i="2"/>
  <c r="M632" i="2"/>
  <c r="L632" i="2"/>
  <c r="K632" i="2"/>
  <c r="J632" i="2"/>
  <c r="C632" i="2"/>
  <c r="B632" i="2"/>
  <c r="A632" i="2"/>
  <c r="K631" i="2"/>
  <c r="J631" i="2"/>
  <c r="C631" i="2"/>
  <c r="B631" i="2"/>
  <c r="A631" i="2"/>
  <c r="O630" i="2"/>
  <c r="N630" i="2"/>
  <c r="M630" i="2"/>
  <c r="L630" i="2"/>
  <c r="K630" i="2"/>
  <c r="J630" i="2"/>
  <c r="C630" i="2"/>
  <c r="B630" i="2"/>
  <c r="A630" i="2"/>
  <c r="O627" i="2"/>
  <c r="N627" i="2"/>
  <c r="M627" i="2"/>
  <c r="L627" i="2"/>
  <c r="K627" i="2"/>
  <c r="J627" i="2"/>
  <c r="C627" i="2"/>
  <c r="A627" i="2"/>
  <c r="O626" i="2"/>
  <c r="N626" i="2"/>
  <c r="M626" i="2"/>
  <c r="L626" i="2"/>
  <c r="K626" i="2"/>
  <c r="J626" i="2"/>
  <c r="C626" i="2"/>
  <c r="A626" i="2"/>
  <c r="O625" i="2"/>
  <c r="N625" i="2"/>
  <c r="M625" i="2"/>
  <c r="L625" i="2"/>
  <c r="K625" i="2"/>
  <c r="J625" i="2"/>
  <c r="C625" i="2"/>
  <c r="A625" i="2"/>
  <c r="O624" i="2"/>
  <c r="N624" i="2"/>
  <c r="M624" i="2"/>
  <c r="L624" i="2"/>
  <c r="K624" i="2"/>
  <c r="J624" i="2"/>
  <c r="C624" i="2"/>
  <c r="A624" i="2"/>
  <c r="O623" i="2"/>
  <c r="N623" i="2"/>
  <c r="M623" i="2"/>
  <c r="L623" i="2"/>
  <c r="K623" i="2"/>
  <c r="J623" i="2"/>
  <c r="C623" i="2"/>
  <c r="A623" i="2"/>
  <c r="O622" i="2"/>
  <c r="N622" i="2"/>
  <c r="M622" i="2"/>
  <c r="L622" i="2"/>
  <c r="K622" i="2"/>
  <c r="J622" i="2"/>
  <c r="C622" i="2"/>
  <c r="A622" i="2"/>
  <c r="J621" i="2"/>
  <c r="O620" i="2"/>
  <c r="N620" i="2"/>
  <c r="M620" i="2"/>
  <c r="L620" i="2"/>
  <c r="K620" i="2"/>
  <c r="J620" i="2"/>
  <c r="C620" i="2"/>
  <c r="A620" i="2"/>
  <c r="O619" i="2"/>
  <c r="N619" i="2"/>
  <c r="M619" i="2"/>
  <c r="L619" i="2"/>
  <c r="K619" i="2"/>
  <c r="J619" i="2"/>
  <c r="C619" i="2"/>
  <c r="A619" i="2"/>
  <c r="O618" i="2"/>
  <c r="N618" i="2"/>
  <c r="M618" i="2"/>
  <c r="L618" i="2"/>
  <c r="K618" i="2"/>
  <c r="J618" i="2"/>
  <c r="C618" i="2"/>
  <c r="A618" i="2"/>
  <c r="O617" i="2"/>
  <c r="N617" i="2"/>
  <c r="M617" i="2"/>
  <c r="L617" i="2"/>
  <c r="K617" i="2"/>
  <c r="J617" i="2"/>
  <c r="C617" i="2"/>
  <c r="A617" i="2"/>
  <c r="O616" i="2"/>
  <c r="N616" i="2"/>
  <c r="M616" i="2"/>
  <c r="L616" i="2"/>
  <c r="K616" i="2"/>
  <c r="J616" i="2"/>
  <c r="C616" i="2"/>
  <c r="A616" i="2"/>
  <c r="O615" i="2"/>
  <c r="N615" i="2"/>
  <c r="M615" i="2"/>
  <c r="L615" i="2"/>
  <c r="K615" i="2"/>
  <c r="J615" i="2"/>
  <c r="C615" i="2"/>
  <c r="A615" i="2"/>
  <c r="O614" i="2"/>
  <c r="N614" i="2"/>
  <c r="M614" i="2"/>
  <c r="L614" i="2"/>
  <c r="K614" i="2"/>
  <c r="J614" i="2"/>
  <c r="C614" i="2"/>
  <c r="A614" i="2"/>
  <c r="J613" i="2"/>
  <c r="O612" i="2"/>
  <c r="N612" i="2"/>
  <c r="M612" i="2"/>
  <c r="L612" i="2"/>
  <c r="K612" i="2"/>
  <c r="J612" i="2"/>
  <c r="C612" i="2"/>
  <c r="A612" i="2"/>
  <c r="O611" i="2"/>
  <c r="N611" i="2"/>
  <c r="M611" i="2"/>
  <c r="L611" i="2"/>
  <c r="K611" i="2"/>
  <c r="J611" i="2"/>
  <c r="C611" i="2"/>
  <c r="A611" i="2"/>
  <c r="O610" i="2"/>
  <c r="N610" i="2"/>
  <c r="M610" i="2"/>
  <c r="L610" i="2"/>
  <c r="K610" i="2"/>
  <c r="J610" i="2"/>
  <c r="C610" i="2"/>
  <c r="A610" i="2"/>
  <c r="O609" i="2"/>
  <c r="N609" i="2"/>
  <c r="M609" i="2"/>
  <c r="L609" i="2"/>
  <c r="K609" i="2"/>
  <c r="J609" i="2"/>
  <c r="C609" i="2"/>
  <c r="A609" i="2"/>
  <c r="O608" i="2"/>
  <c r="N608" i="2"/>
  <c r="M608" i="2"/>
  <c r="L608" i="2"/>
  <c r="K608" i="2"/>
  <c r="J608" i="2"/>
  <c r="C608" i="2"/>
  <c r="A608" i="2"/>
  <c r="O607" i="2"/>
  <c r="N607" i="2"/>
  <c r="M607" i="2"/>
  <c r="L607" i="2"/>
  <c r="K607" i="2"/>
  <c r="J607" i="2"/>
  <c r="C607" i="2"/>
  <c r="A607" i="2"/>
  <c r="O606" i="2"/>
  <c r="N606" i="2"/>
  <c r="M606" i="2"/>
  <c r="L606" i="2"/>
  <c r="K606" i="2"/>
  <c r="J606" i="2"/>
  <c r="C606" i="2"/>
  <c r="A606" i="2"/>
  <c r="O605" i="2"/>
  <c r="N605" i="2"/>
  <c r="M605" i="2"/>
  <c r="L605" i="2"/>
  <c r="K605" i="2"/>
  <c r="J605" i="2"/>
  <c r="C605" i="2"/>
  <c r="A605" i="2"/>
  <c r="O604" i="2"/>
  <c r="N604" i="2"/>
  <c r="M604" i="2"/>
  <c r="L604" i="2"/>
  <c r="K604" i="2"/>
  <c r="J604" i="2"/>
  <c r="C604" i="2"/>
  <c r="A604" i="2"/>
  <c r="O603" i="2"/>
  <c r="N603" i="2"/>
  <c r="M603" i="2"/>
  <c r="L603" i="2"/>
  <c r="K603" i="2"/>
  <c r="J603" i="2"/>
  <c r="C603" i="2"/>
  <c r="B603" i="2"/>
  <c r="A603" i="2"/>
  <c r="J602" i="2"/>
  <c r="B602" i="2"/>
  <c r="J601" i="2"/>
  <c r="B601" i="2"/>
  <c r="A601" i="2"/>
  <c r="O600" i="2"/>
  <c r="N600" i="2"/>
  <c r="M600" i="2"/>
  <c r="L600" i="2"/>
  <c r="K600" i="2"/>
  <c r="J600" i="2"/>
  <c r="C600" i="2"/>
  <c r="B600" i="2"/>
  <c r="A600" i="2"/>
  <c r="O599" i="2"/>
  <c r="N599" i="2"/>
  <c r="M599" i="2"/>
  <c r="L599" i="2"/>
  <c r="K599" i="2"/>
  <c r="J599" i="2"/>
  <c r="C599" i="2"/>
  <c r="B599" i="2"/>
  <c r="A599" i="2"/>
  <c r="O598" i="2"/>
  <c r="N598" i="2"/>
  <c r="M598" i="2"/>
  <c r="L598" i="2"/>
  <c r="K598" i="2"/>
  <c r="J598" i="2"/>
  <c r="C598" i="2"/>
  <c r="B598" i="2"/>
  <c r="A598" i="2"/>
  <c r="O597" i="2"/>
  <c r="N597" i="2"/>
  <c r="M597" i="2"/>
  <c r="L597" i="2"/>
  <c r="K597" i="2"/>
  <c r="J597" i="2"/>
  <c r="C597" i="2"/>
  <c r="B597" i="2"/>
  <c r="A597" i="2"/>
  <c r="O596" i="2"/>
  <c r="N596" i="2"/>
  <c r="M596" i="2"/>
  <c r="L596" i="2"/>
  <c r="K596" i="2"/>
  <c r="J596" i="2"/>
  <c r="C596" i="2"/>
  <c r="B596" i="2"/>
  <c r="A596" i="2"/>
  <c r="K594" i="2"/>
  <c r="J594" i="2"/>
  <c r="C594" i="2"/>
  <c r="B594" i="2"/>
  <c r="A594" i="2"/>
  <c r="K593" i="2"/>
  <c r="J593" i="2"/>
  <c r="C593" i="2"/>
  <c r="B593" i="2"/>
  <c r="A593" i="2"/>
  <c r="K592" i="2"/>
  <c r="J592" i="2"/>
  <c r="C592" i="2"/>
  <c r="B592" i="2"/>
  <c r="A592" i="2"/>
  <c r="K591" i="2"/>
  <c r="J591" i="2"/>
  <c r="C591" i="2"/>
  <c r="B591" i="2"/>
  <c r="A591" i="2"/>
  <c r="K590" i="2"/>
  <c r="J590" i="2"/>
  <c r="C590" i="2"/>
  <c r="B590" i="2"/>
  <c r="A590" i="2"/>
  <c r="K589" i="2"/>
  <c r="J589" i="2"/>
  <c r="C589" i="2"/>
  <c r="B589" i="2"/>
  <c r="A589" i="2"/>
  <c r="K588" i="2"/>
  <c r="J588" i="2"/>
  <c r="C588" i="2"/>
  <c r="B588" i="2"/>
  <c r="A588" i="2"/>
  <c r="K587" i="2"/>
  <c r="J587" i="2"/>
  <c r="C587" i="2"/>
  <c r="B587" i="2"/>
  <c r="A587" i="2"/>
  <c r="K586" i="2"/>
  <c r="J586" i="2"/>
  <c r="C586" i="2"/>
  <c r="B586" i="2"/>
  <c r="A586" i="2"/>
  <c r="K585" i="2"/>
  <c r="J585" i="2"/>
  <c r="C585" i="2"/>
  <c r="B585" i="2"/>
  <c r="A585" i="2"/>
  <c r="S584" i="2"/>
  <c r="O584" i="2"/>
  <c r="N584" i="2"/>
  <c r="M584" i="2"/>
  <c r="L584" i="2"/>
  <c r="K584" i="2"/>
  <c r="J584" i="2"/>
  <c r="C584" i="2"/>
  <c r="B584" i="2"/>
  <c r="A584" i="2"/>
  <c r="S583" i="2"/>
  <c r="O583" i="2"/>
  <c r="N583" i="2"/>
  <c r="M583" i="2"/>
  <c r="L583" i="2"/>
  <c r="K583" i="2"/>
  <c r="J583" i="2"/>
  <c r="C583" i="2"/>
  <c r="B583" i="2"/>
  <c r="A583" i="2"/>
  <c r="K582" i="2"/>
  <c r="J582" i="2"/>
  <c r="C582" i="2"/>
  <c r="B582" i="2"/>
  <c r="A582" i="2"/>
  <c r="K581" i="2"/>
  <c r="J581" i="2"/>
  <c r="C581" i="2"/>
  <c r="B581" i="2"/>
  <c r="A581" i="2"/>
  <c r="S580" i="2"/>
  <c r="O580" i="2"/>
  <c r="N580" i="2"/>
  <c r="M580" i="2"/>
  <c r="L580" i="2"/>
  <c r="K580" i="2"/>
  <c r="J580" i="2"/>
  <c r="C580" i="2"/>
  <c r="B580" i="2"/>
  <c r="A580" i="2"/>
  <c r="S579" i="2"/>
  <c r="O579" i="2"/>
  <c r="N579" i="2"/>
  <c r="M579" i="2"/>
  <c r="L579" i="2"/>
  <c r="K579" i="2"/>
  <c r="J579" i="2"/>
  <c r="C579" i="2"/>
  <c r="B579" i="2"/>
  <c r="A579" i="2"/>
  <c r="K577" i="2"/>
  <c r="J577" i="2"/>
  <c r="C577" i="2"/>
  <c r="B577" i="2"/>
  <c r="A577" i="2"/>
  <c r="K576" i="2"/>
  <c r="J576" i="2"/>
  <c r="C576" i="2"/>
  <c r="B576" i="2"/>
  <c r="A576" i="2"/>
  <c r="K575" i="2"/>
  <c r="J575" i="2"/>
  <c r="C575" i="2"/>
  <c r="B575" i="2"/>
  <c r="A575" i="2"/>
  <c r="K574" i="2"/>
  <c r="J574" i="2"/>
  <c r="C574" i="2"/>
  <c r="B574" i="2"/>
  <c r="A574" i="2"/>
  <c r="K573" i="2"/>
  <c r="J573" i="2"/>
  <c r="C573" i="2"/>
  <c r="B573" i="2"/>
  <c r="A573" i="2"/>
  <c r="K572" i="2"/>
  <c r="J572" i="2"/>
  <c r="C572" i="2"/>
  <c r="B572" i="2"/>
  <c r="A572" i="2"/>
  <c r="K571" i="2"/>
  <c r="J571" i="2"/>
  <c r="C571" i="2"/>
  <c r="B571" i="2"/>
  <c r="A571" i="2"/>
  <c r="K570" i="2"/>
  <c r="J570" i="2"/>
  <c r="C570" i="2"/>
  <c r="B570" i="2"/>
  <c r="A570" i="2"/>
  <c r="K569" i="2"/>
  <c r="J569" i="2"/>
  <c r="C569" i="2"/>
  <c r="B569" i="2"/>
  <c r="A569" i="2"/>
  <c r="K568" i="2"/>
  <c r="J568" i="2"/>
  <c r="C568" i="2"/>
  <c r="B568" i="2"/>
  <c r="A568" i="2"/>
  <c r="K567" i="2"/>
  <c r="J567" i="2"/>
  <c r="C567" i="2"/>
  <c r="B567" i="2"/>
  <c r="A567" i="2"/>
  <c r="K566" i="2"/>
  <c r="J566" i="2"/>
  <c r="C566" i="2"/>
  <c r="B566" i="2"/>
  <c r="A566" i="2"/>
  <c r="K565" i="2"/>
  <c r="J565" i="2"/>
  <c r="C565" i="2"/>
  <c r="B565" i="2"/>
  <c r="A565" i="2"/>
  <c r="K564" i="2"/>
  <c r="J564" i="2"/>
  <c r="C564" i="2"/>
  <c r="B564" i="2"/>
  <c r="A564" i="2"/>
  <c r="K562" i="2"/>
  <c r="J562" i="2"/>
  <c r="C562" i="2"/>
  <c r="B562" i="2"/>
  <c r="A562" i="2"/>
  <c r="K561" i="2"/>
  <c r="J561" i="2"/>
  <c r="C561" i="2"/>
  <c r="B561" i="2"/>
  <c r="A561" i="2"/>
  <c r="K560" i="2"/>
  <c r="J560" i="2"/>
  <c r="C560" i="2"/>
  <c r="B560" i="2"/>
  <c r="A560" i="2"/>
  <c r="K559" i="2"/>
  <c r="J559" i="2"/>
  <c r="C559" i="2"/>
  <c r="B559" i="2"/>
  <c r="A559" i="2"/>
  <c r="K558" i="2"/>
  <c r="J558" i="2"/>
  <c r="C558" i="2"/>
  <c r="B558" i="2"/>
  <c r="A558" i="2"/>
  <c r="K557" i="2"/>
  <c r="J557" i="2"/>
  <c r="C557" i="2"/>
  <c r="B557" i="2"/>
  <c r="A557" i="2"/>
  <c r="K556" i="2"/>
  <c r="J556" i="2"/>
  <c r="C556" i="2"/>
  <c r="B556" i="2"/>
  <c r="A556" i="2"/>
  <c r="K555" i="2"/>
  <c r="J555" i="2"/>
  <c r="C555" i="2"/>
  <c r="B555" i="2"/>
  <c r="A555" i="2"/>
  <c r="K554" i="2"/>
  <c r="J554" i="2"/>
  <c r="C554" i="2"/>
  <c r="B554" i="2"/>
  <c r="A554" i="2"/>
  <c r="K553" i="2"/>
  <c r="J553" i="2"/>
  <c r="C553" i="2"/>
  <c r="B553" i="2"/>
  <c r="A553" i="2"/>
  <c r="K552" i="2"/>
  <c r="J552" i="2"/>
  <c r="C552" i="2"/>
  <c r="B552" i="2"/>
  <c r="A552" i="2"/>
  <c r="K551" i="2"/>
  <c r="K550" i="2"/>
  <c r="C550" i="2"/>
  <c r="B550" i="2"/>
  <c r="A550" i="2"/>
  <c r="K549" i="2"/>
  <c r="C549" i="2"/>
  <c r="B549" i="2"/>
  <c r="A549" i="2"/>
  <c r="K545" i="2"/>
  <c r="J545" i="2"/>
  <c r="C545" i="2"/>
  <c r="B545" i="2"/>
  <c r="A545" i="2"/>
  <c r="K544" i="2"/>
  <c r="J544" i="2"/>
  <c r="C544" i="2"/>
  <c r="B544" i="2"/>
  <c r="A544" i="2"/>
  <c r="K543" i="2"/>
  <c r="J543" i="2"/>
  <c r="C543" i="2"/>
  <c r="B543" i="2"/>
  <c r="A543" i="2"/>
  <c r="K542" i="2"/>
  <c r="J542" i="2"/>
  <c r="C542" i="2"/>
  <c r="B542" i="2"/>
  <c r="A542" i="2"/>
  <c r="K541" i="2"/>
  <c r="J541" i="2"/>
  <c r="C541" i="2"/>
  <c r="B541" i="2"/>
  <c r="A541" i="2"/>
  <c r="K540" i="2"/>
  <c r="J540" i="2"/>
  <c r="C540" i="2"/>
  <c r="B540" i="2"/>
  <c r="A540" i="2"/>
  <c r="K539" i="2"/>
  <c r="J539" i="2"/>
  <c r="C539" i="2"/>
  <c r="B539" i="2"/>
  <c r="A539" i="2"/>
  <c r="K538" i="2"/>
  <c r="J538" i="2"/>
  <c r="C538" i="2"/>
  <c r="B538" i="2"/>
  <c r="A538" i="2"/>
  <c r="K537" i="2"/>
  <c r="J537" i="2"/>
  <c r="C537" i="2"/>
  <c r="B537" i="2"/>
  <c r="A537" i="2"/>
  <c r="K536" i="2"/>
  <c r="J536" i="2"/>
  <c r="C536" i="2"/>
  <c r="B536" i="2"/>
  <c r="A536" i="2"/>
  <c r="K535" i="2"/>
  <c r="J535" i="2"/>
  <c r="C535" i="2"/>
  <c r="B535" i="2"/>
  <c r="A535" i="2"/>
  <c r="O534" i="2"/>
  <c r="N534" i="2"/>
  <c r="M534" i="2"/>
  <c r="L534" i="2"/>
  <c r="K534" i="2"/>
  <c r="J534" i="2"/>
  <c r="C534" i="2"/>
  <c r="B534" i="2"/>
  <c r="A534" i="2"/>
  <c r="O533" i="2"/>
  <c r="N533" i="2"/>
  <c r="M533" i="2"/>
  <c r="L533" i="2"/>
  <c r="K533" i="2"/>
  <c r="J533" i="2"/>
  <c r="C533" i="2"/>
  <c r="B533" i="2"/>
  <c r="A533" i="2"/>
  <c r="K532" i="2"/>
  <c r="J532" i="2"/>
  <c r="C532" i="2"/>
  <c r="B532" i="2"/>
  <c r="A532" i="2"/>
  <c r="O531" i="2"/>
  <c r="N531" i="2"/>
  <c r="M531" i="2"/>
  <c r="L531" i="2"/>
  <c r="K531" i="2"/>
  <c r="J531" i="2"/>
  <c r="C531" i="2"/>
  <c r="B531" i="2"/>
  <c r="A531" i="2"/>
  <c r="K530" i="2"/>
  <c r="J530" i="2"/>
  <c r="C530" i="2"/>
  <c r="B530" i="2"/>
  <c r="A530" i="2"/>
  <c r="K529" i="2"/>
  <c r="J529" i="2"/>
  <c r="C529" i="2"/>
  <c r="B529" i="2"/>
  <c r="A529" i="2"/>
  <c r="O528" i="2"/>
  <c r="N528" i="2"/>
  <c r="M528" i="2"/>
  <c r="L528" i="2"/>
  <c r="K528" i="2"/>
  <c r="J528" i="2"/>
  <c r="C528" i="2"/>
  <c r="B528" i="2"/>
  <c r="A528" i="2"/>
  <c r="O527" i="2"/>
  <c r="N527" i="2"/>
  <c r="M527" i="2"/>
  <c r="L527" i="2"/>
  <c r="K527" i="2"/>
  <c r="J527" i="2"/>
  <c r="C527" i="2"/>
  <c r="B527" i="2"/>
  <c r="A527" i="2"/>
  <c r="K526" i="2"/>
  <c r="J526" i="2"/>
  <c r="C526" i="2"/>
  <c r="B526" i="2"/>
  <c r="A526" i="2"/>
  <c r="R524" i="2"/>
  <c r="Q524" i="2"/>
  <c r="O524" i="2"/>
  <c r="N524" i="2"/>
  <c r="M524" i="2"/>
  <c r="L524" i="2"/>
  <c r="K524" i="2"/>
  <c r="J524" i="2"/>
  <c r="C524" i="2"/>
  <c r="B524" i="2"/>
  <c r="A524" i="2"/>
  <c r="R523" i="2"/>
  <c r="Q523" i="2"/>
  <c r="O523" i="2"/>
  <c r="N523" i="2"/>
  <c r="M523" i="2"/>
  <c r="L523" i="2"/>
  <c r="K523" i="2"/>
  <c r="J523" i="2"/>
  <c r="C523" i="2"/>
  <c r="B523" i="2"/>
  <c r="A523" i="2"/>
  <c r="R522" i="2"/>
  <c r="Q522" i="2"/>
  <c r="O522" i="2"/>
  <c r="N522" i="2"/>
  <c r="M522" i="2"/>
  <c r="L522" i="2"/>
  <c r="K522" i="2"/>
  <c r="J522" i="2"/>
  <c r="C522" i="2"/>
  <c r="B522" i="2"/>
  <c r="A522" i="2"/>
  <c r="R521" i="2"/>
  <c r="Q521" i="2"/>
  <c r="N521" i="2"/>
  <c r="M521" i="2"/>
  <c r="L521" i="2"/>
  <c r="K521" i="2"/>
  <c r="J521" i="2"/>
  <c r="C521" i="2"/>
  <c r="B521" i="2"/>
  <c r="A521" i="2"/>
  <c r="R520" i="2"/>
  <c r="Q520" i="2"/>
  <c r="O520" i="2"/>
  <c r="N520" i="2"/>
  <c r="M520" i="2"/>
  <c r="L520" i="2"/>
  <c r="K520" i="2"/>
  <c r="J520" i="2"/>
  <c r="C520" i="2"/>
  <c r="B520" i="2"/>
  <c r="A520" i="2"/>
  <c r="O519" i="2"/>
  <c r="O521" i="2" s="1"/>
  <c r="R518" i="2"/>
  <c r="Q518" i="2"/>
  <c r="O518" i="2"/>
  <c r="N518" i="2"/>
  <c r="M518" i="2"/>
  <c r="L518" i="2"/>
  <c r="K518" i="2"/>
  <c r="J518" i="2"/>
  <c r="C518" i="2"/>
  <c r="B518" i="2"/>
  <c r="A518" i="2"/>
  <c r="S504" i="2"/>
  <c r="R504" i="2"/>
  <c r="O504" i="2"/>
  <c r="N504" i="2"/>
  <c r="M504" i="2"/>
  <c r="L504" i="2"/>
  <c r="K504" i="2"/>
  <c r="J504" i="2"/>
  <c r="C504" i="2"/>
  <c r="B504" i="2"/>
  <c r="A504" i="2"/>
  <c r="S503" i="2"/>
  <c r="R503" i="2"/>
  <c r="O503" i="2"/>
  <c r="N503" i="2"/>
  <c r="M503" i="2"/>
  <c r="L503" i="2"/>
  <c r="K503" i="2"/>
  <c r="J503" i="2"/>
  <c r="C503" i="2"/>
  <c r="B503" i="2"/>
  <c r="A503" i="2"/>
  <c r="S502" i="2"/>
  <c r="R502" i="2"/>
  <c r="O502" i="2"/>
  <c r="N502" i="2"/>
  <c r="M502" i="2"/>
  <c r="L502" i="2"/>
  <c r="K502" i="2"/>
  <c r="J502" i="2"/>
  <c r="C502" i="2"/>
  <c r="B502" i="2"/>
  <c r="A502" i="2"/>
  <c r="S501" i="2"/>
  <c r="C501" i="2"/>
  <c r="B501" i="2"/>
  <c r="A501" i="2"/>
  <c r="S500" i="2"/>
  <c r="R500" i="2"/>
  <c r="O500" i="2"/>
  <c r="N500" i="2"/>
  <c r="M500" i="2"/>
  <c r="L500" i="2"/>
  <c r="K500" i="2"/>
  <c r="J500" i="2"/>
  <c r="C500" i="2"/>
  <c r="B500" i="2"/>
  <c r="A500" i="2"/>
  <c r="S499" i="2"/>
  <c r="R499" i="2"/>
  <c r="O499" i="2"/>
  <c r="N499" i="2"/>
  <c r="M499" i="2"/>
  <c r="L499" i="2"/>
  <c r="K499" i="2"/>
  <c r="J499" i="2"/>
  <c r="C499" i="2"/>
  <c r="B499" i="2"/>
  <c r="A499" i="2"/>
  <c r="S498" i="2"/>
  <c r="R498" i="2"/>
  <c r="O498" i="2"/>
  <c r="N498" i="2"/>
  <c r="M498" i="2"/>
  <c r="L498" i="2"/>
  <c r="K498" i="2"/>
  <c r="J498" i="2"/>
  <c r="C498" i="2"/>
  <c r="B498" i="2"/>
  <c r="A498" i="2"/>
  <c r="S497" i="2"/>
  <c r="R497" i="2"/>
  <c r="O497" i="2"/>
  <c r="N497" i="2"/>
  <c r="M497" i="2"/>
  <c r="L497" i="2"/>
  <c r="K497" i="2"/>
  <c r="J497" i="2"/>
  <c r="C497" i="2"/>
  <c r="B497" i="2"/>
  <c r="A497" i="2"/>
  <c r="S495" i="2"/>
  <c r="R495" i="2"/>
  <c r="Q495" i="2"/>
  <c r="O495" i="2"/>
  <c r="N495" i="2"/>
  <c r="M495" i="2"/>
  <c r="L495" i="2"/>
  <c r="K495" i="2"/>
  <c r="J495" i="2"/>
  <c r="C495" i="2"/>
  <c r="B495" i="2"/>
  <c r="A495" i="2"/>
  <c r="S494" i="2"/>
  <c r="R494" i="2"/>
  <c r="Q494" i="2"/>
  <c r="O494" i="2"/>
  <c r="N494" i="2"/>
  <c r="M494" i="2"/>
  <c r="L494" i="2"/>
  <c r="K494" i="2"/>
  <c r="J494" i="2"/>
  <c r="C494" i="2"/>
  <c r="B494" i="2"/>
  <c r="A494" i="2"/>
  <c r="S492" i="2"/>
  <c r="R492" i="2"/>
  <c r="Q492" i="2"/>
  <c r="O492" i="2"/>
  <c r="N492" i="2"/>
  <c r="M492" i="2"/>
  <c r="L492" i="2"/>
  <c r="K492" i="2"/>
  <c r="J492" i="2"/>
  <c r="C492" i="2"/>
  <c r="B492" i="2"/>
  <c r="A492" i="2"/>
  <c r="S491" i="2"/>
  <c r="R491" i="2"/>
  <c r="Q491" i="2"/>
  <c r="O491" i="2"/>
  <c r="N491" i="2"/>
  <c r="M491" i="2"/>
  <c r="L491" i="2"/>
  <c r="K491" i="2"/>
  <c r="J491" i="2"/>
  <c r="C491" i="2"/>
  <c r="B491" i="2"/>
  <c r="A491" i="2"/>
  <c r="O489" i="2"/>
  <c r="N489" i="2"/>
  <c r="M489" i="2"/>
  <c r="L489" i="2"/>
  <c r="K489" i="2"/>
  <c r="J489" i="2"/>
  <c r="C489" i="2"/>
  <c r="B489" i="2"/>
  <c r="A489" i="2"/>
  <c r="R488" i="2"/>
  <c r="O488" i="2"/>
  <c r="N488" i="2"/>
  <c r="M488" i="2"/>
  <c r="L488" i="2"/>
  <c r="K488" i="2"/>
  <c r="J488" i="2"/>
  <c r="C488" i="2"/>
  <c r="B488" i="2"/>
  <c r="A488" i="2"/>
  <c r="R482" i="2"/>
  <c r="Q482" i="2"/>
  <c r="O482" i="2"/>
  <c r="N482" i="2"/>
  <c r="M482" i="2"/>
  <c r="L482" i="2"/>
  <c r="K482" i="2"/>
  <c r="J482" i="2"/>
  <c r="C482" i="2"/>
  <c r="B482" i="2"/>
  <c r="A482" i="2"/>
  <c r="R481" i="2"/>
  <c r="Q481" i="2"/>
  <c r="O481" i="2"/>
  <c r="N481" i="2"/>
  <c r="M481" i="2"/>
  <c r="L481" i="2"/>
  <c r="K481" i="2"/>
  <c r="J481" i="2"/>
  <c r="C481" i="2"/>
  <c r="B481" i="2"/>
  <c r="A481" i="2"/>
  <c r="R480" i="2"/>
  <c r="Q480" i="2"/>
  <c r="O480" i="2"/>
  <c r="N480" i="2"/>
  <c r="M480" i="2"/>
  <c r="L480" i="2"/>
  <c r="K480" i="2"/>
  <c r="J480" i="2"/>
  <c r="C480" i="2"/>
  <c r="B480" i="2"/>
  <c r="A480" i="2"/>
  <c r="R479" i="2"/>
  <c r="Q479" i="2"/>
  <c r="O479" i="2"/>
  <c r="N479" i="2"/>
  <c r="M479" i="2"/>
  <c r="L479" i="2"/>
  <c r="K479" i="2"/>
  <c r="J479" i="2"/>
  <c r="C479" i="2"/>
  <c r="B479" i="2"/>
  <c r="A479" i="2"/>
  <c r="R478" i="2"/>
  <c r="Q478" i="2"/>
  <c r="O478" i="2"/>
  <c r="N478" i="2"/>
  <c r="M478" i="2"/>
  <c r="L478" i="2"/>
  <c r="K478" i="2"/>
  <c r="J478" i="2"/>
  <c r="C478" i="2"/>
  <c r="B478" i="2"/>
  <c r="A478" i="2"/>
  <c r="R477" i="2"/>
  <c r="Q477" i="2"/>
  <c r="O477" i="2"/>
  <c r="N477" i="2"/>
  <c r="M477" i="2"/>
  <c r="L477" i="2"/>
  <c r="K477" i="2"/>
  <c r="J477" i="2"/>
  <c r="C477" i="2"/>
  <c r="B477" i="2"/>
  <c r="A477" i="2"/>
  <c r="R476" i="2"/>
  <c r="Q476" i="2"/>
  <c r="O476" i="2"/>
  <c r="N476" i="2"/>
  <c r="M476" i="2"/>
  <c r="L476" i="2"/>
  <c r="K476" i="2"/>
  <c r="J476" i="2"/>
  <c r="C476" i="2"/>
  <c r="B476" i="2"/>
  <c r="A476" i="2"/>
  <c r="R475" i="2"/>
  <c r="Q475" i="2"/>
  <c r="O475" i="2"/>
  <c r="N475" i="2"/>
  <c r="M475" i="2"/>
  <c r="L475" i="2"/>
  <c r="K475" i="2"/>
  <c r="J475" i="2"/>
  <c r="C475" i="2"/>
  <c r="B475" i="2"/>
  <c r="A475" i="2"/>
  <c r="R474" i="2"/>
  <c r="Q474" i="2"/>
  <c r="O474" i="2"/>
  <c r="N474" i="2"/>
  <c r="M474" i="2"/>
  <c r="L474" i="2"/>
  <c r="K474" i="2"/>
  <c r="J474" i="2"/>
  <c r="C474" i="2"/>
  <c r="B474" i="2"/>
  <c r="A474" i="2"/>
  <c r="R473" i="2"/>
  <c r="Q473" i="2"/>
  <c r="O473" i="2"/>
  <c r="N473" i="2"/>
  <c r="M473" i="2"/>
  <c r="L473" i="2"/>
  <c r="K473" i="2"/>
  <c r="J473" i="2"/>
  <c r="C473" i="2"/>
  <c r="B473" i="2"/>
  <c r="A473" i="2"/>
  <c r="R472" i="2"/>
  <c r="Q472" i="2"/>
  <c r="O472" i="2"/>
  <c r="N472" i="2"/>
  <c r="M472" i="2"/>
  <c r="L472" i="2"/>
  <c r="K472" i="2"/>
  <c r="J472" i="2"/>
  <c r="C472" i="2"/>
  <c r="B472" i="2"/>
  <c r="A472" i="2"/>
  <c r="R471" i="2"/>
  <c r="Q471" i="2"/>
  <c r="O471" i="2"/>
  <c r="N471" i="2"/>
  <c r="M471" i="2"/>
  <c r="L471" i="2"/>
  <c r="K471" i="2"/>
  <c r="J471" i="2"/>
  <c r="C471" i="2"/>
  <c r="B471" i="2"/>
  <c r="A471" i="2"/>
  <c r="R470" i="2"/>
  <c r="Q470" i="2"/>
  <c r="O470" i="2"/>
  <c r="N470" i="2"/>
  <c r="M470" i="2"/>
  <c r="L470" i="2"/>
  <c r="K470" i="2"/>
  <c r="J470" i="2"/>
  <c r="C470" i="2"/>
  <c r="B470" i="2"/>
  <c r="A470" i="2"/>
  <c r="R469" i="2"/>
  <c r="Q469" i="2"/>
  <c r="O469" i="2"/>
  <c r="N469" i="2"/>
  <c r="M469" i="2"/>
  <c r="L469" i="2"/>
  <c r="K469" i="2"/>
  <c r="J469" i="2"/>
  <c r="C469" i="2"/>
  <c r="B469" i="2"/>
  <c r="A469" i="2"/>
  <c r="R468" i="2"/>
  <c r="Q468" i="2"/>
  <c r="O468" i="2"/>
  <c r="N468" i="2"/>
  <c r="M468" i="2"/>
  <c r="L468" i="2"/>
  <c r="K468" i="2"/>
  <c r="J468" i="2"/>
  <c r="C468" i="2"/>
  <c r="B468" i="2"/>
  <c r="A468" i="2"/>
  <c r="R467" i="2"/>
  <c r="Q467" i="2"/>
  <c r="O467" i="2"/>
  <c r="N467" i="2"/>
  <c r="M467" i="2"/>
  <c r="L467" i="2"/>
  <c r="K467" i="2"/>
  <c r="J467" i="2"/>
  <c r="C467" i="2"/>
  <c r="B467" i="2"/>
  <c r="A467" i="2"/>
  <c r="R466" i="2"/>
  <c r="Q466" i="2"/>
  <c r="O466" i="2"/>
  <c r="N466" i="2"/>
  <c r="M466" i="2"/>
  <c r="L466" i="2"/>
  <c r="K466" i="2"/>
  <c r="J466" i="2"/>
  <c r="C466" i="2"/>
  <c r="B466" i="2"/>
  <c r="A466" i="2"/>
  <c r="R465" i="2"/>
  <c r="Q465" i="2"/>
  <c r="O465" i="2"/>
  <c r="N465" i="2"/>
  <c r="M465" i="2"/>
  <c r="L465" i="2"/>
  <c r="K465" i="2"/>
  <c r="J465" i="2"/>
  <c r="C465" i="2"/>
  <c r="B465" i="2"/>
  <c r="A465" i="2"/>
  <c r="R464" i="2"/>
  <c r="Q464" i="2"/>
  <c r="O464" i="2"/>
  <c r="N464" i="2"/>
  <c r="M464" i="2"/>
  <c r="L464" i="2"/>
  <c r="K464" i="2"/>
  <c r="J464" i="2"/>
  <c r="C464" i="2"/>
  <c r="B464" i="2"/>
  <c r="A464" i="2"/>
  <c r="R463" i="2"/>
  <c r="Q463" i="2"/>
  <c r="O463" i="2"/>
  <c r="N463" i="2"/>
  <c r="M463" i="2"/>
  <c r="L463" i="2"/>
  <c r="K463" i="2"/>
  <c r="J463" i="2"/>
  <c r="C463" i="2"/>
  <c r="B463" i="2"/>
  <c r="A463" i="2"/>
  <c r="R462" i="2"/>
  <c r="Q462" i="2"/>
  <c r="O462" i="2"/>
  <c r="N462" i="2"/>
  <c r="M462" i="2"/>
  <c r="L462" i="2"/>
  <c r="K462" i="2"/>
  <c r="J462" i="2"/>
  <c r="C462" i="2"/>
  <c r="B462" i="2"/>
  <c r="A462" i="2"/>
  <c r="R461" i="2"/>
  <c r="Q461" i="2"/>
  <c r="O461" i="2"/>
  <c r="N461" i="2"/>
  <c r="M461" i="2"/>
  <c r="L461" i="2"/>
  <c r="K461" i="2"/>
  <c r="J461" i="2"/>
  <c r="C461" i="2"/>
  <c r="B461" i="2"/>
  <c r="A461" i="2"/>
  <c r="R460" i="2"/>
  <c r="Q460" i="2"/>
  <c r="O460" i="2"/>
  <c r="N460" i="2"/>
  <c r="M460" i="2"/>
  <c r="L460" i="2"/>
  <c r="K460" i="2"/>
  <c r="J460" i="2"/>
  <c r="C460" i="2"/>
  <c r="B460" i="2"/>
  <c r="A460" i="2"/>
  <c r="R459" i="2"/>
  <c r="Q459" i="2"/>
  <c r="O459" i="2"/>
  <c r="N459" i="2"/>
  <c r="M459" i="2"/>
  <c r="L459" i="2"/>
  <c r="K459" i="2"/>
  <c r="J459" i="2"/>
  <c r="C459" i="2"/>
  <c r="B459" i="2"/>
  <c r="A459" i="2"/>
  <c r="R458" i="2"/>
  <c r="Q458" i="2"/>
  <c r="O458" i="2"/>
  <c r="N458" i="2"/>
  <c r="M458" i="2"/>
  <c r="L458" i="2"/>
  <c r="K458" i="2"/>
  <c r="J458" i="2"/>
  <c r="C458" i="2"/>
  <c r="B458" i="2"/>
  <c r="A458" i="2"/>
  <c r="R457" i="2"/>
  <c r="Q457" i="2"/>
  <c r="O457" i="2"/>
  <c r="N457" i="2"/>
  <c r="M457" i="2"/>
  <c r="L457" i="2"/>
  <c r="K457" i="2"/>
  <c r="J457" i="2"/>
  <c r="C457" i="2"/>
  <c r="B457" i="2"/>
  <c r="A457" i="2"/>
  <c r="R456" i="2"/>
  <c r="Q456" i="2"/>
  <c r="O456" i="2"/>
  <c r="N456" i="2"/>
  <c r="M456" i="2"/>
  <c r="L456" i="2"/>
  <c r="K456" i="2"/>
  <c r="J456" i="2"/>
  <c r="C456" i="2"/>
  <c r="B456" i="2"/>
  <c r="A456" i="2"/>
  <c r="R455" i="2"/>
  <c r="Q455" i="2"/>
  <c r="O455" i="2"/>
  <c r="N455" i="2"/>
  <c r="M455" i="2"/>
  <c r="L455" i="2"/>
  <c r="K455" i="2"/>
  <c r="J455" i="2"/>
  <c r="C455" i="2"/>
  <c r="B455" i="2"/>
  <c r="A455" i="2"/>
  <c r="R454" i="2"/>
  <c r="Q454" i="2"/>
  <c r="O454" i="2"/>
  <c r="N454" i="2"/>
  <c r="M454" i="2"/>
  <c r="L454" i="2"/>
  <c r="K454" i="2"/>
  <c r="J454" i="2"/>
  <c r="C454" i="2"/>
  <c r="B454" i="2"/>
  <c r="A454" i="2"/>
  <c r="R453" i="2"/>
  <c r="Q453" i="2"/>
  <c r="O453" i="2"/>
  <c r="N453" i="2"/>
  <c r="M453" i="2"/>
  <c r="L453" i="2"/>
  <c r="K453" i="2"/>
  <c r="J453" i="2"/>
  <c r="C453" i="2"/>
  <c r="B453" i="2"/>
  <c r="A453" i="2"/>
  <c r="R452" i="2"/>
  <c r="Q452" i="2"/>
  <c r="O452" i="2"/>
  <c r="N452" i="2"/>
  <c r="M452" i="2"/>
  <c r="L452" i="2"/>
  <c r="K452" i="2"/>
  <c r="J452" i="2"/>
  <c r="C452" i="2"/>
  <c r="B452" i="2"/>
  <c r="A452" i="2"/>
  <c r="R451" i="2"/>
  <c r="Q451" i="2"/>
  <c r="O451" i="2"/>
  <c r="N451" i="2"/>
  <c r="M451" i="2"/>
  <c r="L451" i="2"/>
  <c r="K451" i="2"/>
  <c r="J451" i="2"/>
  <c r="C451" i="2"/>
  <c r="B451" i="2"/>
  <c r="A451" i="2"/>
  <c r="R450" i="2"/>
  <c r="Q450" i="2"/>
  <c r="O450" i="2"/>
  <c r="N450" i="2"/>
  <c r="M450" i="2"/>
  <c r="L450" i="2"/>
  <c r="K450" i="2"/>
  <c r="J450" i="2"/>
  <c r="C450" i="2"/>
  <c r="B450" i="2"/>
  <c r="A450" i="2"/>
  <c r="R449" i="2"/>
  <c r="Q449" i="2"/>
  <c r="O449" i="2"/>
  <c r="N449" i="2"/>
  <c r="M449" i="2"/>
  <c r="L449" i="2"/>
  <c r="K449" i="2"/>
  <c r="J449" i="2"/>
  <c r="C449" i="2"/>
  <c r="B449" i="2"/>
  <c r="A449" i="2"/>
  <c r="R448" i="2"/>
  <c r="Q448" i="2"/>
  <c r="O448" i="2"/>
  <c r="N448" i="2"/>
  <c r="M448" i="2"/>
  <c r="L448" i="2"/>
  <c r="K448" i="2"/>
  <c r="J448" i="2"/>
  <c r="C448" i="2"/>
  <c r="B448" i="2"/>
  <c r="A448" i="2"/>
  <c r="R447" i="2"/>
  <c r="Q447" i="2"/>
  <c r="O447" i="2"/>
  <c r="N447" i="2"/>
  <c r="M447" i="2"/>
  <c r="L447" i="2"/>
  <c r="K447" i="2"/>
  <c r="J447" i="2"/>
  <c r="C447" i="2"/>
  <c r="B447" i="2"/>
  <c r="A447" i="2"/>
  <c r="R446" i="2"/>
  <c r="Q446" i="2"/>
  <c r="O446" i="2"/>
  <c r="N446" i="2"/>
  <c r="M446" i="2"/>
  <c r="L446" i="2"/>
  <c r="K446" i="2"/>
  <c r="J446" i="2"/>
  <c r="C446" i="2"/>
  <c r="B446" i="2"/>
  <c r="A446" i="2"/>
  <c r="R445" i="2"/>
  <c r="Q445" i="2"/>
  <c r="O445" i="2"/>
  <c r="N445" i="2"/>
  <c r="M445" i="2"/>
  <c r="L445" i="2"/>
  <c r="K445" i="2"/>
  <c r="J445" i="2"/>
  <c r="C445" i="2"/>
  <c r="B445" i="2"/>
  <c r="A445" i="2"/>
  <c r="R444" i="2"/>
  <c r="Q444" i="2"/>
  <c r="O444" i="2"/>
  <c r="N444" i="2"/>
  <c r="M444" i="2"/>
  <c r="L444" i="2"/>
  <c r="K444" i="2"/>
  <c r="J444" i="2"/>
  <c r="C444" i="2"/>
  <c r="B444" i="2"/>
  <c r="A444" i="2"/>
  <c r="R443" i="2"/>
  <c r="Q443" i="2"/>
  <c r="O443" i="2"/>
  <c r="N443" i="2"/>
  <c r="M443" i="2"/>
  <c r="L443" i="2"/>
  <c r="K443" i="2"/>
  <c r="J443" i="2"/>
  <c r="C443" i="2"/>
  <c r="B443" i="2"/>
  <c r="A443" i="2"/>
  <c r="R442" i="2"/>
  <c r="Q442" i="2"/>
  <c r="O442" i="2"/>
  <c r="N442" i="2"/>
  <c r="M442" i="2"/>
  <c r="L442" i="2"/>
  <c r="K442" i="2"/>
  <c r="J442" i="2"/>
  <c r="C442" i="2"/>
  <c r="B442" i="2"/>
  <c r="A442" i="2"/>
  <c r="R441" i="2"/>
  <c r="Q441" i="2"/>
  <c r="O441" i="2"/>
  <c r="N441" i="2"/>
  <c r="M441" i="2"/>
  <c r="L441" i="2"/>
  <c r="K441" i="2"/>
  <c r="J441" i="2"/>
  <c r="C441" i="2"/>
  <c r="B441" i="2"/>
  <c r="A441" i="2"/>
  <c r="R440" i="2"/>
  <c r="Q440" i="2"/>
  <c r="O440" i="2"/>
  <c r="N440" i="2"/>
  <c r="M440" i="2"/>
  <c r="L440" i="2"/>
  <c r="K440" i="2"/>
  <c r="J440" i="2"/>
  <c r="C440" i="2"/>
  <c r="B440" i="2"/>
  <c r="A440" i="2"/>
  <c r="R439" i="2"/>
  <c r="Q439" i="2"/>
  <c r="O439" i="2"/>
  <c r="N439" i="2"/>
  <c r="M439" i="2"/>
  <c r="L439" i="2"/>
  <c r="K439" i="2"/>
  <c r="J439" i="2"/>
  <c r="C439" i="2"/>
  <c r="B439" i="2"/>
  <c r="A439" i="2"/>
  <c r="R438" i="2"/>
  <c r="Q438" i="2"/>
  <c r="O438" i="2"/>
  <c r="N438" i="2"/>
  <c r="M438" i="2"/>
  <c r="L438" i="2"/>
  <c r="K438" i="2"/>
  <c r="J438" i="2"/>
  <c r="C438" i="2"/>
  <c r="B438" i="2"/>
  <c r="A438" i="2"/>
  <c r="R437" i="2"/>
  <c r="Q437" i="2"/>
  <c r="O437" i="2"/>
  <c r="N437" i="2"/>
  <c r="M437" i="2"/>
  <c r="L437" i="2"/>
  <c r="K437" i="2"/>
  <c r="J437" i="2"/>
  <c r="C437" i="2"/>
  <c r="B437" i="2"/>
  <c r="A437" i="2"/>
  <c r="R436" i="2"/>
  <c r="Q436" i="2"/>
  <c r="O436" i="2"/>
  <c r="N436" i="2"/>
  <c r="M436" i="2"/>
  <c r="L436" i="2"/>
  <c r="K436" i="2"/>
  <c r="J436" i="2"/>
  <c r="C436" i="2"/>
  <c r="B436" i="2"/>
  <c r="A436" i="2"/>
  <c r="R435" i="2"/>
  <c r="Q435" i="2"/>
  <c r="O435" i="2"/>
  <c r="N435" i="2"/>
  <c r="M435" i="2"/>
  <c r="L435" i="2"/>
  <c r="K435" i="2"/>
  <c r="J435" i="2"/>
  <c r="C435" i="2"/>
  <c r="B435" i="2"/>
  <c r="A435" i="2"/>
  <c r="R434" i="2"/>
  <c r="Q434" i="2"/>
  <c r="O434" i="2"/>
  <c r="N434" i="2"/>
  <c r="M434" i="2"/>
  <c r="L434" i="2"/>
  <c r="K434" i="2"/>
  <c r="J434" i="2"/>
  <c r="C434" i="2"/>
  <c r="B434" i="2"/>
  <c r="A434" i="2"/>
  <c r="R433" i="2"/>
  <c r="Q433" i="2"/>
  <c r="O433" i="2"/>
  <c r="N433" i="2"/>
  <c r="M433" i="2"/>
  <c r="L433" i="2"/>
  <c r="K433" i="2"/>
  <c r="J433" i="2"/>
  <c r="C433" i="2"/>
  <c r="B433" i="2"/>
  <c r="A433" i="2"/>
  <c r="R432" i="2"/>
  <c r="Q432" i="2"/>
  <c r="O432" i="2"/>
  <c r="N432" i="2"/>
  <c r="M432" i="2"/>
  <c r="L432" i="2"/>
  <c r="K432" i="2"/>
  <c r="J432" i="2"/>
  <c r="C432" i="2"/>
  <c r="B432" i="2"/>
  <c r="A432" i="2"/>
  <c r="R431" i="2"/>
  <c r="Q431" i="2"/>
  <c r="O431" i="2"/>
  <c r="N431" i="2"/>
  <c r="M431" i="2"/>
  <c r="L431" i="2"/>
  <c r="K431" i="2"/>
  <c r="J431" i="2"/>
  <c r="C431" i="2"/>
  <c r="B431" i="2"/>
  <c r="A431" i="2"/>
  <c r="R430" i="2"/>
  <c r="Q430" i="2"/>
  <c r="O430" i="2"/>
  <c r="N430" i="2"/>
  <c r="M430" i="2"/>
  <c r="L430" i="2"/>
  <c r="K430" i="2"/>
  <c r="J430" i="2"/>
  <c r="C430" i="2"/>
  <c r="B430" i="2"/>
  <c r="A430" i="2"/>
  <c r="R429" i="2"/>
  <c r="Q429" i="2"/>
  <c r="O429" i="2"/>
  <c r="N429" i="2"/>
  <c r="M429" i="2"/>
  <c r="L429" i="2"/>
  <c r="K429" i="2"/>
  <c r="J429" i="2"/>
  <c r="C429" i="2"/>
  <c r="B429" i="2"/>
  <c r="A429" i="2"/>
  <c r="R428" i="2"/>
  <c r="Q428" i="2"/>
  <c r="O428" i="2"/>
  <c r="N428" i="2"/>
  <c r="M428" i="2"/>
  <c r="L428" i="2"/>
  <c r="K428" i="2"/>
  <c r="J428" i="2"/>
  <c r="C428" i="2"/>
  <c r="B428" i="2"/>
  <c r="A428" i="2"/>
  <c r="R427" i="2"/>
  <c r="Q427" i="2"/>
  <c r="O427" i="2"/>
  <c r="N427" i="2"/>
  <c r="M427" i="2"/>
  <c r="L427" i="2"/>
  <c r="K427" i="2"/>
  <c r="J427" i="2"/>
  <c r="C427" i="2"/>
  <c r="B427" i="2"/>
  <c r="A427" i="2"/>
  <c r="R426" i="2"/>
  <c r="Q426" i="2"/>
  <c r="O426" i="2"/>
  <c r="N426" i="2"/>
  <c r="M426" i="2"/>
  <c r="L426" i="2"/>
  <c r="K426" i="2"/>
  <c r="J426" i="2"/>
  <c r="C426" i="2"/>
  <c r="B426" i="2"/>
  <c r="A426" i="2"/>
  <c r="R425" i="2"/>
  <c r="Q425" i="2"/>
  <c r="O425" i="2"/>
  <c r="N425" i="2"/>
  <c r="M425" i="2"/>
  <c r="L425" i="2"/>
  <c r="K425" i="2"/>
  <c r="J425" i="2"/>
  <c r="C425" i="2"/>
  <c r="B425" i="2"/>
  <c r="A425" i="2"/>
  <c r="R424" i="2"/>
  <c r="Q424" i="2"/>
  <c r="O424" i="2"/>
  <c r="N424" i="2"/>
  <c r="M424" i="2"/>
  <c r="L424" i="2"/>
  <c r="K424" i="2"/>
  <c r="J424" i="2"/>
  <c r="C424" i="2"/>
  <c r="B424" i="2"/>
  <c r="A424" i="2"/>
  <c r="R423" i="2"/>
  <c r="Q423" i="2"/>
  <c r="O423" i="2"/>
  <c r="N423" i="2"/>
  <c r="M423" i="2"/>
  <c r="L423" i="2"/>
  <c r="K423" i="2"/>
  <c r="J423" i="2"/>
  <c r="C423" i="2"/>
  <c r="B423" i="2"/>
  <c r="A423" i="2"/>
  <c r="R422" i="2"/>
  <c r="Q422" i="2"/>
  <c r="O422" i="2"/>
  <c r="N422" i="2"/>
  <c r="M422" i="2"/>
  <c r="L422" i="2"/>
  <c r="K422" i="2"/>
  <c r="J422" i="2"/>
  <c r="C422" i="2"/>
  <c r="B422" i="2"/>
  <c r="A422" i="2"/>
  <c r="R421" i="2"/>
  <c r="Q421" i="2"/>
  <c r="O421" i="2"/>
  <c r="N421" i="2"/>
  <c r="M421" i="2"/>
  <c r="L421" i="2"/>
  <c r="K421" i="2"/>
  <c r="J421" i="2"/>
  <c r="C421" i="2"/>
  <c r="B421" i="2"/>
  <c r="A421" i="2"/>
  <c r="R420" i="2"/>
  <c r="Q420" i="2"/>
  <c r="O420" i="2"/>
  <c r="N420" i="2"/>
  <c r="M420" i="2"/>
  <c r="L420" i="2"/>
  <c r="K420" i="2"/>
  <c r="J420" i="2"/>
  <c r="C420" i="2"/>
  <c r="B420" i="2"/>
  <c r="A420" i="2"/>
  <c r="R419" i="2"/>
  <c r="Q419" i="2"/>
  <c r="O419" i="2"/>
  <c r="N419" i="2"/>
  <c r="M419" i="2"/>
  <c r="L419" i="2"/>
  <c r="K419" i="2"/>
  <c r="J419" i="2"/>
  <c r="C419" i="2"/>
  <c r="B419" i="2"/>
  <c r="A419" i="2"/>
  <c r="R418" i="2"/>
  <c r="Q418" i="2"/>
  <c r="O418" i="2"/>
  <c r="N418" i="2"/>
  <c r="M418" i="2"/>
  <c r="L418" i="2"/>
  <c r="K418" i="2"/>
  <c r="J418" i="2"/>
  <c r="C418" i="2"/>
  <c r="B418" i="2"/>
  <c r="A418" i="2"/>
  <c r="R417" i="2"/>
  <c r="Q417" i="2"/>
  <c r="O417" i="2"/>
  <c r="N417" i="2"/>
  <c r="M417" i="2"/>
  <c r="L417" i="2"/>
  <c r="K417" i="2"/>
  <c r="J417" i="2"/>
  <c r="C417" i="2"/>
  <c r="B417" i="2"/>
  <c r="A417" i="2"/>
  <c r="R416" i="2"/>
  <c r="Q416" i="2"/>
  <c r="O416" i="2"/>
  <c r="N416" i="2"/>
  <c r="M416" i="2"/>
  <c r="L416" i="2"/>
  <c r="K416" i="2"/>
  <c r="J416" i="2"/>
  <c r="C416" i="2"/>
  <c r="B416" i="2"/>
  <c r="A416" i="2"/>
  <c r="R415" i="2"/>
  <c r="Q415" i="2"/>
  <c r="O415" i="2"/>
  <c r="N415" i="2"/>
  <c r="M415" i="2"/>
  <c r="L415" i="2"/>
  <c r="K415" i="2"/>
  <c r="J415" i="2"/>
  <c r="C415" i="2"/>
  <c r="B415" i="2"/>
  <c r="A415" i="2"/>
  <c r="R414" i="2"/>
  <c r="Q414" i="2"/>
  <c r="O414" i="2"/>
  <c r="N414" i="2"/>
  <c r="M414" i="2"/>
  <c r="L414" i="2"/>
  <c r="K414" i="2"/>
  <c r="J414" i="2"/>
  <c r="C414" i="2"/>
  <c r="B414" i="2"/>
  <c r="A414" i="2"/>
  <c r="R413" i="2"/>
  <c r="Q413" i="2"/>
  <c r="O413" i="2"/>
  <c r="N413" i="2"/>
  <c r="M413" i="2"/>
  <c r="L413" i="2"/>
  <c r="K413" i="2"/>
  <c r="J413" i="2"/>
  <c r="C413" i="2"/>
  <c r="B413" i="2"/>
  <c r="A413" i="2"/>
  <c r="R412" i="2"/>
  <c r="Q412" i="2"/>
  <c r="O412" i="2"/>
  <c r="N412" i="2"/>
  <c r="M412" i="2"/>
  <c r="L412" i="2"/>
  <c r="K412" i="2"/>
  <c r="J412" i="2"/>
  <c r="C412" i="2"/>
  <c r="B412" i="2"/>
  <c r="A412" i="2"/>
  <c r="R411" i="2"/>
  <c r="Q411" i="2"/>
  <c r="O411" i="2"/>
  <c r="N411" i="2"/>
  <c r="M411" i="2"/>
  <c r="L411" i="2"/>
  <c r="K411" i="2"/>
  <c r="J411" i="2"/>
  <c r="C411" i="2"/>
  <c r="B411" i="2"/>
  <c r="A411" i="2"/>
  <c r="R410" i="2"/>
  <c r="Q410" i="2"/>
  <c r="O410" i="2"/>
  <c r="N410" i="2"/>
  <c r="M410" i="2"/>
  <c r="L410" i="2"/>
  <c r="K410" i="2"/>
  <c r="J410" i="2"/>
  <c r="C410" i="2"/>
  <c r="B410" i="2"/>
  <c r="A410" i="2"/>
  <c r="R409" i="2"/>
  <c r="Q409" i="2"/>
  <c r="O409" i="2"/>
  <c r="N409" i="2"/>
  <c r="M409" i="2"/>
  <c r="L409" i="2"/>
  <c r="K409" i="2"/>
  <c r="J409" i="2"/>
  <c r="C409" i="2"/>
  <c r="B409" i="2"/>
  <c r="A409" i="2"/>
  <c r="R408" i="2"/>
  <c r="Q408" i="2"/>
  <c r="O408" i="2"/>
  <c r="N408" i="2"/>
  <c r="M408" i="2"/>
  <c r="L408" i="2"/>
  <c r="K408" i="2"/>
  <c r="J408" i="2"/>
  <c r="C408" i="2"/>
  <c r="B408" i="2"/>
  <c r="A408" i="2"/>
  <c r="R407" i="2"/>
  <c r="Q407" i="2"/>
  <c r="O407" i="2"/>
  <c r="N407" i="2"/>
  <c r="M407" i="2"/>
  <c r="L407" i="2"/>
  <c r="K407" i="2"/>
  <c r="J407" i="2"/>
  <c r="C407" i="2"/>
  <c r="B407" i="2"/>
  <c r="A407" i="2"/>
  <c r="R406" i="2"/>
  <c r="Q406" i="2"/>
  <c r="O406" i="2"/>
  <c r="N406" i="2"/>
  <c r="M406" i="2"/>
  <c r="L406" i="2"/>
  <c r="K406" i="2"/>
  <c r="J406" i="2"/>
  <c r="C406" i="2"/>
  <c r="B406" i="2"/>
  <c r="A406" i="2"/>
  <c r="R405" i="2"/>
  <c r="Q405" i="2"/>
  <c r="O405" i="2"/>
  <c r="N405" i="2"/>
  <c r="M405" i="2"/>
  <c r="L405" i="2"/>
  <c r="K405" i="2"/>
  <c r="J405" i="2"/>
  <c r="C405" i="2"/>
  <c r="B405" i="2"/>
  <c r="A405" i="2"/>
  <c r="R404" i="2"/>
  <c r="Q404" i="2"/>
  <c r="O404" i="2"/>
  <c r="N404" i="2"/>
  <c r="M404" i="2"/>
  <c r="L404" i="2"/>
  <c r="K404" i="2"/>
  <c r="J404" i="2"/>
  <c r="C404" i="2"/>
  <c r="B404" i="2"/>
  <c r="A404" i="2"/>
  <c r="T401" i="2"/>
  <c r="S401" i="2"/>
  <c r="R401" i="2"/>
  <c r="Q401" i="2"/>
  <c r="P401" i="2"/>
  <c r="O401" i="2"/>
  <c r="N401" i="2"/>
  <c r="L401" i="2"/>
  <c r="K401" i="2"/>
  <c r="J401" i="2"/>
  <c r="C401" i="2"/>
  <c r="B401" i="2"/>
  <c r="A401" i="2"/>
  <c r="T400" i="2"/>
  <c r="S400" i="2"/>
  <c r="R400" i="2"/>
  <c r="Q400" i="2"/>
  <c r="P400" i="2"/>
  <c r="O400" i="2"/>
  <c r="N400" i="2"/>
  <c r="L400" i="2"/>
  <c r="K400" i="2"/>
  <c r="J400" i="2"/>
  <c r="C400" i="2"/>
  <c r="B400" i="2"/>
  <c r="A400" i="2"/>
  <c r="T399" i="2"/>
  <c r="S399" i="2"/>
  <c r="R399" i="2"/>
  <c r="Q399" i="2"/>
  <c r="P399" i="2"/>
  <c r="O399" i="2"/>
  <c r="N399" i="2"/>
  <c r="L399" i="2"/>
  <c r="K399" i="2"/>
  <c r="J399" i="2"/>
  <c r="C399" i="2"/>
  <c r="B399" i="2"/>
  <c r="A399" i="2"/>
  <c r="T398" i="2"/>
  <c r="S398" i="2"/>
  <c r="R398" i="2"/>
  <c r="Q398" i="2"/>
  <c r="P398" i="2"/>
  <c r="O398" i="2"/>
  <c r="N398" i="2"/>
  <c r="L398" i="2"/>
  <c r="K398" i="2"/>
  <c r="J398" i="2"/>
  <c r="C398" i="2"/>
  <c r="B398" i="2"/>
  <c r="A398" i="2"/>
  <c r="T397" i="2"/>
  <c r="S397" i="2"/>
  <c r="R397" i="2"/>
  <c r="Q397" i="2"/>
  <c r="P397" i="2"/>
  <c r="O397" i="2"/>
  <c r="N397" i="2"/>
  <c r="L397" i="2"/>
  <c r="K397" i="2"/>
  <c r="J397" i="2"/>
  <c r="C397" i="2"/>
  <c r="B397" i="2"/>
  <c r="A397" i="2"/>
  <c r="T396" i="2"/>
  <c r="S396" i="2"/>
  <c r="R396" i="2"/>
  <c r="Q396" i="2"/>
  <c r="P396" i="2"/>
  <c r="O396" i="2"/>
  <c r="N396" i="2"/>
  <c r="L396" i="2"/>
  <c r="K396" i="2"/>
  <c r="J396" i="2"/>
  <c r="C396" i="2"/>
  <c r="B396" i="2"/>
  <c r="A396" i="2"/>
  <c r="T395" i="2"/>
  <c r="S395" i="2"/>
  <c r="R395" i="2"/>
  <c r="Q395" i="2"/>
  <c r="P395" i="2"/>
  <c r="O395" i="2"/>
  <c r="N395" i="2"/>
  <c r="L395" i="2"/>
  <c r="K395" i="2"/>
  <c r="J395" i="2"/>
  <c r="C395" i="2"/>
  <c r="B395" i="2"/>
  <c r="A395" i="2"/>
  <c r="T394" i="2"/>
  <c r="S394" i="2"/>
  <c r="R394" i="2"/>
  <c r="Q394" i="2"/>
  <c r="P394" i="2"/>
  <c r="O394" i="2"/>
  <c r="N394" i="2"/>
  <c r="L394" i="2"/>
  <c r="K394" i="2"/>
  <c r="J394" i="2"/>
  <c r="C394" i="2"/>
  <c r="B394" i="2"/>
  <c r="A394" i="2"/>
  <c r="T393" i="2"/>
  <c r="S393" i="2"/>
  <c r="R393" i="2"/>
  <c r="Q393" i="2"/>
  <c r="P393" i="2"/>
  <c r="O393" i="2"/>
  <c r="N393" i="2"/>
  <c r="L393" i="2"/>
  <c r="K393" i="2"/>
  <c r="J393" i="2"/>
  <c r="C393" i="2"/>
  <c r="B393" i="2"/>
  <c r="A393" i="2"/>
  <c r="T392" i="2"/>
  <c r="S392" i="2"/>
  <c r="R392" i="2"/>
  <c r="Q392" i="2"/>
  <c r="P392" i="2"/>
  <c r="O392" i="2"/>
  <c r="N392" i="2"/>
  <c r="M392" i="2"/>
  <c r="L392" i="2"/>
  <c r="K392" i="2"/>
  <c r="J392" i="2"/>
  <c r="C392" i="2"/>
  <c r="B392" i="2"/>
  <c r="A392" i="2"/>
  <c r="T391" i="2"/>
  <c r="S391" i="2"/>
  <c r="R391" i="2"/>
  <c r="Q391" i="2"/>
  <c r="P391" i="2"/>
  <c r="O391" i="2"/>
  <c r="N391" i="2"/>
  <c r="L391" i="2"/>
  <c r="K391" i="2"/>
  <c r="J391" i="2"/>
  <c r="C391" i="2"/>
  <c r="B391" i="2"/>
  <c r="A391" i="2"/>
  <c r="T390" i="2"/>
  <c r="S390" i="2"/>
  <c r="R390" i="2"/>
  <c r="Q390" i="2"/>
  <c r="P390" i="2"/>
  <c r="O390" i="2"/>
  <c r="N390" i="2"/>
  <c r="M390" i="2"/>
  <c r="L390" i="2"/>
  <c r="K390" i="2"/>
  <c r="J390" i="2"/>
  <c r="C390" i="2"/>
  <c r="B390" i="2"/>
  <c r="A390" i="2"/>
  <c r="T389" i="2"/>
  <c r="S389" i="2"/>
  <c r="R389" i="2"/>
  <c r="Q389" i="2"/>
  <c r="P389" i="2"/>
  <c r="O389" i="2"/>
  <c r="N389" i="2"/>
  <c r="L389" i="2"/>
  <c r="K389" i="2"/>
  <c r="J389" i="2"/>
  <c r="C389" i="2"/>
  <c r="B389" i="2"/>
  <c r="A389" i="2"/>
  <c r="T388" i="2"/>
  <c r="S388" i="2"/>
  <c r="R388" i="2"/>
  <c r="Q388" i="2"/>
  <c r="P388" i="2"/>
  <c r="O388" i="2"/>
  <c r="N388" i="2"/>
  <c r="L388" i="2"/>
  <c r="K388" i="2"/>
  <c r="J388" i="2"/>
  <c r="C388" i="2"/>
  <c r="B388" i="2"/>
  <c r="A388" i="2"/>
  <c r="T387" i="2"/>
  <c r="S387" i="2"/>
  <c r="R387" i="2"/>
  <c r="Q387" i="2"/>
  <c r="P387" i="2"/>
  <c r="O387" i="2"/>
  <c r="N387" i="2"/>
  <c r="L387" i="2"/>
  <c r="K387" i="2"/>
  <c r="J387" i="2"/>
  <c r="C387" i="2"/>
  <c r="B387" i="2"/>
  <c r="A387" i="2"/>
  <c r="T386" i="2"/>
  <c r="S386" i="2"/>
  <c r="R386" i="2"/>
  <c r="Q386" i="2"/>
  <c r="P386" i="2"/>
  <c r="O386" i="2"/>
  <c r="N386" i="2"/>
  <c r="L386" i="2"/>
  <c r="K386" i="2"/>
  <c r="J386" i="2"/>
  <c r="C386" i="2"/>
  <c r="B386" i="2"/>
  <c r="A386" i="2"/>
  <c r="T385" i="2"/>
  <c r="S385" i="2"/>
  <c r="R385" i="2"/>
  <c r="Q385" i="2"/>
  <c r="P385" i="2"/>
  <c r="O385" i="2"/>
  <c r="N385" i="2"/>
  <c r="L385" i="2"/>
  <c r="K385" i="2"/>
  <c r="J385" i="2"/>
  <c r="C385" i="2"/>
  <c r="B385" i="2"/>
  <c r="A385" i="2"/>
  <c r="T384" i="2"/>
  <c r="S384" i="2"/>
  <c r="R384" i="2"/>
  <c r="Q384" i="2"/>
  <c r="P384" i="2"/>
  <c r="O384" i="2"/>
  <c r="N384" i="2"/>
  <c r="L384" i="2"/>
  <c r="K384" i="2"/>
  <c r="J384" i="2"/>
  <c r="C384" i="2"/>
  <c r="B384" i="2"/>
  <c r="A384" i="2"/>
  <c r="T383" i="2"/>
  <c r="S383" i="2"/>
  <c r="R383" i="2"/>
  <c r="Q383" i="2"/>
  <c r="P383" i="2"/>
  <c r="O383" i="2"/>
  <c r="N383" i="2"/>
  <c r="L383" i="2"/>
  <c r="K383" i="2"/>
  <c r="J383" i="2"/>
  <c r="C383" i="2"/>
  <c r="B383" i="2"/>
  <c r="A383" i="2"/>
  <c r="T382" i="2"/>
  <c r="S382" i="2"/>
  <c r="R382" i="2"/>
  <c r="Q382" i="2"/>
  <c r="P382" i="2"/>
  <c r="O382" i="2"/>
  <c r="N382" i="2"/>
  <c r="L382" i="2"/>
  <c r="K382" i="2"/>
  <c r="J382" i="2"/>
  <c r="C382" i="2"/>
  <c r="B382" i="2"/>
  <c r="A382" i="2"/>
  <c r="T381" i="2"/>
  <c r="S381" i="2"/>
  <c r="R381" i="2"/>
  <c r="Q381" i="2"/>
  <c r="P381" i="2"/>
  <c r="O381" i="2"/>
  <c r="N381" i="2"/>
  <c r="L381" i="2"/>
  <c r="K381" i="2"/>
  <c r="J381" i="2"/>
  <c r="C381" i="2"/>
  <c r="B381" i="2"/>
  <c r="A381" i="2"/>
  <c r="T380" i="2"/>
  <c r="S380" i="2"/>
  <c r="R380" i="2"/>
  <c r="Q380" i="2"/>
  <c r="P380" i="2"/>
  <c r="O380" i="2"/>
  <c r="N380" i="2"/>
  <c r="L380" i="2"/>
  <c r="K380" i="2"/>
  <c r="J380" i="2"/>
  <c r="C380" i="2"/>
  <c r="B380" i="2"/>
  <c r="A380" i="2"/>
  <c r="T379" i="2"/>
  <c r="S379" i="2"/>
  <c r="R379" i="2"/>
  <c r="Q379" i="2"/>
  <c r="P379" i="2"/>
  <c r="O379" i="2"/>
  <c r="N379" i="2"/>
  <c r="L379" i="2"/>
  <c r="K379" i="2"/>
  <c r="J379" i="2"/>
  <c r="C379" i="2"/>
  <c r="B379" i="2"/>
  <c r="A379" i="2"/>
  <c r="T378" i="2"/>
  <c r="S378" i="2"/>
  <c r="R378" i="2"/>
  <c r="Q378" i="2"/>
  <c r="P378" i="2"/>
  <c r="O378" i="2"/>
  <c r="N378" i="2"/>
  <c r="L378" i="2"/>
  <c r="K378" i="2"/>
  <c r="J378" i="2"/>
  <c r="C378" i="2"/>
  <c r="B378" i="2"/>
  <c r="A378" i="2"/>
  <c r="T377" i="2"/>
  <c r="S377" i="2"/>
  <c r="R377" i="2"/>
  <c r="Q377" i="2"/>
  <c r="P377" i="2"/>
  <c r="O377" i="2"/>
  <c r="N377" i="2"/>
  <c r="L377" i="2"/>
  <c r="K377" i="2"/>
  <c r="J377" i="2"/>
  <c r="C377" i="2"/>
  <c r="B377" i="2"/>
  <c r="A377" i="2"/>
  <c r="T376" i="2"/>
  <c r="S376" i="2"/>
  <c r="R376" i="2"/>
  <c r="Q376" i="2"/>
  <c r="P376" i="2"/>
  <c r="O376" i="2"/>
  <c r="N376" i="2"/>
  <c r="M376" i="2"/>
  <c r="L376" i="2"/>
  <c r="K376" i="2"/>
  <c r="J376" i="2"/>
  <c r="C376" i="2"/>
  <c r="B376" i="2"/>
  <c r="A376" i="2"/>
  <c r="T375" i="2"/>
  <c r="S375" i="2"/>
  <c r="R375" i="2"/>
  <c r="Q375" i="2"/>
  <c r="P375" i="2"/>
  <c r="O375" i="2"/>
  <c r="N375" i="2"/>
  <c r="L375" i="2"/>
  <c r="K375" i="2"/>
  <c r="J375" i="2"/>
  <c r="C375" i="2"/>
  <c r="B375" i="2"/>
  <c r="A375" i="2"/>
  <c r="T374" i="2"/>
  <c r="S374" i="2"/>
  <c r="R374" i="2"/>
  <c r="Q374" i="2"/>
  <c r="P374" i="2"/>
  <c r="O374" i="2"/>
  <c r="N374" i="2"/>
  <c r="M374" i="2"/>
  <c r="L374" i="2"/>
  <c r="K374" i="2"/>
  <c r="J374" i="2"/>
  <c r="C374" i="2"/>
  <c r="B374" i="2"/>
  <c r="A374" i="2"/>
  <c r="T373" i="2"/>
  <c r="S373" i="2"/>
  <c r="R373" i="2"/>
  <c r="Q373" i="2"/>
  <c r="P373" i="2"/>
  <c r="O373" i="2"/>
  <c r="N373" i="2"/>
  <c r="L373" i="2"/>
  <c r="K373" i="2"/>
  <c r="J373" i="2"/>
  <c r="C373" i="2"/>
  <c r="B373" i="2"/>
  <c r="A373" i="2"/>
  <c r="T372" i="2"/>
  <c r="S372" i="2"/>
  <c r="R372" i="2"/>
  <c r="Q372" i="2"/>
  <c r="P372" i="2"/>
  <c r="O372" i="2"/>
  <c r="N372" i="2"/>
  <c r="L372" i="2"/>
  <c r="K372" i="2"/>
  <c r="J372" i="2"/>
  <c r="C372" i="2"/>
  <c r="B372" i="2"/>
  <c r="A372" i="2"/>
  <c r="T371" i="2"/>
  <c r="S371" i="2"/>
  <c r="R371" i="2"/>
  <c r="Q371" i="2"/>
  <c r="P371" i="2"/>
  <c r="O371" i="2"/>
  <c r="N371" i="2"/>
  <c r="L371" i="2"/>
  <c r="K371" i="2"/>
  <c r="J371" i="2"/>
  <c r="C371" i="2"/>
  <c r="B371" i="2"/>
  <c r="A371" i="2"/>
  <c r="T370" i="2"/>
  <c r="S370" i="2"/>
  <c r="R370" i="2"/>
  <c r="Q370" i="2"/>
  <c r="P370" i="2"/>
  <c r="O370" i="2"/>
  <c r="N370" i="2"/>
  <c r="L370" i="2"/>
  <c r="K370" i="2"/>
  <c r="J370" i="2"/>
  <c r="C370" i="2"/>
  <c r="B370" i="2"/>
  <c r="A370" i="2"/>
  <c r="T369" i="2"/>
  <c r="S369" i="2"/>
  <c r="R369" i="2"/>
  <c r="Q369" i="2"/>
  <c r="P369" i="2"/>
  <c r="O369" i="2"/>
  <c r="N369" i="2"/>
  <c r="L369" i="2"/>
  <c r="K369" i="2"/>
  <c r="J369" i="2"/>
  <c r="C369" i="2"/>
  <c r="B369" i="2"/>
  <c r="A369" i="2"/>
  <c r="T368" i="2"/>
  <c r="S368" i="2"/>
  <c r="R368" i="2"/>
  <c r="Q368" i="2"/>
  <c r="P368" i="2"/>
  <c r="O368" i="2"/>
  <c r="N368" i="2"/>
  <c r="L368" i="2"/>
  <c r="K368" i="2"/>
  <c r="J368" i="2"/>
  <c r="C368" i="2"/>
  <c r="B368" i="2"/>
  <c r="A368" i="2"/>
  <c r="T367" i="2"/>
  <c r="S367" i="2"/>
  <c r="R367" i="2"/>
  <c r="Q367" i="2"/>
  <c r="P367" i="2"/>
  <c r="O367" i="2"/>
  <c r="N367" i="2"/>
  <c r="L367" i="2"/>
  <c r="K367" i="2"/>
  <c r="J367" i="2"/>
  <c r="C367" i="2"/>
  <c r="B367" i="2"/>
  <c r="A367" i="2"/>
  <c r="T366" i="2"/>
  <c r="S366" i="2"/>
  <c r="R366" i="2"/>
  <c r="Q366" i="2"/>
  <c r="P366" i="2"/>
  <c r="O366" i="2"/>
  <c r="N366" i="2"/>
  <c r="L366" i="2"/>
  <c r="K366" i="2"/>
  <c r="J366" i="2"/>
  <c r="C366" i="2"/>
  <c r="B366" i="2"/>
  <c r="A366" i="2"/>
  <c r="T365" i="2"/>
  <c r="S365" i="2"/>
  <c r="R365" i="2"/>
  <c r="Q365" i="2"/>
  <c r="P365" i="2"/>
  <c r="O365" i="2"/>
  <c r="N365" i="2"/>
  <c r="L365" i="2"/>
  <c r="K365" i="2"/>
  <c r="J365" i="2"/>
  <c r="C365" i="2"/>
  <c r="B365" i="2"/>
  <c r="A365" i="2"/>
  <c r="T364" i="2"/>
  <c r="S364" i="2"/>
  <c r="R364" i="2"/>
  <c r="Q364" i="2"/>
  <c r="P364" i="2"/>
  <c r="O364" i="2"/>
  <c r="N364" i="2"/>
  <c r="L364" i="2"/>
  <c r="K364" i="2"/>
  <c r="J364" i="2"/>
  <c r="C364" i="2"/>
  <c r="B364" i="2"/>
  <c r="A364" i="2"/>
  <c r="T363" i="2"/>
  <c r="S363" i="2"/>
  <c r="R363" i="2"/>
  <c r="Q363" i="2"/>
  <c r="P363" i="2"/>
  <c r="O363" i="2"/>
  <c r="N363" i="2"/>
  <c r="L363" i="2"/>
  <c r="K363" i="2"/>
  <c r="J363" i="2"/>
  <c r="C363" i="2"/>
  <c r="B363" i="2"/>
  <c r="A363" i="2"/>
  <c r="T362" i="2"/>
  <c r="S362" i="2"/>
  <c r="R362" i="2"/>
  <c r="Q362" i="2"/>
  <c r="P362" i="2"/>
  <c r="O362" i="2"/>
  <c r="N362" i="2"/>
  <c r="L362" i="2"/>
  <c r="K362" i="2"/>
  <c r="J362" i="2"/>
  <c r="C362" i="2"/>
  <c r="B362" i="2"/>
  <c r="A362" i="2"/>
  <c r="T361" i="2"/>
  <c r="S361" i="2"/>
  <c r="R361" i="2"/>
  <c r="Q361" i="2"/>
  <c r="P361" i="2"/>
  <c r="O361" i="2"/>
  <c r="N361" i="2"/>
  <c r="L361" i="2"/>
  <c r="K361" i="2"/>
  <c r="J361" i="2"/>
  <c r="C361" i="2"/>
  <c r="B361" i="2"/>
  <c r="A361" i="2"/>
  <c r="T360" i="2"/>
  <c r="S360" i="2"/>
  <c r="R360" i="2"/>
  <c r="Q360" i="2"/>
  <c r="P360" i="2"/>
  <c r="O360" i="2"/>
  <c r="N360" i="2"/>
  <c r="M360" i="2"/>
  <c r="L360" i="2"/>
  <c r="K360" i="2"/>
  <c r="J360" i="2"/>
  <c r="C360" i="2"/>
  <c r="B360" i="2"/>
  <c r="A360" i="2"/>
  <c r="T359" i="2"/>
  <c r="S359" i="2"/>
  <c r="R359" i="2"/>
  <c r="Q359" i="2"/>
  <c r="P359" i="2"/>
  <c r="O359" i="2"/>
  <c r="N359" i="2"/>
  <c r="L359" i="2"/>
  <c r="K359" i="2"/>
  <c r="J359" i="2"/>
  <c r="C359" i="2"/>
  <c r="B359" i="2"/>
  <c r="A359" i="2"/>
  <c r="T358" i="2"/>
  <c r="S358" i="2"/>
  <c r="R358" i="2"/>
  <c r="Q358" i="2"/>
  <c r="P358" i="2"/>
  <c r="O358" i="2"/>
  <c r="N358" i="2"/>
  <c r="M358" i="2"/>
  <c r="L358" i="2"/>
  <c r="K358" i="2"/>
  <c r="J358" i="2"/>
  <c r="C358" i="2"/>
  <c r="B358" i="2"/>
  <c r="A358" i="2"/>
  <c r="T357" i="2"/>
  <c r="S357" i="2"/>
  <c r="R357" i="2"/>
  <c r="Q357" i="2"/>
  <c r="P357" i="2"/>
  <c r="O357" i="2"/>
  <c r="N357" i="2"/>
  <c r="L357" i="2"/>
  <c r="K357" i="2"/>
  <c r="J357" i="2"/>
  <c r="C357" i="2"/>
  <c r="B357" i="2"/>
  <c r="A357" i="2"/>
  <c r="T356" i="2"/>
  <c r="S356" i="2"/>
  <c r="R356" i="2"/>
  <c r="Q356" i="2"/>
  <c r="P356" i="2"/>
  <c r="O356" i="2"/>
  <c r="N356" i="2"/>
  <c r="L356" i="2"/>
  <c r="K356" i="2"/>
  <c r="J356" i="2"/>
  <c r="C356" i="2"/>
  <c r="B356" i="2"/>
  <c r="A356" i="2"/>
  <c r="T355" i="2"/>
  <c r="S355" i="2"/>
  <c r="R355" i="2"/>
  <c r="Q355" i="2"/>
  <c r="P355" i="2"/>
  <c r="O355" i="2"/>
  <c r="N355" i="2"/>
  <c r="L355" i="2"/>
  <c r="K355" i="2"/>
  <c r="J355" i="2"/>
  <c r="C355" i="2"/>
  <c r="B355" i="2"/>
  <c r="A355" i="2"/>
  <c r="T354" i="2"/>
  <c r="S354" i="2"/>
  <c r="R354" i="2"/>
  <c r="Q354" i="2"/>
  <c r="P354" i="2"/>
  <c r="O354" i="2"/>
  <c r="N354" i="2"/>
  <c r="L354" i="2"/>
  <c r="K354" i="2"/>
  <c r="J354" i="2"/>
  <c r="C354" i="2"/>
  <c r="B354" i="2"/>
  <c r="A354" i="2"/>
  <c r="T353" i="2"/>
  <c r="S353" i="2"/>
  <c r="R353" i="2"/>
  <c r="Q353" i="2"/>
  <c r="P353" i="2"/>
  <c r="O353" i="2"/>
  <c r="N353" i="2"/>
  <c r="L353" i="2"/>
  <c r="K353" i="2"/>
  <c r="J353" i="2"/>
  <c r="C353" i="2"/>
  <c r="B353" i="2"/>
  <c r="A353" i="2"/>
  <c r="T352" i="2"/>
  <c r="S352" i="2"/>
  <c r="R352" i="2"/>
  <c r="Q352" i="2"/>
  <c r="P352" i="2"/>
  <c r="O352" i="2"/>
  <c r="N352" i="2"/>
  <c r="L352" i="2"/>
  <c r="K352" i="2"/>
  <c r="J352" i="2"/>
  <c r="C352" i="2"/>
  <c r="B352" i="2"/>
  <c r="A352" i="2"/>
  <c r="T351" i="2"/>
  <c r="S351" i="2"/>
  <c r="R351" i="2"/>
  <c r="Q351" i="2"/>
  <c r="P351" i="2"/>
  <c r="O351" i="2"/>
  <c r="N351" i="2"/>
  <c r="L351" i="2"/>
  <c r="K351" i="2"/>
  <c r="J351" i="2"/>
  <c r="C351" i="2"/>
  <c r="B351" i="2"/>
  <c r="A351" i="2"/>
  <c r="T350" i="2"/>
  <c r="S350" i="2"/>
  <c r="R350" i="2"/>
  <c r="Q350" i="2"/>
  <c r="P350" i="2"/>
  <c r="O350" i="2"/>
  <c r="N350" i="2"/>
  <c r="L350" i="2"/>
  <c r="K350" i="2"/>
  <c r="J350" i="2"/>
  <c r="C350" i="2"/>
  <c r="B350" i="2"/>
  <c r="A350" i="2"/>
  <c r="T349" i="2"/>
  <c r="S349" i="2"/>
  <c r="R349" i="2"/>
  <c r="Q349" i="2"/>
  <c r="P349" i="2"/>
  <c r="O349" i="2"/>
  <c r="N349" i="2"/>
  <c r="L349" i="2"/>
  <c r="K349" i="2"/>
  <c r="J349" i="2"/>
  <c r="C349" i="2"/>
  <c r="B349" i="2"/>
  <c r="A349" i="2"/>
  <c r="T348" i="2"/>
  <c r="S348" i="2"/>
  <c r="R348" i="2"/>
  <c r="Q348" i="2"/>
  <c r="P348" i="2"/>
  <c r="O348" i="2"/>
  <c r="N348" i="2"/>
  <c r="L348" i="2"/>
  <c r="K348" i="2"/>
  <c r="J348" i="2"/>
  <c r="C348" i="2"/>
  <c r="B348" i="2"/>
  <c r="A348" i="2"/>
  <c r="T347" i="2"/>
  <c r="S347" i="2"/>
  <c r="R347" i="2"/>
  <c r="Q347" i="2"/>
  <c r="P347" i="2"/>
  <c r="O347" i="2"/>
  <c r="N347" i="2"/>
  <c r="L347" i="2"/>
  <c r="K347" i="2"/>
  <c r="J347" i="2"/>
  <c r="C347" i="2"/>
  <c r="B347" i="2"/>
  <c r="A347" i="2"/>
  <c r="T346" i="2"/>
  <c r="S346" i="2"/>
  <c r="R346" i="2"/>
  <c r="Q346" i="2"/>
  <c r="P346" i="2"/>
  <c r="O346" i="2"/>
  <c r="N346" i="2"/>
  <c r="L346" i="2"/>
  <c r="K346" i="2"/>
  <c r="J346" i="2"/>
  <c r="C346" i="2"/>
  <c r="B346" i="2"/>
  <c r="A346" i="2"/>
  <c r="T345" i="2"/>
  <c r="S345" i="2"/>
  <c r="R345" i="2"/>
  <c r="Q345" i="2"/>
  <c r="P345" i="2"/>
  <c r="O345" i="2"/>
  <c r="N345" i="2"/>
  <c r="L345" i="2"/>
  <c r="K345" i="2"/>
  <c r="J345" i="2"/>
  <c r="C345" i="2"/>
  <c r="B345" i="2"/>
  <c r="A345" i="2"/>
  <c r="T344" i="2"/>
  <c r="S344" i="2"/>
  <c r="R344" i="2"/>
  <c r="Q344" i="2"/>
  <c r="P344" i="2"/>
  <c r="O344" i="2"/>
  <c r="N344" i="2"/>
  <c r="M344" i="2"/>
  <c r="L344" i="2"/>
  <c r="K344" i="2"/>
  <c r="J344" i="2"/>
  <c r="C344" i="2"/>
  <c r="B344" i="2"/>
  <c r="A344" i="2"/>
  <c r="T343" i="2"/>
  <c r="S343" i="2"/>
  <c r="R343" i="2"/>
  <c r="Q343" i="2"/>
  <c r="P343" i="2"/>
  <c r="O343" i="2"/>
  <c r="N343" i="2"/>
  <c r="L343" i="2"/>
  <c r="K343" i="2"/>
  <c r="J343" i="2"/>
  <c r="C343" i="2"/>
  <c r="B343" i="2"/>
  <c r="A343" i="2"/>
  <c r="T342" i="2"/>
  <c r="S342" i="2"/>
  <c r="R342" i="2"/>
  <c r="Q342" i="2"/>
  <c r="P342" i="2"/>
  <c r="O342" i="2"/>
  <c r="N342" i="2"/>
  <c r="M342" i="2"/>
  <c r="L342" i="2"/>
  <c r="K342" i="2"/>
  <c r="J342" i="2"/>
  <c r="C342" i="2"/>
  <c r="B342" i="2"/>
  <c r="A342" i="2"/>
  <c r="T341" i="2"/>
  <c r="S341" i="2"/>
  <c r="R341" i="2"/>
  <c r="Q341" i="2"/>
  <c r="P341" i="2"/>
  <c r="O341" i="2"/>
  <c r="N341" i="2"/>
  <c r="L341" i="2"/>
  <c r="K341" i="2"/>
  <c r="J341" i="2"/>
  <c r="C341" i="2"/>
  <c r="B341" i="2"/>
  <c r="A341" i="2"/>
  <c r="T340" i="2"/>
  <c r="S340" i="2"/>
  <c r="R340" i="2"/>
  <c r="Q340" i="2"/>
  <c r="P340" i="2"/>
  <c r="O340" i="2"/>
  <c r="N340" i="2"/>
  <c r="L340" i="2"/>
  <c r="K340" i="2"/>
  <c r="J340" i="2"/>
  <c r="C340" i="2"/>
  <c r="B340" i="2"/>
  <c r="A340" i="2"/>
  <c r="T339" i="2"/>
  <c r="S339" i="2"/>
  <c r="R339" i="2"/>
  <c r="Q339" i="2"/>
  <c r="P339" i="2"/>
  <c r="O339" i="2"/>
  <c r="N339" i="2"/>
  <c r="L339" i="2"/>
  <c r="K339" i="2"/>
  <c r="J339" i="2"/>
  <c r="C339" i="2"/>
  <c r="B339" i="2"/>
  <c r="A339" i="2"/>
  <c r="T338" i="2"/>
  <c r="S338" i="2"/>
  <c r="R338" i="2"/>
  <c r="Q338" i="2"/>
  <c r="P338" i="2"/>
  <c r="O338" i="2"/>
  <c r="N338" i="2"/>
  <c r="L338" i="2"/>
  <c r="K338" i="2"/>
  <c r="J338" i="2"/>
  <c r="C338" i="2"/>
  <c r="B338" i="2"/>
  <c r="A338" i="2"/>
  <c r="T337" i="2"/>
  <c r="S337" i="2"/>
  <c r="R337" i="2"/>
  <c r="Q337" i="2"/>
  <c r="P337" i="2"/>
  <c r="O337" i="2"/>
  <c r="N337" i="2"/>
  <c r="L337" i="2"/>
  <c r="K337" i="2"/>
  <c r="J337" i="2"/>
  <c r="C337" i="2"/>
  <c r="B337" i="2"/>
  <c r="A337" i="2"/>
  <c r="T336" i="2"/>
  <c r="S336" i="2"/>
  <c r="R336" i="2"/>
  <c r="Q336" i="2"/>
  <c r="P336" i="2"/>
  <c r="O336" i="2"/>
  <c r="N336" i="2"/>
  <c r="L336" i="2"/>
  <c r="K336" i="2"/>
  <c r="J336" i="2"/>
  <c r="C336" i="2"/>
  <c r="B336" i="2"/>
  <c r="A336" i="2"/>
  <c r="T335" i="2"/>
  <c r="S335" i="2"/>
  <c r="R335" i="2"/>
  <c r="Q335" i="2"/>
  <c r="P335" i="2"/>
  <c r="O335" i="2"/>
  <c r="N335" i="2"/>
  <c r="L335" i="2"/>
  <c r="K335" i="2"/>
  <c r="J335" i="2"/>
  <c r="C335" i="2"/>
  <c r="B335" i="2"/>
  <c r="A335" i="2"/>
  <c r="T334" i="2"/>
  <c r="S334" i="2"/>
  <c r="R334" i="2"/>
  <c r="Q334" i="2"/>
  <c r="P334" i="2"/>
  <c r="O334" i="2"/>
  <c r="N334" i="2"/>
  <c r="L334" i="2"/>
  <c r="K334" i="2"/>
  <c r="J334" i="2"/>
  <c r="C334" i="2"/>
  <c r="B334" i="2"/>
  <c r="A334" i="2"/>
  <c r="T333" i="2"/>
  <c r="S333" i="2"/>
  <c r="R333" i="2"/>
  <c r="Q333" i="2"/>
  <c r="P333" i="2"/>
  <c r="O333" i="2"/>
  <c r="N333" i="2"/>
  <c r="L333" i="2"/>
  <c r="K333" i="2"/>
  <c r="J333" i="2"/>
  <c r="C333" i="2"/>
  <c r="B333" i="2"/>
  <c r="A333" i="2"/>
  <c r="T332" i="2"/>
  <c r="S332" i="2"/>
  <c r="R332" i="2"/>
  <c r="Q332" i="2"/>
  <c r="P332" i="2"/>
  <c r="O332" i="2"/>
  <c r="N332" i="2"/>
  <c r="L332" i="2"/>
  <c r="K332" i="2"/>
  <c r="J332" i="2"/>
  <c r="C332" i="2"/>
  <c r="B332" i="2"/>
  <c r="A332" i="2"/>
  <c r="T331" i="2"/>
  <c r="S331" i="2"/>
  <c r="R331" i="2"/>
  <c r="Q331" i="2"/>
  <c r="P331" i="2"/>
  <c r="O331" i="2"/>
  <c r="N331" i="2"/>
  <c r="L331" i="2"/>
  <c r="K331" i="2"/>
  <c r="J331" i="2"/>
  <c r="C331" i="2"/>
  <c r="B331" i="2"/>
  <c r="A331" i="2"/>
  <c r="T330" i="2"/>
  <c r="S330" i="2"/>
  <c r="R330" i="2"/>
  <c r="Q330" i="2"/>
  <c r="P330" i="2"/>
  <c r="O330" i="2"/>
  <c r="N330" i="2"/>
  <c r="L330" i="2"/>
  <c r="K330" i="2"/>
  <c r="J330" i="2"/>
  <c r="C330" i="2"/>
  <c r="B330" i="2"/>
  <c r="A330" i="2"/>
  <c r="T329" i="2"/>
  <c r="S329" i="2"/>
  <c r="R329" i="2"/>
  <c r="Q329" i="2"/>
  <c r="P329" i="2"/>
  <c r="O329" i="2"/>
  <c r="N329" i="2"/>
  <c r="L329" i="2"/>
  <c r="K329" i="2"/>
  <c r="J329" i="2"/>
  <c r="C329" i="2"/>
  <c r="B329" i="2"/>
  <c r="A329" i="2"/>
  <c r="T328" i="2"/>
  <c r="S328" i="2"/>
  <c r="R328" i="2"/>
  <c r="Q328" i="2"/>
  <c r="P328" i="2"/>
  <c r="O328" i="2"/>
  <c r="N328" i="2"/>
  <c r="M328" i="2"/>
  <c r="L328" i="2"/>
  <c r="K328" i="2"/>
  <c r="J328" i="2"/>
  <c r="C328" i="2"/>
  <c r="B328" i="2"/>
  <c r="A328" i="2"/>
  <c r="T327" i="2"/>
  <c r="S327" i="2"/>
  <c r="R327" i="2"/>
  <c r="Q327" i="2"/>
  <c r="P327" i="2"/>
  <c r="O327" i="2"/>
  <c r="N327" i="2"/>
  <c r="L327" i="2"/>
  <c r="K327" i="2"/>
  <c r="J327" i="2"/>
  <c r="C327" i="2"/>
  <c r="B327" i="2"/>
  <c r="A327" i="2"/>
  <c r="T326" i="2"/>
  <c r="S326" i="2"/>
  <c r="R326" i="2"/>
  <c r="Q326" i="2"/>
  <c r="P326" i="2"/>
  <c r="O326" i="2"/>
  <c r="N326" i="2"/>
  <c r="M326" i="2"/>
  <c r="L326" i="2"/>
  <c r="K326" i="2"/>
  <c r="J326" i="2"/>
  <c r="C326" i="2"/>
  <c r="B326" i="2"/>
  <c r="A326" i="2"/>
  <c r="T325" i="2"/>
  <c r="S325" i="2"/>
  <c r="R325" i="2"/>
  <c r="Q325" i="2"/>
  <c r="P325" i="2"/>
  <c r="O325" i="2"/>
  <c r="N325" i="2"/>
  <c r="L325" i="2"/>
  <c r="K325" i="2"/>
  <c r="J325" i="2"/>
  <c r="C325" i="2"/>
  <c r="B325" i="2"/>
  <c r="A325" i="2"/>
  <c r="T324" i="2"/>
  <c r="S324" i="2"/>
  <c r="R324" i="2"/>
  <c r="Q324" i="2"/>
  <c r="P324" i="2"/>
  <c r="O324" i="2"/>
  <c r="N324" i="2"/>
  <c r="L324" i="2"/>
  <c r="K324" i="2"/>
  <c r="J324" i="2"/>
  <c r="C324" i="2"/>
  <c r="B324" i="2"/>
  <c r="A324" i="2"/>
  <c r="T323" i="2"/>
  <c r="S323" i="2"/>
  <c r="R323" i="2"/>
  <c r="Q323" i="2"/>
  <c r="P323" i="2"/>
  <c r="O323" i="2"/>
  <c r="N323" i="2"/>
  <c r="L323" i="2"/>
  <c r="K323" i="2"/>
  <c r="J323" i="2"/>
  <c r="C323" i="2"/>
  <c r="B323" i="2"/>
  <c r="A323" i="2"/>
  <c r="M322" i="2"/>
  <c r="K318" i="2"/>
  <c r="J318" i="2"/>
  <c r="C318" i="2"/>
  <c r="B318" i="2"/>
  <c r="A318" i="2"/>
  <c r="K317" i="2"/>
  <c r="J317" i="2"/>
  <c r="C317" i="2"/>
  <c r="B317" i="2"/>
  <c r="A317" i="2"/>
  <c r="K316" i="2"/>
  <c r="J316" i="2"/>
  <c r="C316" i="2"/>
  <c r="B316" i="2"/>
  <c r="A316" i="2"/>
  <c r="S315" i="2"/>
  <c r="N315" i="2"/>
  <c r="M315" i="2"/>
  <c r="L315" i="2"/>
  <c r="K315" i="2"/>
  <c r="J315" i="2"/>
  <c r="C315" i="2"/>
  <c r="B315" i="2"/>
  <c r="A315" i="2"/>
  <c r="K314" i="2"/>
  <c r="J314" i="2"/>
  <c r="C314" i="2"/>
  <c r="B314" i="2"/>
  <c r="A314" i="2"/>
  <c r="S313" i="2"/>
  <c r="N313" i="2"/>
  <c r="M313" i="2"/>
  <c r="L313" i="2"/>
  <c r="K313" i="2"/>
  <c r="J313" i="2"/>
  <c r="C313" i="2"/>
  <c r="B313" i="2"/>
  <c r="A313" i="2"/>
  <c r="S312" i="2"/>
  <c r="N312" i="2"/>
  <c r="M312" i="2"/>
  <c r="L312" i="2"/>
  <c r="K312" i="2"/>
  <c r="J312" i="2"/>
  <c r="C312" i="2"/>
  <c r="B312" i="2"/>
  <c r="A312" i="2"/>
  <c r="S311" i="2"/>
  <c r="N311" i="2"/>
  <c r="M311" i="2"/>
  <c r="L311" i="2"/>
  <c r="K311" i="2"/>
  <c r="J311" i="2"/>
  <c r="C311" i="2"/>
  <c r="B311" i="2"/>
  <c r="A311" i="2"/>
  <c r="S310" i="2"/>
  <c r="N310" i="2"/>
  <c r="M310" i="2"/>
  <c r="L310" i="2"/>
  <c r="K310" i="2"/>
  <c r="J310" i="2"/>
  <c r="C310" i="2"/>
  <c r="B310" i="2"/>
  <c r="A310" i="2"/>
  <c r="K309" i="2"/>
  <c r="J309" i="2"/>
  <c r="C309" i="2"/>
  <c r="B309" i="2"/>
  <c r="A309" i="2"/>
  <c r="O308" i="2"/>
  <c r="O311" i="2" s="1"/>
  <c r="K308" i="2"/>
  <c r="J308" i="2"/>
  <c r="C308" i="2"/>
  <c r="B308" i="2"/>
  <c r="A308" i="2"/>
  <c r="K307" i="2"/>
  <c r="J307" i="2"/>
  <c r="C307" i="2"/>
  <c r="B307" i="2"/>
  <c r="A307" i="2"/>
  <c r="Q305" i="2"/>
  <c r="O305" i="2"/>
  <c r="N305" i="2"/>
  <c r="M305" i="2"/>
  <c r="L305" i="2"/>
  <c r="K305" i="2"/>
  <c r="J305" i="2"/>
  <c r="C305" i="2"/>
  <c r="B305" i="2"/>
  <c r="A305" i="2"/>
  <c r="Q304" i="2"/>
  <c r="O304" i="2"/>
  <c r="N304" i="2"/>
  <c r="M304" i="2"/>
  <c r="L304" i="2"/>
  <c r="K304" i="2"/>
  <c r="J304" i="2"/>
  <c r="C304" i="2"/>
  <c r="B304" i="2"/>
  <c r="A304" i="2"/>
  <c r="Q303" i="2"/>
  <c r="O303" i="2"/>
  <c r="N303" i="2"/>
  <c r="M303" i="2"/>
  <c r="L303" i="2"/>
  <c r="K303" i="2"/>
  <c r="J303" i="2"/>
  <c r="C303" i="2"/>
  <c r="B303" i="2"/>
  <c r="A303" i="2"/>
  <c r="Q302" i="2"/>
  <c r="O302" i="2"/>
  <c r="N302" i="2"/>
  <c r="M302" i="2"/>
  <c r="L302" i="2"/>
  <c r="K302" i="2"/>
  <c r="J302" i="2"/>
  <c r="C302" i="2"/>
  <c r="B302" i="2"/>
  <c r="A302" i="2"/>
  <c r="Q301" i="2"/>
  <c r="O301" i="2"/>
  <c r="N301" i="2"/>
  <c r="M301" i="2"/>
  <c r="L301" i="2"/>
  <c r="K301" i="2"/>
  <c r="J301" i="2"/>
  <c r="C301" i="2"/>
  <c r="B301" i="2"/>
  <c r="A301" i="2"/>
  <c r="Q300" i="2"/>
  <c r="O300" i="2"/>
  <c r="N300" i="2"/>
  <c r="M300" i="2"/>
  <c r="L300" i="2"/>
  <c r="K300" i="2"/>
  <c r="J300" i="2"/>
  <c r="C300" i="2"/>
  <c r="B300" i="2"/>
  <c r="A300" i="2"/>
  <c r="Q299" i="2"/>
  <c r="O299" i="2"/>
  <c r="N299" i="2"/>
  <c r="M299" i="2"/>
  <c r="L299" i="2"/>
  <c r="K299" i="2"/>
  <c r="J299" i="2"/>
  <c r="C299" i="2"/>
  <c r="B299" i="2"/>
  <c r="A299" i="2"/>
  <c r="Q298" i="2"/>
  <c r="O298" i="2"/>
  <c r="N298" i="2"/>
  <c r="M298" i="2"/>
  <c r="L298" i="2"/>
  <c r="K298" i="2"/>
  <c r="J298" i="2"/>
  <c r="C298" i="2"/>
  <c r="B298" i="2"/>
  <c r="A298" i="2"/>
  <c r="Q297" i="2"/>
  <c r="O297" i="2"/>
  <c r="N297" i="2"/>
  <c r="M297" i="2"/>
  <c r="L297" i="2"/>
  <c r="K297" i="2"/>
  <c r="J297" i="2"/>
  <c r="C297" i="2"/>
  <c r="B297" i="2"/>
  <c r="A297" i="2"/>
  <c r="Q296" i="2"/>
  <c r="O296" i="2"/>
  <c r="N296" i="2"/>
  <c r="M296" i="2"/>
  <c r="L296" i="2"/>
  <c r="K296" i="2"/>
  <c r="J296" i="2"/>
  <c r="C296" i="2"/>
  <c r="B296" i="2"/>
  <c r="A296" i="2"/>
  <c r="Q295" i="2"/>
  <c r="O295" i="2"/>
  <c r="N295" i="2"/>
  <c r="M295" i="2"/>
  <c r="L295" i="2"/>
  <c r="K295" i="2"/>
  <c r="J295" i="2"/>
  <c r="C295" i="2"/>
  <c r="B295" i="2"/>
  <c r="A295" i="2"/>
  <c r="Q294" i="2"/>
  <c r="O294" i="2"/>
  <c r="N294" i="2"/>
  <c r="M294" i="2"/>
  <c r="L294" i="2"/>
  <c r="K294" i="2"/>
  <c r="J294" i="2"/>
  <c r="C294" i="2"/>
  <c r="B294" i="2"/>
  <c r="A294" i="2"/>
  <c r="R291" i="2"/>
  <c r="Q291" i="2"/>
  <c r="O291" i="2"/>
  <c r="N291" i="2"/>
  <c r="M291" i="2"/>
  <c r="L291" i="2"/>
  <c r="K291" i="2"/>
  <c r="J291" i="2"/>
  <c r="C291" i="2"/>
  <c r="B291" i="2"/>
  <c r="A291" i="2"/>
  <c r="R290" i="2"/>
  <c r="Q290" i="2"/>
  <c r="O290" i="2"/>
  <c r="N290" i="2"/>
  <c r="M290" i="2"/>
  <c r="L290" i="2"/>
  <c r="K290" i="2"/>
  <c r="J290" i="2"/>
  <c r="C290" i="2"/>
  <c r="B290" i="2"/>
  <c r="A290" i="2"/>
  <c r="J288" i="2"/>
  <c r="C288" i="2"/>
  <c r="B288" i="2"/>
  <c r="A288" i="2"/>
  <c r="J287" i="2"/>
  <c r="C287" i="2"/>
  <c r="B287" i="2"/>
  <c r="A287" i="2"/>
  <c r="K286" i="2"/>
  <c r="J286" i="2"/>
  <c r="C286" i="2"/>
  <c r="B286" i="2"/>
  <c r="A286" i="2"/>
  <c r="K285" i="2"/>
  <c r="J285" i="2"/>
  <c r="C285" i="2"/>
  <c r="B285" i="2"/>
  <c r="A285" i="2"/>
  <c r="J284" i="2"/>
  <c r="C284" i="2"/>
  <c r="B284" i="2"/>
  <c r="A284" i="2"/>
  <c r="J283" i="2"/>
  <c r="C283" i="2"/>
  <c r="B283" i="2"/>
  <c r="A283" i="2"/>
  <c r="K282" i="2"/>
  <c r="J282" i="2"/>
  <c r="C282" i="2"/>
  <c r="B282" i="2"/>
  <c r="A282" i="2"/>
  <c r="K281" i="2"/>
  <c r="J281" i="2"/>
  <c r="C281" i="2"/>
  <c r="B281" i="2"/>
  <c r="A281" i="2"/>
  <c r="J280" i="2"/>
  <c r="C280" i="2"/>
  <c r="B280" i="2"/>
  <c r="A280" i="2"/>
  <c r="J279" i="2"/>
  <c r="C279" i="2"/>
  <c r="B279" i="2"/>
  <c r="A279" i="2"/>
  <c r="K278" i="2"/>
  <c r="J278" i="2"/>
  <c r="C278" i="2"/>
  <c r="B278" i="2"/>
  <c r="A278" i="2"/>
  <c r="K277" i="2"/>
  <c r="J277" i="2"/>
  <c r="C277" i="2"/>
  <c r="B277" i="2"/>
  <c r="A277" i="2"/>
  <c r="K276" i="2"/>
  <c r="J276" i="2"/>
  <c r="C276" i="2"/>
  <c r="B276" i="2"/>
  <c r="A276" i="2"/>
  <c r="K275" i="2"/>
  <c r="J275" i="2"/>
  <c r="C275" i="2"/>
  <c r="B275" i="2"/>
  <c r="A275" i="2"/>
  <c r="K274" i="2"/>
  <c r="J274" i="2"/>
  <c r="C274" i="2"/>
  <c r="B274" i="2"/>
  <c r="A274" i="2"/>
  <c r="K273" i="2"/>
  <c r="J273" i="2"/>
  <c r="C273" i="2"/>
  <c r="B273" i="2"/>
  <c r="A273" i="2"/>
  <c r="K272" i="2"/>
  <c r="J272" i="2"/>
  <c r="C272" i="2"/>
  <c r="B272" i="2"/>
  <c r="A272" i="2"/>
  <c r="K271" i="2"/>
  <c r="J271" i="2"/>
  <c r="C271" i="2"/>
  <c r="B271" i="2"/>
  <c r="A271" i="2"/>
  <c r="K270" i="2"/>
  <c r="J270" i="2"/>
  <c r="C270" i="2"/>
  <c r="B270" i="2"/>
  <c r="A270" i="2"/>
  <c r="K269" i="2"/>
  <c r="J269" i="2"/>
  <c r="C269" i="2"/>
  <c r="B269" i="2"/>
  <c r="A269" i="2"/>
  <c r="K268" i="2"/>
  <c r="J268" i="2"/>
  <c r="C268" i="2"/>
  <c r="B268" i="2"/>
  <c r="A268" i="2"/>
  <c r="K267" i="2"/>
  <c r="J267" i="2"/>
  <c r="C267" i="2"/>
  <c r="B267" i="2"/>
  <c r="A267" i="2"/>
  <c r="K266" i="2"/>
  <c r="J266" i="2"/>
  <c r="C266" i="2"/>
  <c r="B266" i="2"/>
  <c r="A266" i="2"/>
  <c r="K265" i="2"/>
  <c r="J265" i="2"/>
  <c r="C265" i="2"/>
  <c r="B265" i="2"/>
  <c r="A265" i="2"/>
  <c r="K264" i="2"/>
  <c r="J264" i="2"/>
  <c r="C264" i="2"/>
  <c r="B264" i="2"/>
  <c r="A264" i="2"/>
  <c r="K263" i="2"/>
  <c r="J263" i="2"/>
  <c r="C263" i="2"/>
  <c r="B263" i="2"/>
  <c r="A263" i="2"/>
  <c r="K262" i="2"/>
  <c r="J262" i="2"/>
  <c r="C262" i="2"/>
  <c r="B262" i="2"/>
  <c r="A262" i="2"/>
  <c r="K261" i="2"/>
  <c r="J261" i="2"/>
  <c r="C261" i="2"/>
  <c r="B261" i="2"/>
  <c r="A261" i="2"/>
  <c r="K260" i="2"/>
  <c r="J260" i="2"/>
  <c r="C260" i="2"/>
  <c r="B260" i="2"/>
  <c r="A260" i="2"/>
  <c r="K259" i="2"/>
  <c r="J259" i="2"/>
  <c r="C259" i="2"/>
  <c r="B259" i="2"/>
  <c r="A259" i="2"/>
  <c r="K258" i="2"/>
  <c r="J258" i="2"/>
  <c r="C258" i="2"/>
  <c r="B258" i="2"/>
  <c r="A258" i="2"/>
  <c r="K257" i="2"/>
  <c r="J257" i="2"/>
  <c r="C257" i="2"/>
  <c r="B257" i="2"/>
  <c r="A257" i="2"/>
  <c r="K256" i="2"/>
  <c r="J256" i="2"/>
  <c r="C256" i="2"/>
  <c r="B256" i="2"/>
  <c r="A256" i="2"/>
  <c r="K255" i="2"/>
  <c r="J255" i="2"/>
  <c r="C255" i="2"/>
  <c r="B255" i="2"/>
  <c r="A255" i="2"/>
  <c r="K254" i="2"/>
  <c r="J254" i="2"/>
  <c r="C254" i="2"/>
  <c r="B254" i="2"/>
  <c r="A254" i="2"/>
  <c r="K253" i="2"/>
  <c r="J253" i="2"/>
  <c r="C253" i="2"/>
  <c r="B253" i="2"/>
  <c r="A253" i="2"/>
  <c r="K252" i="2"/>
  <c r="J252" i="2"/>
  <c r="C252" i="2"/>
  <c r="B252" i="2"/>
  <c r="A252" i="2"/>
  <c r="K251" i="2"/>
  <c r="J251" i="2"/>
  <c r="C251" i="2"/>
  <c r="B251" i="2"/>
  <c r="A251" i="2"/>
  <c r="K250" i="2"/>
  <c r="J250" i="2"/>
  <c r="C250" i="2"/>
  <c r="B250" i="2"/>
  <c r="A250" i="2"/>
  <c r="K249" i="2"/>
  <c r="J249" i="2"/>
  <c r="C249" i="2"/>
  <c r="B249" i="2"/>
  <c r="A249" i="2"/>
  <c r="K248" i="2"/>
  <c r="J248" i="2"/>
  <c r="C248" i="2"/>
  <c r="B248" i="2"/>
  <c r="A248" i="2"/>
  <c r="K247" i="2"/>
  <c r="K283" i="2" s="1"/>
  <c r="J247" i="2"/>
  <c r="C247" i="2"/>
  <c r="B247" i="2"/>
  <c r="A247" i="2"/>
  <c r="K246" i="2"/>
  <c r="J246" i="2"/>
  <c r="C246" i="2"/>
  <c r="B246" i="2"/>
  <c r="A246" i="2"/>
  <c r="K245" i="2"/>
  <c r="J245" i="2"/>
  <c r="C245" i="2"/>
  <c r="B245" i="2"/>
  <c r="A245" i="2"/>
  <c r="J241" i="2"/>
  <c r="C241" i="2"/>
  <c r="B241" i="2"/>
  <c r="A241" i="2"/>
  <c r="J240" i="2"/>
  <c r="C240" i="2"/>
  <c r="B240" i="2"/>
  <c r="A240" i="2"/>
  <c r="J239" i="2"/>
  <c r="C239" i="2"/>
  <c r="B239" i="2"/>
  <c r="A239" i="2"/>
  <c r="J238" i="2"/>
  <c r="C238" i="2"/>
  <c r="B238" i="2"/>
  <c r="A238" i="2"/>
  <c r="J237" i="2"/>
  <c r="C237" i="2"/>
  <c r="B237" i="2"/>
  <c r="A237" i="2"/>
  <c r="J236" i="2"/>
  <c r="C236" i="2"/>
  <c r="B236" i="2"/>
  <c r="A236" i="2"/>
  <c r="J235" i="2"/>
  <c r="C235" i="2"/>
  <c r="B235" i="2"/>
  <c r="A235" i="2"/>
  <c r="J234" i="2"/>
  <c r="C234" i="2"/>
  <c r="B234" i="2"/>
  <c r="A234" i="2"/>
  <c r="J233" i="2"/>
  <c r="C233" i="2"/>
  <c r="B233" i="2"/>
  <c r="A233" i="2"/>
  <c r="J232" i="2"/>
  <c r="C232" i="2"/>
  <c r="B232" i="2"/>
  <c r="A232" i="2"/>
  <c r="J231" i="2"/>
  <c r="C231" i="2"/>
  <c r="B231" i="2"/>
  <c r="A231" i="2"/>
  <c r="J230" i="2"/>
  <c r="C230" i="2"/>
  <c r="B230" i="2"/>
  <c r="A230" i="2"/>
  <c r="J229" i="2"/>
  <c r="C229" i="2"/>
  <c r="B229" i="2"/>
  <c r="A229" i="2"/>
  <c r="J228" i="2"/>
  <c r="C228" i="2"/>
  <c r="B228" i="2"/>
  <c r="A228" i="2"/>
  <c r="J227" i="2"/>
  <c r="C227" i="2"/>
  <c r="B227" i="2"/>
  <c r="A227" i="2"/>
  <c r="M225" i="2"/>
  <c r="K223" i="2"/>
  <c r="J223" i="2"/>
  <c r="C223" i="2"/>
  <c r="B223" i="2"/>
  <c r="A223" i="2"/>
  <c r="K222" i="2"/>
  <c r="J222" i="2"/>
  <c r="C222" i="2"/>
  <c r="B222" i="2"/>
  <c r="A222" i="2"/>
  <c r="K221" i="2"/>
  <c r="J221" i="2"/>
  <c r="C221" i="2"/>
  <c r="B221" i="2"/>
  <c r="A221" i="2"/>
  <c r="K220" i="2"/>
  <c r="J220" i="2"/>
  <c r="C220" i="2"/>
  <c r="B220" i="2"/>
  <c r="A220" i="2"/>
  <c r="O219" i="2"/>
  <c r="K219" i="2"/>
  <c r="J219" i="2"/>
  <c r="C219" i="2"/>
  <c r="B219" i="2"/>
  <c r="A219" i="2"/>
  <c r="O218" i="2"/>
  <c r="N218" i="2"/>
  <c r="M218" i="2"/>
  <c r="L218" i="2"/>
  <c r="K218" i="2"/>
  <c r="J218" i="2"/>
  <c r="C218" i="2"/>
  <c r="B218" i="2"/>
  <c r="A218" i="2"/>
  <c r="O217" i="2"/>
  <c r="N217" i="2"/>
  <c r="M217" i="2"/>
  <c r="L217" i="2"/>
  <c r="K217" i="2"/>
  <c r="J217" i="2"/>
  <c r="C217" i="2"/>
  <c r="B217" i="2"/>
  <c r="A217" i="2"/>
  <c r="K216" i="2"/>
  <c r="J216" i="2"/>
  <c r="C216" i="2"/>
  <c r="B216" i="2"/>
  <c r="A216" i="2"/>
  <c r="O215" i="2"/>
  <c r="L215" i="2"/>
  <c r="K215" i="2"/>
  <c r="J215" i="2"/>
  <c r="C215" i="2"/>
  <c r="B215" i="2"/>
  <c r="A215" i="2"/>
  <c r="K214" i="2"/>
  <c r="J214" i="2"/>
  <c r="C214" i="2"/>
  <c r="B214" i="2"/>
  <c r="A214" i="2"/>
  <c r="K213" i="2"/>
  <c r="J213" i="2"/>
  <c r="C213" i="2"/>
  <c r="B213" i="2"/>
  <c r="A213" i="2"/>
  <c r="K212" i="2"/>
  <c r="J212" i="2"/>
  <c r="C212" i="2"/>
  <c r="B212" i="2"/>
  <c r="A212" i="2"/>
  <c r="K211" i="2"/>
  <c r="J211" i="2"/>
  <c r="C211" i="2"/>
  <c r="B211" i="2"/>
  <c r="A211" i="2"/>
  <c r="O210" i="2"/>
  <c r="N210" i="2"/>
  <c r="M210" i="2"/>
  <c r="L210" i="2"/>
  <c r="K210" i="2"/>
  <c r="J210" i="2"/>
  <c r="C210" i="2"/>
  <c r="B210" i="2"/>
  <c r="A210" i="2"/>
  <c r="K209" i="2"/>
  <c r="J209" i="2"/>
  <c r="C209" i="2"/>
  <c r="B209" i="2"/>
  <c r="A209" i="2"/>
  <c r="S205" i="2"/>
  <c r="R205" i="2"/>
  <c r="Q205" i="2"/>
  <c r="O205" i="2"/>
  <c r="N205" i="2"/>
  <c r="M205" i="2"/>
  <c r="L205" i="2"/>
  <c r="K205" i="2"/>
  <c r="J205" i="2"/>
  <c r="C205" i="2"/>
  <c r="B205" i="2"/>
  <c r="A205" i="2"/>
  <c r="S204" i="2"/>
  <c r="R204" i="2"/>
  <c r="Q204" i="2"/>
  <c r="O204" i="2"/>
  <c r="N204" i="2"/>
  <c r="M204" i="2"/>
  <c r="L204" i="2"/>
  <c r="K204" i="2"/>
  <c r="J204" i="2"/>
  <c r="C204" i="2"/>
  <c r="B204" i="2"/>
  <c r="A204" i="2"/>
  <c r="S203" i="2"/>
  <c r="R203" i="2"/>
  <c r="Q203" i="2"/>
  <c r="O203" i="2"/>
  <c r="N203" i="2"/>
  <c r="M203" i="2"/>
  <c r="L203" i="2"/>
  <c r="K203" i="2"/>
  <c r="J203" i="2"/>
  <c r="C203" i="2"/>
  <c r="B203" i="2"/>
  <c r="A203" i="2"/>
  <c r="S202" i="2"/>
  <c r="R202" i="2"/>
  <c r="Q202" i="2"/>
  <c r="O202" i="2"/>
  <c r="N202" i="2"/>
  <c r="M202" i="2"/>
  <c r="L202" i="2"/>
  <c r="K202" i="2"/>
  <c r="J202" i="2"/>
  <c r="C202" i="2"/>
  <c r="B202" i="2"/>
  <c r="A202" i="2"/>
  <c r="S201" i="2"/>
  <c r="R201" i="2"/>
  <c r="Q201" i="2"/>
  <c r="O201" i="2"/>
  <c r="N201" i="2"/>
  <c r="M201" i="2"/>
  <c r="L201" i="2"/>
  <c r="K201" i="2"/>
  <c r="J201" i="2"/>
  <c r="C201" i="2"/>
  <c r="B201" i="2"/>
  <c r="A201" i="2"/>
  <c r="S200" i="2"/>
  <c r="R200" i="2"/>
  <c r="Q200" i="2"/>
  <c r="O200" i="2"/>
  <c r="N200" i="2"/>
  <c r="M200" i="2"/>
  <c r="L200" i="2"/>
  <c r="K200" i="2"/>
  <c r="J200" i="2"/>
  <c r="C200" i="2"/>
  <c r="B200" i="2"/>
  <c r="A200" i="2"/>
  <c r="S199" i="2"/>
  <c r="R199" i="2"/>
  <c r="Q199" i="2"/>
  <c r="P199" i="2"/>
  <c r="O199" i="2"/>
  <c r="N199" i="2"/>
  <c r="M199" i="2"/>
  <c r="L199" i="2"/>
  <c r="K199" i="2"/>
  <c r="J199" i="2"/>
  <c r="C199" i="2"/>
  <c r="B199" i="2"/>
  <c r="A199" i="2"/>
  <c r="S198" i="2"/>
  <c r="R198" i="2"/>
  <c r="Q198" i="2"/>
  <c r="O198" i="2"/>
  <c r="N198" i="2"/>
  <c r="M198" i="2"/>
  <c r="L198" i="2"/>
  <c r="K198" i="2"/>
  <c r="J198" i="2"/>
  <c r="C198" i="2"/>
  <c r="B198" i="2"/>
  <c r="A198" i="2"/>
  <c r="S197" i="2"/>
  <c r="R197" i="2"/>
  <c r="Q197" i="2"/>
  <c r="P197" i="2"/>
  <c r="O197" i="2"/>
  <c r="N197" i="2"/>
  <c r="M197" i="2"/>
  <c r="L197" i="2"/>
  <c r="K197" i="2"/>
  <c r="J197" i="2"/>
  <c r="C197" i="2"/>
  <c r="B197" i="2"/>
  <c r="A197" i="2"/>
  <c r="S196" i="2"/>
  <c r="R196" i="2"/>
  <c r="Q196" i="2"/>
  <c r="O196" i="2"/>
  <c r="N196" i="2"/>
  <c r="M196" i="2"/>
  <c r="L196" i="2"/>
  <c r="K196" i="2"/>
  <c r="J196" i="2"/>
  <c r="C196" i="2"/>
  <c r="B196" i="2"/>
  <c r="A196" i="2"/>
  <c r="S195" i="2"/>
  <c r="R195" i="2"/>
  <c r="Q195" i="2"/>
  <c r="P195" i="2"/>
  <c r="O195" i="2"/>
  <c r="N195" i="2"/>
  <c r="M195" i="2"/>
  <c r="L195" i="2"/>
  <c r="K195" i="2"/>
  <c r="J195" i="2"/>
  <c r="C195" i="2"/>
  <c r="B195" i="2"/>
  <c r="A195" i="2"/>
  <c r="S194" i="2"/>
  <c r="R194" i="2"/>
  <c r="Q194" i="2"/>
  <c r="P194" i="2"/>
  <c r="O194" i="2"/>
  <c r="N194" i="2"/>
  <c r="M194" i="2"/>
  <c r="L194" i="2"/>
  <c r="K194" i="2"/>
  <c r="J194" i="2"/>
  <c r="C194" i="2"/>
  <c r="B194" i="2"/>
  <c r="A194" i="2"/>
  <c r="S193" i="2"/>
  <c r="R193" i="2"/>
  <c r="Q193" i="2"/>
  <c r="P193" i="2"/>
  <c r="O193" i="2"/>
  <c r="N193" i="2"/>
  <c r="M193" i="2"/>
  <c r="L193" i="2"/>
  <c r="K193" i="2"/>
  <c r="J193" i="2"/>
  <c r="C193" i="2"/>
  <c r="B193" i="2"/>
  <c r="A193" i="2"/>
  <c r="S192" i="2"/>
  <c r="R192" i="2"/>
  <c r="Q192" i="2"/>
  <c r="P192" i="2"/>
  <c r="O192" i="2"/>
  <c r="N192" i="2"/>
  <c r="M192" i="2"/>
  <c r="L192" i="2"/>
  <c r="K192" i="2"/>
  <c r="J192" i="2"/>
  <c r="C192" i="2"/>
  <c r="B192" i="2"/>
  <c r="A192" i="2"/>
  <c r="S191" i="2"/>
  <c r="R191" i="2"/>
  <c r="Q191" i="2"/>
  <c r="P191" i="2"/>
  <c r="O191" i="2"/>
  <c r="N191" i="2"/>
  <c r="M191" i="2"/>
  <c r="L191" i="2"/>
  <c r="K191" i="2"/>
  <c r="J191" i="2"/>
  <c r="C191" i="2"/>
  <c r="B191" i="2"/>
  <c r="A191" i="2"/>
  <c r="K187" i="2"/>
  <c r="J187" i="2"/>
  <c r="C187" i="2"/>
  <c r="B187" i="2"/>
  <c r="A187" i="2"/>
  <c r="K186" i="2"/>
  <c r="J186" i="2"/>
  <c r="C186" i="2"/>
  <c r="B186" i="2"/>
  <c r="A186" i="2"/>
  <c r="K185" i="2"/>
  <c r="J185" i="2"/>
  <c r="C185" i="2"/>
  <c r="B185" i="2"/>
  <c r="A185" i="2"/>
  <c r="K184" i="2"/>
  <c r="J184" i="2"/>
  <c r="C184" i="2"/>
  <c r="B184" i="2"/>
  <c r="A184" i="2"/>
  <c r="R183" i="2"/>
  <c r="Q183" i="2"/>
  <c r="O183" i="2"/>
  <c r="N183" i="2"/>
  <c r="M183" i="2"/>
  <c r="L183" i="2"/>
  <c r="K183" i="2"/>
  <c r="J183" i="2"/>
  <c r="C183" i="2"/>
  <c r="B183" i="2"/>
  <c r="A183" i="2"/>
  <c r="R182" i="2"/>
  <c r="Q182" i="2"/>
  <c r="O182" i="2"/>
  <c r="N182" i="2"/>
  <c r="M182" i="2"/>
  <c r="L182" i="2"/>
  <c r="K182" i="2"/>
  <c r="J182" i="2"/>
  <c r="C182" i="2"/>
  <c r="B182" i="2"/>
  <c r="A182" i="2"/>
  <c r="K181" i="2"/>
  <c r="J181" i="2"/>
  <c r="C181" i="2"/>
  <c r="B181" i="2"/>
  <c r="A181" i="2"/>
  <c r="K180" i="2"/>
  <c r="J180" i="2"/>
  <c r="C180" i="2"/>
  <c r="B180" i="2"/>
  <c r="A180" i="2"/>
  <c r="K179" i="2"/>
  <c r="J179" i="2"/>
  <c r="C179" i="2"/>
  <c r="B179" i="2"/>
  <c r="A179" i="2"/>
  <c r="K178" i="2"/>
  <c r="J178" i="2"/>
  <c r="C178" i="2"/>
  <c r="B178" i="2"/>
  <c r="A178" i="2"/>
  <c r="K177" i="2"/>
  <c r="J177" i="2"/>
  <c r="C177" i="2"/>
  <c r="B177" i="2"/>
  <c r="A177" i="2"/>
  <c r="K176" i="2"/>
  <c r="J176" i="2"/>
  <c r="C176" i="2"/>
  <c r="B176" i="2"/>
  <c r="A176" i="2"/>
  <c r="R175" i="2"/>
  <c r="Q175" i="2"/>
  <c r="O175" i="2"/>
  <c r="N175" i="2"/>
  <c r="M175" i="2"/>
  <c r="L175" i="2"/>
  <c r="K175" i="2"/>
  <c r="J175" i="2"/>
  <c r="C175" i="2"/>
  <c r="B175" i="2"/>
  <c r="A175" i="2"/>
  <c r="R174" i="2"/>
  <c r="Q174" i="2"/>
  <c r="O174" i="2"/>
  <c r="N174" i="2"/>
  <c r="M174" i="2"/>
  <c r="L174" i="2"/>
  <c r="K174" i="2"/>
  <c r="J174" i="2"/>
  <c r="C174" i="2"/>
  <c r="B174" i="2"/>
  <c r="A174" i="2"/>
  <c r="R173" i="2"/>
  <c r="Q173" i="2"/>
  <c r="O173" i="2"/>
  <c r="N173" i="2"/>
  <c r="M173" i="2"/>
  <c r="L173" i="2"/>
  <c r="K173" i="2"/>
  <c r="J173" i="2"/>
  <c r="C173" i="2"/>
  <c r="B173" i="2"/>
  <c r="A173" i="2"/>
  <c r="K171" i="2"/>
  <c r="J171" i="2"/>
  <c r="C171" i="2"/>
  <c r="B171" i="2"/>
  <c r="A171" i="2"/>
  <c r="O170" i="2"/>
  <c r="N170" i="2"/>
  <c r="M170" i="2"/>
  <c r="L170" i="2"/>
  <c r="K170" i="2"/>
  <c r="J170" i="2"/>
  <c r="C170" i="2"/>
  <c r="B170" i="2"/>
  <c r="A170" i="2"/>
  <c r="K169" i="2"/>
  <c r="J169" i="2"/>
  <c r="C169" i="2"/>
  <c r="B169" i="2"/>
  <c r="A169" i="2"/>
  <c r="K168" i="2"/>
  <c r="J168" i="2"/>
  <c r="C168" i="2"/>
  <c r="B168" i="2"/>
  <c r="A168" i="2"/>
  <c r="O167" i="2"/>
  <c r="N167" i="2"/>
  <c r="M167" i="2"/>
  <c r="L167" i="2"/>
  <c r="K167" i="2"/>
  <c r="J167" i="2"/>
  <c r="C167" i="2"/>
  <c r="B167" i="2"/>
  <c r="A167" i="2"/>
  <c r="O165" i="2"/>
  <c r="N165" i="2"/>
  <c r="M165" i="2"/>
  <c r="L165" i="2"/>
  <c r="K165" i="2"/>
  <c r="J165" i="2"/>
  <c r="C165" i="2"/>
  <c r="B165" i="2"/>
  <c r="A165" i="2"/>
  <c r="S164" i="2"/>
  <c r="S165" i="2" s="1"/>
  <c r="O164" i="2"/>
  <c r="N164" i="2"/>
  <c r="M164" i="2"/>
  <c r="L164" i="2"/>
  <c r="K164" i="2"/>
  <c r="J164" i="2"/>
  <c r="C164" i="2"/>
  <c r="B164" i="2"/>
  <c r="A164" i="2"/>
  <c r="M160" i="2"/>
  <c r="S158" i="2"/>
  <c r="R158" i="2"/>
  <c r="Q158" i="2"/>
  <c r="O158" i="2"/>
  <c r="N158" i="2"/>
  <c r="M158" i="2"/>
  <c r="L158" i="2"/>
  <c r="K158" i="2"/>
  <c r="J158" i="2"/>
  <c r="C158" i="2"/>
  <c r="B158" i="2"/>
  <c r="A158" i="2"/>
  <c r="S157" i="2"/>
  <c r="R157" i="2"/>
  <c r="Q157" i="2"/>
  <c r="O157" i="2"/>
  <c r="N157" i="2"/>
  <c r="L157" i="2"/>
  <c r="K157" i="2"/>
  <c r="J157" i="2"/>
  <c r="C157" i="2"/>
  <c r="B157" i="2"/>
  <c r="A157" i="2"/>
  <c r="S156" i="2"/>
  <c r="R156" i="2"/>
  <c r="Q156" i="2"/>
  <c r="O156" i="2"/>
  <c r="N156" i="2"/>
  <c r="L156" i="2"/>
  <c r="K156" i="2"/>
  <c r="J156" i="2"/>
  <c r="C156" i="2"/>
  <c r="B156" i="2"/>
  <c r="A156" i="2"/>
  <c r="S155" i="2"/>
  <c r="R155" i="2"/>
  <c r="Q155" i="2"/>
  <c r="O155" i="2"/>
  <c r="N155" i="2"/>
  <c r="L155" i="2"/>
  <c r="K155" i="2"/>
  <c r="J155" i="2"/>
  <c r="C155" i="2"/>
  <c r="B155" i="2"/>
  <c r="A155" i="2"/>
  <c r="S154" i="2"/>
  <c r="R154" i="2"/>
  <c r="Q154" i="2"/>
  <c r="O154" i="2"/>
  <c r="N154" i="2"/>
  <c r="L154" i="2"/>
  <c r="K154" i="2"/>
  <c r="J154" i="2"/>
  <c r="C154" i="2"/>
  <c r="B154" i="2"/>
  <c r="A154" i="2"/>
  <c r="S153" i="2"/>
  <c r="R153" i="2"/>
  <c r="Q153" i="2"/>
  <c r="O153" i="2"/>
  <c r="N153" i="2"/>
  <c r="L153" i="2"/>
  <c r="K153" i="2"/>
  <c r="J153" i="2"/>
  <c r="C153" i="2"/>
  <c r="B153" i="2"/>
  <c r="A153" i="2"/>
  <c r="S152" i="2"/>
  <c r="R152" i="2"/>
  <c r="Q152" i="2"/>
  <c r="O152" i="2"/>
  <c r="N152" i="2"/>
  <c r="L152" i="2"/>
  <c r="K152" i="2"/>
  <c r="J152" i="2"/>
  <c r="C152" i="2"/>
  <c r="B152" i="2"/>
  <c r="A152" i="2"/>
  <c r="S151" i="2"/>
  <c r="R151" i="2"/>
  <c r="Q151" i="2"/>
  <c r="O151" i="2"/>
  <c r="N151" i="2"/>
  <c r="L151" i="2"/>
  <c r="K151" i="2"/>
  <c r="J151" i="2"/>
  <c r="C151" i="2"/>
  <c r="B151" i="2"/>
  <c r="A151" i="2"/>
  <c r="S150" i="2"/>
  <c r="R150" i="2"/>
  <c r="Q150" i="2"/>
  <c r="O150" i="2"/>
  <c r="N150" i="2"/>
  <c r="M150" i="2"/>
  <c r="M156" i="2" s="1"/>
  <c r="L150" i="2"/>
  <c r="K150" i="2"/>
  <c r="J150" i="2"/>
  <c r="C150" i="2"/>
  <c r="B150" i="2"/>
  <c r="A150" i="2"/>
  <c r="S149" i="2"/>
  <c r="R149" i="2"/>
  <c r="Q149" i="2"/>
  <c r="O149" i="2"/>
  <c r="N149" i="2"/>
  <c r="L149" i="2"/>
  <c r="K149" i="2"/>
  <c r="J149" i="2"/>
  <c r="C149" i="2"/>
  <c r="B149" i="2"/>
  <c r="A149" i="2"/>
  <c r="S148" i="2"/>
  <c r="R148" i="2"/>
  <c r="Q148" i="2"/>
  <c r="O148" i="2"/>
  <c r="N148" i="2"/>
  <c r="M148" i="2"/>
  <c r="M154" i="2" s="1"/>
  <c r="L148" i="2"/>
  <c r="K148" i="2"/>
  <c r="J148" i="2"/>
  <c r="C148" i="2"/>
  <c r="B148" i="2"/>
  <c r="A148" i="2"/>
  <c r="S147" i="2"/>
  <c r="R147" i="2"/>
  <c r="Q147" i="2"/>
  <c r="O147" i="2"/>
  <c r="N147" i="2"/>
  <c r="M147" i="2"/>
  <c r="M153" i="2" s="1"/>
  <c r="L147" i="2"/>
  <c r="K147" i="2"/>
  <c r="J147" i="2"/>
  <c r="C147" i="2"/>
  <c r="B147" i="2"/>
  <c r="A147" i="2"/>
  <c r="S146" i="2"/>
  <c r="R146" i="2"/>
  <c r="Q146" i="2"/>
  <c r="O146" i="2"/>
  <c r="N146" i="2"/>
  <c r="M146" i="2"/>
  <c r="M152" i="2" s="1"/>
  <c r="L146" i="2"/>
  <c r="K146" i="2"/>
  <c r="J146" i="2"/>
  <c r="C146" i="2"/>
  <c r="B146" i="2"/>
  <c r="A146" i="2"/>
  <c r="S145" i="2"/>
  <c r="R145" i="2"/>
  <c r="Q145" i="2"/>
  <c r="O145" i="2"/>
  <c r="N145" i="2"/>
  <c r="M145" i="2"/>
  <c r="M151" i="2" s="1"/>
  <c r="M157" i="2" s="1"/>
  <c r="L145" i="2"/>
  <c r="K145" i="2"/>
  <c r="J145" i="2"/>
  <c r="C145" i="2"/>
  <c r="B145" i="2"/>
  <c r="A145" i="2"/>
  <c r="S144" i="2"/>
  <c r="R144" i="2"/>
  <c r="Q144" i="2"/>
  <c r="O144" i="2"/>
  <c r="N144" i="2"/>
  <c r="M144" i="2"/>
  <c r="L144" i="2"/>
  <c r="K144" i="2"/>
  <c r="J144" i="2"/>
  <c r="C144" i="2"/>
  <c r="B144" i="2"/>
  <c r="A144" i="2"/>
  <c r="S143" i="2"/>
  <c r="R143" i="2"/>
  <c r="Q143" i="2"/>
  <c r="O143" i="2"/>
  <c r="N143" i="2"/>
  <c r="M143" i="2"/>
  <c r="M149" i="2" s="1"/>
  <c r="M155" i="2" s="1"/>
  <c r="L143" i="2"/>
  <c r="K143" i="2"/>
  <c r="J143" i="2"/>
  <c r="C143" i="2"/>
  <c r="B143" i="2"/>
  <c r="A143" i="2"/>
  <c r="T142" i="2"/>
  <c r="T143" i="2" s="1"/>
  <c r="T144" i="2" s="1"/>
  <c r="T145" i="2" s="1"/>
  <c r="T146" i="2" s="1"/>
  <c r="T147" i="2" s="1"/>
  <c r="T148" i="2" s="1"/>
  <c r="T149" i="2" s="1"/>
  <c r="T150" i="2" s="1"/>
  <c r="T151" i="2" s="1"/>
  <c r="T152" i="2" s="1"/>
  <c r="T153" i="2" s="1"/>
  <c r="T154" i="2" s="1"/>
  <c r="T155" i="2" s="1"/>
  <c r="T156" i="2" s="1"/>
  <c r="T157" i="2" s="1"/>
  <c r="T158" i="2" s="1"/>
  <c r="S142" i="2"/>
  <c r="R142" i="2"/>
  <c r="Q142" i="2"/>
  <c r="O142" i="2"/>
  <c r="N142" i="2"/>
  <c r="M142" i="2"/>
  <c r="L142" i="2"/>
  <c r="K142" i="2"/>
  <c r="J142" i="2"/>
  <c r="C142" i="2"/>
  <c r="B142" i="2"/>
  <c r="A142" i="2"/>
  <c r="M141" i="2"/>
  <c r="R140" i="2"/>
  <c r="Q140" i="2"/>
  <c r="O140" i="2"/>
  <c r="N140" i="2"/>
  <c r="M140" i="2"/>
  <c r="L140" i="2"/>
  <c r="K140" i="2"/>
  <c r="J140" i="2"/>
  <c r="C140" i="2"/>
  <c r="B140" i="2"/>
  <c r="A140" i="2"/>
  <c r="R139" i="2"/>
  <c r="Q139" i="2"/>
  <c r="O139" i="2"/>
  <c r="N139" i="2"/>
  <c r="M139" i="2"/>
  <c r="L139" i="2"/>
  <c r="K139" i="2"/>
  <c r="J139" i="2"/>
  <c r="C139" i="2"/>
  <c r="B139" i="2"/>
  <c r="A139" i="2"/>
  <c r="C138" i="2"/>
  <c r="B138" i="2"/>
  <c r="A138" i="2"/>
  <c r="C137" i="2"/>
  <c r="B137" i="2"/>
  <c r="A137" i="2"/>
  <c r="R136" i="2"/>
  <c r="Q136" i="2"/>
  <c r="O136" i="2"/>
  <c r="N136" i="2"/>
  <c r="M136" i="2"/>
  <c r="L136" i="2"/>
  <c r="K136" i="2"/>
  <c r="J136" i="2"/>
  <c r="C136" i="2"/>
  <c r="B136" i="2"/>
  <c r="A136" i="2"/>
  <c r="R135" i="2"/>
  <c r="Q135" i="2"/>
  <c r="O135" i="2"/>
  <c r="N135" i="2"/>
  <c r="M135" i="2"/>
  <c r="L135" i="2"/>
  <c r="K135" i="2"/>
  <c r="J135" i="2"/>
  <c r="C135" i="2"/>
  <c r="B135" i="2"/>
  <c r="A135" i="2"/>
  <c r="R134" i="2"/>
  <c r="Q134" i="2"/>
  <c r="O134" i="2"/>
  <c r="N134" i="2"/>
  <c r="M134" i="2"/>
  <c r="L134" i="2"/>
  <c r="K134" i="2"/>
  <c r="J134" i="2"/>
  <c r="C134" i="2"/>
  <c r="B134" i="2"/>
  <c r="A134" i="2"/>
  <c r="C133" i="2"/>
  <c r="B133" i="2"/>
  <c r="A133" i="2"/>
  <c r="C132" i="2"/>
  <c r="B132" i="2"/>
  <c r="A132" i="2"/>
  <c r="R131" i="2"/>
  <c r="Q131" i="2"/>
  <c r="O131" i="2"/>
  <c r="N131" i="2"/>
  <c r="M131" i="2"/>
  <c r="L131" i="2"/>
  <c r="K131" i="2"/>
  <c r="J131" i="2"/>
  <c r="C131" i="2"/>
  <c r="B131" i="2"/>
  <c r="A131" i="2"/>
  <c r="R130" i="2"/>
  <c r="Q130" i="2"/>
  <c r="O130" i="2"/>
  <c r="N130" i="2"/>
  <c r="M130" i="2"/>
  <c r="L130" i="2"/>
  <c r="K130" i="2"/>
  <c r="J130" i="2"/>
  <c r="C130" i="2"/>
  <c r="B130" i="2"/>
  <c r="A130" i="2"/>
  <c r="R129" i="2"/>
  <c r="Q129" i="2"/>
  <c r="O129" i="2"/>
  <c r="N129" i="2"/>
  <c r="M129" i="2"/>
  <c r="L129" i="2"/>
  <c r="K129" i="2"/>
  <c r="J129" i="2"/>
  <c r="C129" i="2"/>
  <c r="B129" i="2"/>
  <c r="A129" i="2"/>
  <c r="C128" i="2"/>
  <c r="B128" i="2"/>
  <c r="A128" i="2"/>
  <c r="C127" i="2"/>
  <c r="B127" i="2"/>
  <c r="A127" i="2"/>
  <c r="C125" i="2"/>
  <c r="B125" i="2"/>
  <c r="A125" i="2"/>
  <c r="C124" i="2"/>
  <c r="B124" i="2"/>
  <c r="A124" i="2"/>
  <c r="C123" i="2"/>
  <c r="B123" i="2"/>
  <c r="A123" i="2"/>
  <c r="C122" i="2"/>
  <c r="B122" i="2"/>
  <c r="A122" i="2"/>
  <c r="S121" i="2"/>
  <c r="R121" i="2"/>
  <c r="Q121" i="2"/>
  <c r="O121" i="2"/>
  <c r="N121" i="2"/>
  <c r="M121" i="2"/>
  <c r="L121" i="2"/>
  <c r="K121" i="2"/>
  <c r="J121" i="2"/>
  <c r="C121" i="2"/>
  <c r="B121" i="2"/>
  <c r="A121" i="2"/>
  <c r="C120" i="2"/>
  <c r="B120" i="2"/>
  <c r="A120" i="2"/>
  <c r="C119" i="2"/>
  <c r="B119" i="2"/>
  <c r="A119" i="2"/>
  <c r="C118" i="2"/>
  <c r="B118" i="2"/>
  <c r="A118" i="2"/>
  <c r="C117" i="2"/>
  <c r="B117" i="2"/>
  <c r="A117" i="2"/>
  <c r="S116" i="2"/>
  <c r="R116" i="2"/>
  <c r="Q116" i="2"/>
  <c r="O116" i="2"/>
  <c r="N116" i="2"/>
  <c r="M116" i="2"/>
  <c r="L116" i="2"/>
  <c r="K116" i="2"/>
  <c r="J116" i="2"/>
  <c r="C116" i="2"/>
  <c r="B116" i="2"/>
  <c r="A116" i="2"/>
  <c r="C115" i="2"/>
  <c r="B115" i="2"/>
  <c r="A115" i="2"/>
  <c r="M114" i="2"/>
  <c r="C112" i="2"/>
  <c r="B112" i="2"/>
  <c r="A112" i="2"/>
  <c r="C111" i="2"/>
  <c r="B111" i="2"/>
  <c r="A111" i="2"/>
  <c r="O110" i="2"/>
  <c r="N110" i="2"/>
  <c r="M110" i="2"/>
  <c r="L110" i="2"/>
  <c r="K110" i="2"/>
  <c r="J110" i="2"/>
  <c r="C110" i="2"/>
  <c r="B110" i="2"/>
  <c r="A110" i="2"/>
  <c r="O109" i="2"/>
  <c r="N109" i="2"/>
  <c r="M109" i="2"/>
  <c r="L109" i="2"/>
  <c r="K109" i="2"/>
  <c r="J109" i="2"/>
  <c r="C109" i="2"/>
  <c r="B109" i="2"/>
  <c r="A109" i="2"/>
  <c r="O108" i="2"/>
  <c r="N108" i="2"/>
  <c r="M108" i="2"/>
  <c r="L108" i="2"/>
  <c r="K108" i="2"/>
  <c r="J108" i="2"/>
  <c r="C108" i="2"/>
  <c r="B108" i="2"/>
  <c r="A108" i="2"/>
  <c r="O107" i="2"/>
  <c r="N107" i="2"/>
  <c r="M107" i="2"/>
  <c r="L107" i="2"/>
  <c r="K107" i="2"/>
  <c r="J107" i="2"/>
  <c r="C107" i="2"/>
  <c r="B107" i="2"/>
  <c r="A107" i="2"/>
  <c r="O106" i="2"/>
  <c r="N106" i="2"/>
  <c r="M106" i="2"/>
  <c r="L106" i="2"/>
  <c r="K106" i="2"/>
  <c r="J106" i="2"/>
  <c r="C106" i="2"/>
  <c r="B106" i="2"/>
  <c r="A106" i="2"/>
  <c r="O105" i="2"/>
  <c r="N105" i="2"/>
  <c r="M105" i="2"/>
  <c r="L105" i="2"/>
  <c r="K105" i="2"/>
  <c r="J105" i="2"/>
  <c r="C105" i="2"/>
  <c r="B105" i="2"/>
  <c r="A105" i="2"/>
  <c r="R104" i="2"/>
  <c r="O104" i="2"/>
  <c r="N104" i="2"/>
  <c r="M104" i="2"/>
  <c r="L104" i="2"/>
  <c r="K104" i="2"/>
  <c r="J104" i="2"/>
  <c r="C104" i="2"/>
  <c r="B104" i="2"/>
  <c r="A104" i="2"/>
  <c r="R103" i="2"/>
  <c r="O103" i="2"/>
  <c r="N103" i="2"/>
  <c r="M103" i="2"/>
  <c r="L103" i="2"/>
  <c r="K103" i="2"/>
  <c r="J103" i="2"/>
  <c r="C103" i="2"/>
  <c r="B103" i="2"/>
  <c r="A103" i="2"/>
  <c r="R102" i="2"/>
  <c r="O102" i="2"/>
  <c r="N102" i="2"/>
  <c r="M102" i="2"/>
  <c r="L102" i="2"/>
  <c r="K102" i="2"/>
  <c r="J102" i="2"/>
  <c r="C102" i="2"/>
  <c r="B102" i="2"/>
  <c r="A102" i="2"/>
  <c r="K100" i="2"/>
  <c r="J100" i="2"/>
  <c r="C100" i="2"/>
  <c r="B100" i="2"/>
  <c r="A100" i="2"/>
  <c r="R99" i="2"/>
  <c r="Q99" i="2"/>
  <c r="O99" i="2"/>
  <c r="N99" i="2"/>
  <c r="L99" i="2"/>
  <c r="K99" i="2"/>
  <c r="J99" i="2"/>
  <c r="C99" i="2"/>
  <c r="B99" i="2"/>
  <c r="A99" i="2"/>
  <c r="T98" i="2"/>
  <c r="R98" i="2"/>
  <c r="Q98" i="2"/>
  <c r="O98" i="2"/>
  <c r="N98" i="2"/>
  <c r="M98" i="2"/>
  <c r="L98" i="2"/>
  <c r="K98" i="2"/>
  <c r="J98" i="2"/>
  <c r="C98" i="2"/>
  <c r="B98" i="2"/>
  <c r="A98" i="2"/>
  <c r="R97" i="2"/>
  <c r="Q97" i="2"/>
  <c r="O97" i="2"/>
  <c r="N97" i="2"/>
  <c r="L97" i="2"/>
  <c r="K97" i="2"/>
  <c r="J97" i="2"/>
  <c r="C97" i="2"/>
  <c r="B97" i="2"/>
  <c r="A97" i="2"/>
  <c r="T96" i="2"/>
  <c r="R96" i="2"/>
  <c r="Q96" i="2"/>
  <c r="O96" i="2"/>
  <c r="N96" i="2"/>
  <c r="M96" i="2"/>
  <c r="L96" i="2"/>
  <c r="K96" i="2"/>
  <c r="J96" i="2"/>
  <c r="C96" i="2"/>
  <c r="B96" i="2"/>
  <c r="A96" i="2"/>
  <c r="R95" i="2"/>
  <c r="Q95" i="2"/>
  <c r="O95" i="2"/>
  <c r="N95" i="2"/>
  <c r="L95" i="2"/>
  <c r="K95" i="2"/>
  <c r="J95" i="2"/>
  <c r="C95" i="2"/>
  <c r="B95" i="2"/>
  <c r="A95" i="2"/>
  <c r="T94" i="2"/>
  <c r="R94" i="2"/>
  <c r="Q94" i="2"/>
  <c r="O94" i="2"/>
  <c r="N94" i="2"/>
  <c r="M94" i="2"/>
  <c r="L94" i="2"/>
  <c r="K94" i="2"/>
  <c r="J94" i="2"/>
  <c r="C94" i="2"/>
  <c r="B94" i="2"/>
  <c r="A94" i="2"/>
  <c r="R93" i="2"/>
  <c r="Q93" i="2"/>
  <c r="O93" i="2"/>
  <c r="N93" i="2"/>
  <c r="L93" i="2"/>
  <c r="K93" i="2"/>
  <c r="J93" i="2"/>
  <c r="C93" i="2"/>
  <c r="B93" i="2"/>
  <c r="A93" i="2"/>
  <c r="T92" i="2"/>
  <c r="S92" i="2"/>
  <c r="R92" i="2"/>
  <c r="Q92" i="2"/>
  <c r="O92" i="2"/>
  <c r="N92" i="2"/>
  <c r="M92" i="2"/>
  <c r="L92" i="2"/>
  <c r="K92" i="2"/>
  <c r="J92" i="2"/>
  <c r="C92" i="2"/>
  <c r="B92" i="2"/>
  <c r="A92" i="2"/>
  <c r="R91" i="2"/>
  <c r="Q91" i="2"/>
  <c r="O91" i="2"/>
  <c r="N91" i="2"/>
  <c r="L91" i="2"/>
  <c r="K91" i="2"/>
  <c r="J91" i="2"/>
  <c r="C91" i="2"/>
  <c r="B91" i="2"/>
  <c r="A91" i="2"/>
  <c r="T90" i="2"/>
  <c r="S90" i="2"/>
  <c r="R90" i="2"/>
  <c r="Q90" i="2"/>
  <c r="O90" i="2"/>
  <c r="N90" i="2"/>
  <c r="L90" i="2"/>
  <c r="K90" i="2"/>
  <c r="J90" i="2"/>
  <c r="C90" i="2"/>
  <c r="B90" i="2"/>
  <c r="A90" i="2"/>
  <c r="M89" i="2"/>
  <c r="M90" i="2" s="1"/>
  <c r="K87" i="2"/>
  <c r="J87" i="2"/>
  <c r="C87" i="2"/>
  <c r="B87" i="2"/>
  <c r="A87" i="2"/>
  <c r="K86" i="2"/>
  <c r="J86" i="2"/>
  <c r="C86" i="2"/>
  <c r="B86" i="2"/>
  <c r="A86" i="2"/>
  <c r="K85" i="2"/>
  <c r="J85" i="2"/>
  <c r="C85" i="2"/>
  <c r="B85" i="2"/>
  <c r="A85" i="2"/>
  <c r="K84" i="2"/>
  <c r="J84" i="2"/>
  <c r="C84" i="2"/>
  <c r="B84" i="2"/>
  <c r="A84" i="2"/>
  <c r="K83" i="2"/>
  <c r="J83" i="2"/>
  <c r="C83" i="2"/>
  <c r="B83" i="2"/>
  <c r="A83" i="2"/>
  <c r="K82" i="2"/>
  <c r="J82" i="2"/>
  <c r="C82" i="2"/>
  <c r="B82" i="2"/>
  <c r="A82" i="2"/>
  <c r="K81" i="2"/>
  <c r="J81" i="2"/>
  <c r="C81" i="2"/>
  <c r="B81" i="2"/>
  <c r="A81" i="2"/>
  <c r="K80" i="2"/>
  <c r="J80" i="2"/>
  <c r="C80" i="2"/>
  <c r="B80" i="2"/>
  <c r="A80" i="2"/>
  <c r="K79" i="2"/>
  <c r="J79" i="2"/>
  <c r="C79" i="2"/>
  <c r="B79" i="2"/>
  <c r="A79" i="2"/>
  <c r="K78" i="2"/>
  <c r="J78" i="2"/>
  <c r="C78" i="2"/>
  <c r="B78" i="2"/>
  <c r="A78" i="2"/>
  <c r="K77" i="2"/>
  <c r="J77" i="2"/>
  <c r="C77" i="2"/>
  <c r="B77" i="2"/>
  <c r="A77" i="2"/>
  <c r="K75" i="2"/>
  <c r="J75" i="2"/>
  <c r="C75" i="2"/>
  <c r="B75" i="2"/>
  <c r="A75" i="2"/>
  <c r="R74" i="2"/>
  <c r="Q74" i="2"/>
  <c r="O74" i="2"/>
  <c r="N74" i="2"/>
  <c r="M74" i="2"/>
  <c r="L74" i="2"/>
  <c r="K74" i="2"/>
  <c r="J74" i="2"/>
  <c r="C74" i="2"/>
  <c r="B74" i="2"/>
  <c r="A74" i="2"/>
  <c r="R73" i="2"/>
  <c r="Q73" i="2"/>
  <c r="O73" i="2"/>
  <c r="N73" i="2"/>
  <c r="M73" i="2"/>
  <c r="L73" i="2"/>
  <c r="K73" i="2"/>
  <c r="J73" i="2"/>
  <c r="C73" i="2"/>
  <c r="B73" i="2"/>
  <c r="A73" i="2"/>
  <c r="R72" i="2"/>
  <c r="Q72" i="2"/>
  <c r="O72" i="2"/>
  <c r="N72" i="2"/>
  <c r="M72" i="2"/>
  <c r="L72" i="2"/>
  <c r="K72" i="2"/>
  <c r="J72" i="2"/>
  <c r="C72" i="2"/>
  <c r="B72" i="2"/>
  <c r="A72" i="2"/>
  <c r="R71" i="2"/>
  <c r="Q71" i="2"/>
  <c r="O71" i="2"/>
  <c r="N71" i="2"/>
  <c r="M71" i="2"/>
  <c r="L71" i="2"/>
  <c r="K71" i="2"/>
  <c r="J71" i="2"/>
  <c r="C71" i="2"/>
  <c r="B71" i="2"/>
  <c r="A71" i="2"/>
  <c r="R70" i="2"/>
  <c r="Q70" i="2"/>
  <c r="O70" i="2"/>
  <c r="N70" i="2"/>
  <c r="M70" i="2"/>
  <c r="L70" i="2"/>
  <c r="K70" i="2"/>
  <c r="J70" i="2"/>
  <c r="C70" i="2"/>
  <c r="B70" i="2"/>
  <c r="A70" i="2"/>
  <c r="R69" i="2"/>
  <c r="Q69" i="2"/>
  <c r="O69" i="2"/>
  <c r="N69" i="2"/>
  <c r="M69" i="2"/>
  <c r="L69" i="2"/>
  <c r="K69" i="2"/>
  <c r="J69" i="2"/>
  <c r="C69" i="2"/>
  <c r="B69" i="2"/>
  <c r="A69" i="2"/>
  <c r="R68" i="2"/>
  <c r="Q68" i="2"/>
  <c r="O68" i="2"/>
  <c r="N68" i="2"/>
  <c r="M68" i="2"/>
  <c r="L68" i="2"/>
  <c r="K68" i="2"/>
  <c r="J68" i="2"/>
  <c r="C68" i="2"/>
  <c r="B68" i="2"/>
  <c r="A68" i="2"/>
  <c r="R67" i="2"/>
  <c r="Q67" i="2"/>
  <c r="O67" i="2"/>
  <c r="N67" i="2"/>
  <c r="M67" i="2"/>
  <c r="L67" i="2"/>
  <c r="K67" i="2"/>
  <c r="J67" i="2"/>
  <c r="C67" i="2"/>
  <c r="B67" i="2"/>
  <c r="A67" i="2"/>
  <c r="R66" i="2"/>
  <c r="Q66" i="2"/>
  <c r="O66" i="2"/>
  <c r="N66" i="2"/>
  <c r="M66" i="2"/>
  <c r="L66" i="2"/>
  <c r="K66" i="2"/>
  <c r="J66" i="2"/>
  <c r="C66" i="2"/>
  <c r="B66" i="2"/>
  <c r="A66" i="2"/>
  <c r="R65" i="2"/>
  <c r="Q65" i="2"/>
  <c r="O65" i="2"/>
  <c r="N65" i="2"/>
  <c r="M65" i="2"/>
  <c r="L65" i="2"/>
  <c r="K65" i="2"/>
  <c r="J65" i="2"/>
  <c r="C65" i="2"/>
  <c r="B65" i="2"/>
  <c r="A65" i="2"/>
  <c r="C61" i="2"/>
  <c r="B61" i="2"/>
  <c r="A61" i="2"/>
  <c r="C60" i="2"/>
  <c r="B60" i="2"/>
  <c r="A60" i="2"/>
  <c r="R59" i="2"/>
  <c r="Q59" i="2"/>
  <c r="O59" i="2"/>
  <c r="N59" i="2"/>
  <c r="M59" i="2"/>
  <c r="L59" i="2"/>
  <c r="K59" i="2"/>
  <c r="J59" i="2"/>
  <c r="C59" i="2"/>
  <c r="B59" i="2"/>
  <c r="A59" i="2"/>
  <c r="R58" i="2"/>
  <c r="Q58" i="2"/>
  <c r="O58" i="2"/>
  <c r="N58" i="2"/>
  <c r="M58" i="2"/>
  <c r="L58" i="2"/>
  <c r="K58" i="2"/>
  <c r="J58" i="2"/>
  <c r="C58" i="2"/>
  <c r="B58" i="2"/>
  <c r="A58" i="2"/>
  <c r="R57" i="2"/>
  <c r="Q57" i="2"/>
  <c r="O57" i="2"/>
  <c r="N57" i="2"/>
  <c r="M57" i="2"/>
  <c r="L57" i="2"/>
  <c r="K57" i="2"/>
  <c r="J57" i="2"/>
  <c r="C57" i="2"/>
  <c r="B57" i="2"/>
  <c r="A57" i="2"/>
  <c r="R56" i="2"/>
  <c r="Q56" i="2"/>
  <c r="O56" i="2"/>
  <c r="N56" i="2"/>
  <c r="M56" i="2"/>
  <c r="L56" i="2"/>
  <c r="K56" i="2"/>
  <c r="J56" i="2"/>
  <c r="C56" i="2"/>
  <c r="B56" i="2"/>
  <c r="A56" i="2"/>
  <c r="R55" i="2"/>
  <c r="Q55" i="2"/>
  <c r="O55" i="2"/>
  <c r="N55" i="2"/>
  <c r="M55" i="2"/>
  <c r="L55" i="2"/>
  <c r="K55" i="2"/>
  <c r="J55" i="2"/>
  <c r="C55" i="2"/>
  <c r="B55" i="2"/>
  <c r="A55" i="2"/>
  <c r="R54" i="2"/>
  <c r="Q54" i="2"/>
  <c r="O54" i="2"/>
  <c r="N54" i="2"/>
  <c r="M54" i="2"/>
  <c r="L54" i="2"/>
  <c r="K54" i="2"/>
  <c r="J54" i="2"/>
  <c r="C54" i="2"/>
  <c r="B54" i="2"/>
  <c r="A54" i="2"/>
  <c r="R53" i="2"/>
  <c r="Q53" i="2"/>
  <c r="O53" i="2"/>
  <c r="N53" i="2"/>
  <c r="M53" i="2"/>
  <c r="L53" i="2"/>
  <c r="K53" i="2"/>
  <c r="J53" i="2"/>
  <c r="C53" i="2"/>
  <c r="B53" i="2"/>
  <c r="A53" i="2"/>
  <c r="R52" i="2"/>
  <c r="Q52" i="2"/>
  <c r="O52" i="2"/>
  <c r="N52" i="2"/>
  <c r="M52" i="2"/>
  <c r="L52" i="2"/>
  <c r="K52" i="2"/>
  <c r="J52" i="2"/>
  <c r="C52" i="2"/>
  <c r="B52" i="2"/>
  <c r="A52" i="2"/>
  <c r="C51" i="2"/>
  <c r="B51" i="2"/>
  <c r="A51" i="2"/>
  <c r="C50" i="2"/>
  <c r="B50" i="2"/>
  <c r="A50" i="2"/>
  <c r="R49" i="2"/>
  <c r="Q49" i="2"/>
  <c r="O49" i="2"/>
  <c r="N49" i="2"/>
  <c r="M49" i="2"/>
  <c r="L49" i="2"/>
  <c r="K49" i="2"/>
  <c r="J49" i="2"/>
  <c r="C49" i="2"/>
  <c r="B49" i="2"/>
  <c r="A49" i="2"/>
  <c r="R48" i="2"/>
  <c r="Q48" i="2"/>
  <c r="O48" i="2"/>
  <c r="N48" i="2"/>
  <c r="M48" i="2"/>
  <c r="L48" i="2"/>
  <c r="K48" i="2"/>
  <c r="J48" i="2"/>
  <c r="C48" i="2"/>
  <c r="B48" i="2"/>
  <c r="A48" i="2"/>
  <c r="C47" i="2"/>
  <c r="B47" i="2"/>
  <c r="A47" i="2"/>
  <c r="R46" i="2"/>
  <c r="Q46" i="2"/>
  <c r="O46" i="2"/>
  <c r="N46" i="2"/>
  <c r="M46" i="2"/>
  <c r="L46" i="2"/>
  <c r="K46" i="2"/>
  <c r="J46" i="2"/>
  <c r="C46" i="2"/>
  <c r="B46" i="2"/>
  <c r="A46" i="2"/>
  <c r="R45" i="2"/>
  <c r="Q45" i="2"/>
  <c r="O45" i="2"/>
  <c r="N45" i="2"/>
  <c r="M45" i="2"/>
  <c r="L45" i="2"/>
  <c r="K45" i="2"/>
  <c r="J45" i="2"/>
  <c r="C45" i="2"/>
  <c r="B45" i="2"/>
  <c r="A45" i="2"/>
  <c r="R44" i="2"/>
  <c r="Q44" i="2"/>
  <c r="O44" i="2"/>
  <c r="N44" i="2"/>
  <c r="M44" i="2"/>
  <c r="L44" i="2"/>
  <c r="K44" i="2"/>
  <c r="J44" i="2"/>
  <c r="C44" i="2"/>
  <c r="B44" i="2"/>
  <c r="A44" i="2"/>
  <c r="R43" i="2"/>
  <c r="Q43" i="2"/>
  <c r="O43" i="2"/>
  <c r="N43" i="2"/>
  <c r="M43" i="2"/>
  <c r="L43" i="2"/>
  <c r="K43" i="2"/>
  <c r="J43" i="2"/>
  <c r="C43" i="2"/>
  <c r="B43" i="2"/>
  <c r="A43" i="2"/>
  <c r="R42" i="2"/>
  <c r="Q42" i="2"/>
  <c r="O42" i="2"/>
  <c r="N42" i="2"/>
  <c r="M42" i="2"/>
  <c r="L42" i="2"/>
  <c r="K42" i="2"/>
  <c r="J42" i="2"/>
  <c r="C42" i="2"/>
  <c r="B42" i="2"/>
  <c r="A42" i="2"/>
  <c r="C41" i="2"/>
  <c r="B41" i="2"/>
  <c r="A41" i="2"/>
  <c r="C40" i="2"/>
  <c r="B40" i="2"/>
  <c r="A40" i="2"/>
  <c r="R39" i="2"/>
  <c r="Q39" i="2"/>
  <c r="O39" i="2"/>
  <c r="N39" i="2"/>
  <c r="M39" i="2"/>
  <c r="L39" i="2"/>
  <c r="K39" i="2"/>
  <c r="J39" i="2"/>
  <c r="C39" i="2"/>
  <c r="B39" i="2"/>
  <c r="A39" i="2"/>
  <c r="R38" i="2"/>
  <c r="Q38" i="2"/>
  <c r="O38" i="2"/>
  <c r="N38" i="2"/>
  <c r="M38" i="2"/>
  <c r="L38" i="2"/>
  <c r="K38" i="2"/>
  <c r="J38" i="2"/>
  <c r="C38" i="2"/>
  <c r="B38" i="2"/>
  <c r="A38" i="2"/>
  <c r="C37" i="2"/>
  <c r="B37" i="2"/>
  <c r="A37" i="2"/>
  <c r="R36" i="2"/>
  <c r="Q36" i="2"/>
  <c r="O36" i="2"/>
  <c r="N36" i="2"/>
  <c r="M36" i="2"/>
  <c r="L36" i="2"/>
  <c r="K36" i="2"/>
  <c r="J36" i="2"/>
  <c r="C36" i="2"/>
  <c r="B36" i="2"/>
  <c r="A36" i="2"/>
  <c r="R35" i="2"/>
  <c r="Q35" i="2"/>
  <c r="O35" i="2"/>
  <c r="N35" i="2"/>
  <c r="M35" i="2"/>
  <c r="L35" i="2"/>
  <c r="K35" i="2"/>
  <c r="J35" i="2"/>
  <c r="C35" i="2"/>
  <c r="B35" i="2"/>
  <c r="A35" i="2"/>
  <c r="R34" i="2"/>
  <c r="Q34" i="2"/>
  <c r="O34" i="2"/>
  <c r="N34" i="2"/>
  <c r="M34" i="2"/>
  <c r="L34" i="2"/>
  <c r="K34" i="2"/>
  <c r="J34" i="2"/>
  <c r="C34" i="2"/>
  <c r="B34" i="2"/>
  <c r="A34" i="2"/>
  <c r="R33" i="2"/>
  <c r="Q33" i="2"/>
  <c r="O33" i="2"/>
  <c r="N33" i="2"/>
  <c r="M33" i="2"/>
  <c r="L33" i="2"/>
  <c r="K33" i="2"/>
  <c r="J33" i="2"/>
  <c r="C33" i="2"/>
  <c r="B33" i="2"/>
  <c r="A33" i="2"/>
  <c r="R32" i="2"/>
  <c r="Q32" i="2"/>
  <c r="O32" i="2"/>
  <c r="N32" i="2"/>
  <c r="M32" i="2"/>
  <c r="L32" i="2"/>
  <c r="K32" i="2"/>
  <c r="J32" i="2"/>
  <c r="C32" i="2"/>
  <c r="B32" i="2"/>
  <c r="A32" i="2"/>
  <c r="C31" i="2"/>
  <c r="B31" i="2"/>
  <c r="A31" i="2"/>
  <c r="C30" i="2"/>
  <c r="B30" i="2"/>
  <c r="A30" i="2"/>
  <c r="C29" i="2"/>
  <c r="B29" i="2"/>
  <c r="A29" i="2"/>
  <c r="C28" i="2"/>
  <c r="B28" i="2"/>
  <c r="A28" i="2"/>
  <c r="C27" i="2"/>
  <c r="B27" i="2"/>
  <c r="A27" i="2"/>
  <c r="C26" i="2"/>
  <c r="B26" i="2"/>
  <c r="A26" i="2"/>
  <c r="C25" i="2"/>
  <c r="B25" i="2"/>
  <c r="A25" i="2"/>
  <c r="R24" i="2"/>
  <c r="Q24" i="2"/>
  <c r="O24" i="2"/>
  <c r="N24" i="2"/>
  <c r="M24" i="2"/>
  <c r="L24" i="2"/>
  <c r="K24" i="2"/>
  <c r="J24" i="2"/>
  <c r="C24" i="2"/>
  <c r="B24" i="2"/>
  <c r="A24" i="2"/>
  <c r="C23" i="2"/>
  <c r="B23" i="2"/>
  <c r="A23" i="2"/>
  <c r="R22" i="2"/>
  <c r="Q22" i="2"/>
  <c r="O22" i="2"/>
  <c r="N22" i="2"/>
  <c r="M22" i="2"/>
  <c r="L22" i="2"/>
  <c r="K22" i="2"/>
  <c r="J22" i="2"/>
  <c r="C22" i="2"/>
  <c r="B22" i="2"/>
  <c r="A22" i="2"/>
  <c r="C21" i="2"/>
  <c r="B21" i="2"/>
  <c r="A21" i="2"/>
  <c r="C20" i="2"/>
  <c r="B20" i="2"/>
  <c r="A20" i="2"/>
  <c r="R19" i="2"/>
  <c r="Q19" i="2"/>
  <c r="O19" i="2"/>
  <c r="N19" i="2"/>
  <c r="M19" i="2"/>
  <c r="L19" i="2"/>
  <c r="K19" i="2"/>
  <c r="J19" i="2"/>
  <c r="C19" i="2"/>
  <c r="B19" i="2"/>
  <c r="A19" i="2"/>
  <c r="R18" i="2"/>
  <c r="Q18" i="2"/>
  <c r="O18" i="2"/>
  <c r="N18" i="2"/>
  <c r="M18" i="2"/>
  <c r="L18" i="2"/>
  <c r="K18" i="2"/>
  <c r="J18" i="2"/>
  <c r="C18" i="2"/>
  <c r="B18" i="2"/>
  <c r="A18" i="2"/>
  <c r="R17" i="2"/>
  <c r="Q17" i="2"/>
  <c r="O17" i="2"/>
  <c r="N17" i="2"/>
  <c r="M17" i="2"/>
  <c r="L17" i="2"/>
  <c r="K17" i="2"/>
  <c r="J17" i="2"/>
  <c r="C17" i="2"/>
  <c r="B17" i="2"/>
  <c r="A17" i="2"/>
  <c r="R16" i="2"/>
  <c r="Q16" i="2"/>
  <c r="O16" i="2"/>
  <c r="N16" i="2"/>
  <c r="M16" i="2"/>
  <c r="L16" i="2"/>
  <c r="K16" i="2"/>
  <c r="J16" i="2"/>
  <c r="C16" i="2"/>
  <c r="B16" i="2"/>
  <c r="A16" i="2"/>
  <c r="R15" i="2"/>
  <c r="Q15" i="2"/>
  <c r="O15" i="2"/>
  <c r="N15" i="2"/>
  <c r="M15" i="2"/>
  <c r="L15" i="2"/>
  <c r="K15" i="2"/>
  <c r="J15" i="2"/>
  <c r="C15" i="2"/>
  <c r="B15" i="2"/>
  <c r="A15" i="2"/>
  <c r="R14" i="2"/>
  <c r="Q14" i="2"/>
  <c r="O14" i="2"/>
  <c r="N14" i="2"/>
  <c r="M14" i="2"/>
  <c r="L14" i="2"/>
  <c r="K14" i="2"/>
  <c r="J14" i="2"/>
  <c r="C14" i="2"/>
  <c r="B14" i="2"/>
  <c r="A14" i="2"/>
  <c r="R13" i="2"/>
  <c r="Q13" i="2"/>
  <c r="O13" i="2"/>
  <c r="N13" i="2"/>
  <c r="M13" i="2"/>
  <c r="L13" i="2"/>
  <c r="K13" i="2"/>
  <c r="J13" i="2"/>
  <c r="C13" i="2"/>
  <c r="B13" i="2"/>
  <c r="A13" i="2"/>
  <c r="R12" i="2"/>
  <c r="Q12" i="2"/>
  <c r="O12" i="2"/>
  <c r="N12" i="2"/>
  <c r="M12" i="2"/>
  <c r="L12" i="2"/>
  <c r="K12" i="2"/>
  <c r="J12" i="2"/>
  <c r="C12" i="2"/>
  <c r="B12" i="2"/>
  <c r="A12" i="2"/>
  <c r="C11" i="2"/>
  <c r="B11" i="2"/>
  <c r="A11" i="2"/>
  <c r="C10" i="2"/>
  <c r="B10" i="2"/>
  <c r="A10" i="2"/>
  <c r="R9" i="2"/>
  <c r="Q9" i="2"/>
  <c r="O9" i="2"/>
  <c r="N9" i="2"/>
  <c r="M9" i="2"/>
  <c r="L9" i="2"/>
  <c r="K9" i="2"/>
  <c r="J9" i="2"/>
  <c r="C9" i="2"/>
  <c r="B9" i="2"/>
  <c r="A9" i="2"/>
  <c r="R8" i="2"/>
  <c r="Q8" i="2"/>
  <c r="O8" i="2"/>
  <c r="N8" i="2"/>
  <c r="M8" i="2"/>
  <c r="L8" i="2"/>
  <c r="K8" i="2"/>
  <c r="J8" i="2"/>
  <c r="C8" i="2"/>
  <c r="B8" i="2"/>
  <c r="A8" i="2"/>
  <c r="R7" i="2"/>
  <c r="Q7" i="2"/>
  <c r="O7" i="2"/>
  <c r="N7" i="2"/>
  <c r="M7" i="2"/>
  <c r="L7" i="2"/>
  <c r="K7" i="2"/>
  <c r="J7" i="2"/>
  <c r="C7" i="2"/>
  <c r="B7" i="2"/>
  <c r="A7" i="2"/>
  <c r="R6" i="2"/>
  <c r="Q6" i="2"/>
  <c r="O6" i="2"/>
  <c r="N6" i="2"/>
  <c r="M6" i="2"/>
  <c r="L6" i="2"/>
  <c r="K6" i="2"/>
  <c r="J6" i="2"/>
  <c r="C6" i="2"/>
  <c r="B6" i="2"/>
  <c r="A6" i="2"/>
  <c r="R5" i="2"/>
  <c r="Q5" i="2"/>
  <c r="O5" i="2"/>
  <c r="N5" i="2"/>
  <c r="M5" i="2"/>
  <c r="L5" i="2"/>
  <c r="K5" i="2"/>
  <c r="J5" i="2"/>
  <c r="C5" i="2"/>
  <c r="B5" i="2"/>
  <c r="A5" i="2"/>
  <c r="R4" i="2"/>
  <c r="Q4" i="2"/>
  <c r="O4" i="2"/>
  <c r="N4" i="2"/>
  <c r="M4" i="2"/>
  <c r="L4" i="2"/>
  <c r="K4" i="2"/>
  <c r="J4" i="2"/>
  <c r="C4" i="2"/>
  <c r="B4" i="2"/>
  <c r="A4" i="2"/>
  <c r="R3" i="2"/>
  <c r="Q3" i="2"/>
  <c r="O3" i="2"/>
  <c r="N3" i="2"/>
  <c r="M3" i="2"/>
  <c r="L3" i="2"/>
  <c r="K3" i="2"/>
  <c r="J3" i="2"/>
  <c r="C3" i="2"/>
  <c r="B3" i="2"/>
  <c r="A3" i="2"/>
  <c r="B19" i="1" a="1"/>
  <c r="B19" i="1" s="1"/>
  <c r="B18" i="1" a="1"/>
  <c r="B18" i="1" s="1"/>
  <c r="B17" i="1"/>
  <c r="M399" i="2" l="1"/>
  <c r="M395" i="2"/>
  <c r="M391" i="2"/>
  <c r="M387" i="2"/>
  <c r="M383" i="2"/>
  <c r="M379" i="2"/>
  <c r="M375" i="2"/>
  <c r="M371" i="2"/>
  <c r="M367" i="2"/>
  <c r="M363" i="2"/>
  <c r="M359" i="2"/>
  <c r="M355" i="2"/>
  <c r="M351" i="2"/>
  <c r="M347" i="2"/>
  <c r="M343" i="2"/>
  <c r="M339" i="2"/>
  <c r="M335" i="2"/>
  <c r="M331" i="2"/>
  <c r="M327" i="2"/>
  <c r="M323" i="2"/>
  <c r="M401" i="2"/>
  <c r="M397" i="2"/>
  <c r="M393" i="2"/>
  <c r="M389" i="2"/>
  <c r="M385" i="2"/>
  <c r="M381" i="2"/>
  <c r="M377" i="2"/>
  <c r="M373" i="2"/>
  <c r="M369" i="2"/>
  <c r="M365" i="2"/>
  <c r="M361" i="2"/>
  <c r="M357" i="2"/>
  <c r="M353" i="2"/>
  <c r="M349" i="2"/>
  <c r="M345" i="2"/>
  <c r="M341" i="2"/>
  <c r="M337" i="2"/>
  <c r="M333" i="2"/>
  <c r="M329" i="2"/>
  <c r="M325" i="2"/>
  <c r="M332" i="2"/>
  <c r="M348" i="2"/>
  <c r="M364" i="2"/>
  <c r="M380" i="2"/>
  <c r="M396" i="2"/>
  <c r="B609" i="2"/>
  <c r="B606" i="2"/>
  <c r="B605" i="2"/>
  <c r="B610" i="2"/>
  <c r="B612" i="2"/>
  <c r="B613" i="2"/>
  <c r="A120" i="11"/>
  <c r="A121" i="11" s="1"/>
  <c r="A122" i="11" s="1"/>
  <c r="A111" i="11" s="1"/>
  <c r="A118" i="11"/>
  <c r="O313" i="2"/>
  <c r="M338" i="2"/>
  <c r="M354" i="2"/>
  <c r="M370" i="2"/>
  <c r="M386" i="2"/>
  <c r="F16" i="4"/>
  <c r="F38" i="4"/>
  <c r="F86" i="4"/>
  <c r="F87" i="4"/>
  <c r="M334" i="2"/>
  <c r="M350" i="2"/>
  <c r="M366" i="2"/>
  <c r="M382" i="2"/>
  <c r="M398" i="2"/>
  <c r="F40" i="4"/>
  <c r="F39" i="4"/>
  <c r="F77" i="4"/>
  <c r="F116" i="4"/>
  <c r="F76" i="4"/>
  <c r="F80" i="4"/>
  <c r="F93" i="4"/>
  <c r="F92" i="4"/>
  <c r="F90" i="4"/>
  <c r="F133" i="4"/>
  <c r="F132" i="4"/>
  <c r="F127" i="4"/>
  <c r="F107" i="4"/>
  <c r="F151" i="4"/>
  <c r="M324" i="2"/>
  <c r="M340" i="2"/>
  <c r="M356" i="2"/>
  <c r="M372" i="2"/>
  <c r="M388" i="2"/>
  <c r="B604" i="2"/>
  <c r="B643" i="2"/>
  <c r="F11" i="4"/>
  <c r="F35" i="4"/>
  <c r="F82" i="4"/>
  <c r="F152" i="4"/>
  <c r="M330" i="2"/>
  <c r="M346" i="2"/>
  <c r="M362" i="2"/>
  <c r="M378" i="2"/>
  <c r="M394" i="2"/>
  <c r="B607" i="2"/>
  <c r="F66" i="4"/>
  <c r="F83" i="4"/>
  <c r="F126" i="4"/>
  <c r="M336" i="2"/>
  <c r="M352" i="2"/>
  <c r="M368" i="2"/>
  <c r="M384" i="2"/>
  <c r="M400" i="2"/>
  <c r="B608" i="2"/>
  <c r="F49" i="4"/>
  <c r="F48" i="4"/>
  <c r="F26" i="4"/>
  <c r="F88" i="4"/>
  <c r="O310" i="2"/>
  <c r="O315" i="2"/>
  <c r="O312" i="2"/>
  <c r="B611" i="2"/>
  <c r="B641" i="2"/>
  <c r="B645" i="2"/>
  <c r="B640" i="2"/>
  <c r="B647" i="2"/>
  <c r="B646" i="2"/>
  <c r="B642" i="2"/>
  <c r="B637" i="2"/>
  <c r="F109" i="4"/>
  <c r="F33" i="4"/>
  <c r="F28" i="4"/>
  <c r="F14" i="4"/>
  <c r="F10" i="4"/>
  <c r="F4" i="4"/>
  <c r="F108" i="4"/>
  <c r="F27" i="4"/>
  <c r="F19" i="4"/>
  <c r="F13" i="4"/>
  <c r="F105" i="4"/>
  <c r="F29" i="4"/>
  <c r="F17" i="4"/>
  <c r="F5" i="4"/>
  <c r="F24" i="4"/>
  <c r="F131" i="4"/>
  <c r="F36" i="4"/>
  <c r="F9" i="4"/>
  <c r="F106" i="4"/>
  <c r="F30" i="4"/>
  <c r="F18" i="4"/>
  <c r="F12" i="4"/>
  <c r="F6" i="4"/>
  <c r="F69" i="4"/>
  <c r="F74" i="4"/>
  <c r="F71" i="4"/>
  <c r="F70" i="4"/>
  <c r="F75" i="4"/>
  <c r="F117" i="4"/>
  <c r="F124" i="4"/>
  <c r="F122" i="4"/>
  <c r="F118" i="4"/>
  <c r="F2" i="4"/>
  <c r="F46" i="4"/>
  <c r="F72" i="4"/>
  <c r="F89" i="4"/>
  <c r="F142" i="4"/>
  <c r="K280" i="2"/>
  <c r="K288" i="2"/>
  <c r="N15" i="7"/>
  <c r="J39" i="7"/>
  <c r="J47" i="7"/>
  <c r="J55" i="7"/>
  <c r="J63" i="7"/>
  <c r="J71" i="7"/>
  <c r="J79" i="7"/>
  <c r="J87" i="7"/>
  <c r="J95" i="7"/>
  <c r="J103" i="7"/>
  <c r="J111" i="7"/>
  <c r="J119" i="7"/>
  <c r="J127" i="7"/>
  <c r="J135" i="7"/>
  <c r="J143" i="7"/>
  <c r="J151" i="7"/>
  <c r="J159" i="7"/>
  <c r="J167" i="7"/>
  <c r="J175" i="7"/>
  <c r="J183" i="7"/>
  <c r="J191" i="7"/>
  <c r="J199" i="7"/>
  <c r="J207" i="7"/>
  <c r="J215" i="7"/>
  <c r="J223" i="7"/>
  <c r="J231" i="7"/>
  <c r="J239" i="7"/>
  <c r="J275" i="7"/>
  <c r="H124" i="8"/>
  <c r="J35" i="7"/>
  <c r="J267" i="7"/>
  <c r="B130" i="8"/>
  <c r="I133" i="8" s="1"/>
  <c r="J11" i="7"/>
  <c r="J259" i="7"/>
  <c r="K279" i="2"/>
  <c r="K287" i="2"/>
  <c r="J27" i="7"/>
  <c r="J251" i="7"/>
  <c r="J315" i="7"/>
  <c r="K284" i="2"/>
  <c r="F125" i="4"/>
  <c r="F20" i="4"/>
  <c r="J31" i="7"/>
  <c r="J43" i="7"/>
  <c r="J51" i="7"/>
  <c r="J59" i="7"/>
  <c r="J67" i="7"/>
  <c r="J75" i="7"/>
  <c r="J83" i="7"/>
  <c r="J91" i="7"/>
  <c r="J99" i="7"/>
  <c r="J107" i="7"/>
  <c r="J115" i="7"/>
  <c r="J123" i="7"/>
  <c r="J131" i="7"/>
  <c r="J139" i="7"/>
  <c r="J147" i="7"/>
  <c r="J155" i="7"/>
  <c r="J163" i="7"/>
  <c r="J171" i="7"/>
  <c r="J179" i="7"/>
  <c r="J187" i="7"/>
  <c r="J195" i="7"/>
  <c r="J203" i="7"/>
  <c r="J211" i="7"/>
  <c r="J219" i="7"/>
  <c r="J227" i="7"/>
  <c r="J235" i="7"/>
  <c r="J243" i="7"/>
  <c r="C124" i="8"/>
  <c r="C133" i="8" s="1"/>
  <c r="B135" i="8" s="1"/>
  <c r="B142" i="8" s="1"/>
  <c r="J319" i="7"/>
  <c r="J311" i="7"/>
  <c r="J303" i="7"/>
  <c r="J295" i="7"/>
  <c r="N6" i="7" s="1"/>
  <c r="J287" i="7"/>
  <c r="J279" i="7"/>
  <c r="J271" i="7"/>
  <c r="J263" i="7"/>
  <c r="J255" i="7"/>
  <c r="J247" i="7"/>
  <c r="J15" i="7"/>
  <c r="J7" i="7"/>
  <c r="J299" i="7"/>
  <c r="N10" i="7" s="1"/>
  <c r="D124" i="8"/>
  <c r="D133" i="8" s="1"/>
  <c r="A105" i="11"/>
  <c r="A106" i="11" s="1"/>
  <c r="A103" i="11"/>
  <c r="J23" i="7"/>
  <c r="J291" i="7"/>
  <c r="N2" i="7" s="1"/>
  <c r="E124" i="8"/>
  <c r="E133" i="8" s="1"/>
  <c r="O14" i="7"/>
  <c r="J19" i="7"/>
  <c r="J283" i="7"/>
  <c r="J16" i="7"/>
  <c r="J20" i="7"/>
  <c r="J24" i="7"/>
  <c r="F52" i="4"/>
  <c r="F60" i="4"/>
  <c r="F68" i="4"/>
  <c r="F45" i="4"/>
  <c r="F53" i="4"/>
  <c r="I25" i="10"/>
  <c r="Q25" i="10"/>
  <c r="Y25" i="10"/>
  <c r="AG25" i="10"/>
  <c r="B22" i="10"/>
  <c r="N25" i="7" s="1"/>
  <c r="N27" i="7" s="1"/>
  <c r="J22" i="10"/>
  <c r="R22" i="10"/>
  <c r="Z22" i="10"/>
  <c r="C21" i="10"/>
  <c r="K21" i="10"/>
  <c r="S21" i="10"/>
  <c r="C22" i="10"/>
  <c r="K22" i="10"/>
  <c r="S22" i="10"/>
  <c r="C142" i="8" l="1"/>
  <c r="C2" i="8"/>
  <c r="D2" i="8"/>
  <c r="O27" i="7"/>
  <c r="P27" i="7"/>
  <c r="P6" i="7"/>
  <c r="M9" i="4" s="1"/>
  <c r="M34" i="4" s="1"/>
  <c r="O6" i="7"/>
  <c r="L9" i="4" s="1"/>
  <c r="L34" i="4" s="1"/>
  <c r="P15" i="7"/>
  <c r="P16" i="7" s="1"/>
  <c r="M12" i="4" s="1"/>
  <c r="M37" i="4" s="1"/>
  <c r="O15" i="7"/>
  <c r="O16" i="7" s="1"/>
  <c r="L12" i="4" s="1"/>
  <c r="L37" i="4" s="1"/>
  <c r="N29" i="7"/>
  <c r="N37" i="7" s="1"/>
  <c r="P2" i="7"/>
  <c r="O2" i="7"/>
  <c r="B614" i="2"/>
  <c r="B617" i="2"/>
  <c r="B618" i="2"/>
  <c r="B621" i="2"/>
  <c r="B620" i="2"/>
  <c r="B619" i="2"/>
  <c r="B616" i="2"/>
  <c r="B615" i="2"/>
  <c r="A107" i="11"/>
  <c r="N16" i="7"/>
  <c r="B652" i="2"/>
  <c r="B648" i="2"/>
  <c r="B655" i="2"/>
  <c r="B654" i="2"/>
  <c r="B653" i="2"/>
  <c r="B649" i="2"/>
  <c r="B651" i="2"/>
  <c r="B650" i="2"/>
  <c r="P10" i="7"/>
  <c r="M14" i="4" s="1"/>
  <c r="M38" i="4" s="1"/>
  <c r="O10" i="7"/>
  <c r="L14" i="4" s="1"/>
  <c r="L38" i="4" s="1"/>
  <c r="B659" i="2" l="1"/>
  <c r="B658" i="2"/>
  <c r="B656" i="2"/>
  <c r="B657" i="2"/>
  <c r="B661" i="2"/>
  <c r="B660" i="2"/>
  <c r="O29" i="7"/>
  <c r="L11" i="4"/>
  <c r="L36" i="4" s="1"/>
  <c r="M11" i="4"/>
  <c r="M36" i="4" s="1"/>
  <c r="P29" i="7"/>
  <c r="B624" i="2"/>
  <c r="B625" i="2"/>
  <c r="B627" i="2"/>
  <c r="B626" i="2"/>
  <c r="B623" i="2"/>
  <c r="B622" i="2"/>
  <c r="O37" i="7" l="1"/>
  <c r="O30" i="7"/>
  <c r="L3" i="4"/>
  <c r="M3" i="4"/>
  <c r="P37" i="7"/>
  <c r="P30" i="7"/>
  <c r="P38" i="7" l="1"/>
  <c r="M2" i="4"/>
  <c r="M32" i="4" s="1"/>
  <c r="O38" i="7"/>
  <c r="L2" i="4"/>
  <c r="L32" i="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P130" authorId="0" shapeId="0" xr:uid="{00000000-0006-0000-0100-00003C000000}">
      <text>
        <r>
          <rPr>
            <sz val="11"/>
            <color theme="1"/>
            <rFont val="Arial"/>
          </rPr>
          <t>======
ID#AAAAHRvZ2kA
Robbie Orvis    (2020-11-17 03:25:31)
Turned off this policy lever because we are already assuming 100% electrification per this note.</t>
        </r>
      </text>
    </comment>
    <comment ref="P135" authorId="0" shapeId="0" xr:uid="{00000000-0006-0000-0100-00000A000000}">
      <text>
        <r>
          <rPr>
            <sz val="11"/>
            <color theme="1"/>
            <rFont val="Arial"/>
          </rPr>
          <t>======
ID#AAAAHRvZ2nI
Robbie Orvis    (2020-11-17 03:25:31)
Turned off this policy lever because we are already assuming 100% electrification per this note.</t>
        </r>
      </text>
    </comment>
    <comment ref="K226" authorId="0" shapeId="0" xr:uid="{00000000-0006-0000-0100-000013000000}">
      <text>
        <r>
          <rPr>
            <sz val="11"/>
            <color theme="1"/>
            <rFont val="Arial"/>
          </rPr>
          <t>======
ID#AAAAHRvZ2mk
tc={DAF18BFC-0447-495F-9006-55254E1DABB4}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27" authorId="0" shapeId="0" xr:uid="{00000000-0006-0000-0100-000018000000}">
      <text>
        <r>
          <rPr>
            <sz val="11"/>
            <color theme="1"/>
            <rFont val="Arial"/>
          </rPr>
          <t>======
ID#AAAAHRvZ2mQ
tc={09A653AE-29A0-4E4C-8CB1-ECD82D237052}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28" authorId="0" shapeId="0" xr:uid="{00000000-0006-0000-0100-00002E000000}">
      <text>
        <r>
          <rPr>
            <sz val="11"/>
            <color theme="1"/>
            <rFont val="Arial"/>
          </rPr>
          <t>======
ID#AAAAHRvZ2k4
tc={63E9C48B-EF43-4570-927C-7A151EF6A188}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29" authorId="0" shapeId="0" xr:uid="{00000000-0006-0000-0100-00001F000000}">
      <text>
        <r>
          <rPr>
            <sz val="11"/>
            <color theme="1"/>
            <rFont val="Arial"/>
          </rPr>
          <t>======
ID#AAAAHRvZ2l0
tc={3915A03E-7BC6-4E24-8520-13CB69635650}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30" authorId="0" shapeId="0" xr:uid="{00000000-0006-0000-0100-00002D000000}">
      <text>
        <r>
          <rPr>
            <sz val="11"/>
            <color theme="1"/>
            <rFont val="Arial"/>
          </rPr>
          <t>======
ID#AAAAHRvZ2k8
tc={EDB8BC4B-CB7A-43A4-BF76-1E13220F9EDB}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31" authorId="0" shapeId="0" xr:uid="{00000000-0006-0000-0100-00002C000000}">
      <text>
        <r>
          <rPr>
            <sz val="11"/>
            <color theme="1"/>
            <rFont val="Arial"/>
          </rPr>
          <t>======
ID#AAAAHRvZ2lA
tc={EC3A98EA-C404-4416-87BD-77C0E82D0EFF}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32" authorId="0" shapeId="0" xr:uid="{00000000-0006-0000-0100-000003000000}">
      <text>
        <r>
          <rPr>
            <sz val="11"/>
            <color theme="1"/>
            <rFont val="Arial"/>
          </rPr>
          <t>======
ID#AAAAHRvZ2nk
tc={A09D0F36-554E-4CC8-8754-F5FEA6F82CDF}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33" authorId="0" shapeId="0" xr:uid="{00000000-0006-0000-0100-000035000000}">
      <text>
        <r>
          <rPr>
            <sz val="11"/>
            <color theme="1"/>
            <rFont val="Arial"/>
          </rPr>
          <t>======
ID#AAAAHRvZ2kc
tc={11EC2B45-5145-45B4-B54D-AC6AE680CD69}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34" authorId="0" shapeId="0" xr:uid="{00000000-0006-0000-0100-00001C000000}">
      <text>
        <r>
          <rPr>
            <sz val="11"/>
            <color theme="1"/>
            <rFont val="Arial"/>
          </rPr>
          <t>======
ID#AAAAHRvZ2mA
tc={ABBB4A12-F722-4725-8BEA-CE9ECE1D90D0}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35" authorId="0" shapeId="0" xr:uid="{00000000-0006-0000-0100-000022000000}">
      <text>
        <r>
          <rPr>
            <sz val="11"/>
            <color theme="1"/>
            <rFont val="Arial"/>
          </rPr>
          <t>======
ID#AAAAHRvZ2lo
tc={341F240A-5CC3-4CE8-840A-DAC05F1E1172}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36" authorId="0" shapeId="0" xr:uid="{00000000-0006-0000-0100-000014000000}">
      <text>
        <r>
          <rPr>
            <sz val="11"/>
            <color theme="1"/>
            <rFont val="Arial"/>
          </rPr>
          <t>======
ID#AAAAHRvZ2mg
tc={4AEE7EFB-9AC7-4237-8B88-A63D953C6258}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37" authorId="0" shapeId="0" xr:uid="{00000000-0006-0000-0100-00001E000000}">
      <text>
        <r>
          <rPr>
            <sz val="11"/>
            <color theme="1"/>
            <rFont val="Arial"/>
          </rPr>
          <t>======
ID#AAAAHRvZ2l4
tc={7C8811AC-F3AC-4325-AF80-81872EC8E1B1}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38" authorId="0" shapeId="0" xr:uid="{00000000-0006-0000-0100-000025000000}">
      <text>
        <r>
          <rPr>
            <sz val="11"/>
            <color theme="1"/>
            <rFont val="Arial"/>
          </rPr>
          <t>======
ID#AAAAHRvZ2lc
tc={16623C1A-528A-4238-926B-025FB1D180A0}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39" authorId="0" shapeId="0" xr:uid="{00000000-0006-0000-0100-000008000000}">
      <text>
        <r>
          <rPr>
            <sz val="11"/>
            <color theme="1"/>
            <rFont val="Arial"/>
          </rPr>
          <t>======
ID#AAAAHRvZ2nQ
tc={B2D6B1DD-AACF-4D35-ADAA-F5B0641181AB}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40" authorId="0" shapeId="0" xr:uid="{00000000-0006-0000-0100-00000E000000}">
      <text>
        <r>
          <rPr>
            <sz val="11"/>
            <color theme="1"/>
            <rFont val="Arial"/>
          </rPr>
          <t>======
ID#AAAAHRvZ2m4
tc={BDBBFC41-8260-4CEB-BA78-5E688E4D6E20}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41" authorId="0" shapeId="0" xr:uid="{00000000-0006-0000-0100-000030000000}">
      <text>
        <r>
          <rPr>
            <sz val="11"/>
            <color theme="1"/>
            <rFont val="Arial"/>
          </rPr>
          <t>======
ID#AAAAHRvZ2kw
tc={34FBDEA7-B3CB-46E1-883D-5E6C09C3606D}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43" authorId="0" shapeId="0" xr:uid="{00000000-0006-0000-0100-00003A000000}">
      <text>
        <r>
          <rPr>
            <sz val="11"/>
            <color theme="1"/>
            <rFont val="Arial"/>
          </rPr>
          <t>======
ID#AAAAHRvZ2kI
tc={4F6621A9-3E59-4356-888C-50C3E6265107}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J662" authorId="0" shapeId="0" xr:uid="{00000000-0006-0000-0100-000015000000}">
      <text>
        <r>
          <rPr>
            <sz val="11"/>
            <color theme="1"/>
            <rFont val="Arial"/>
          </rPr>
          <t>======
ID#AAAAHRvZ2mc
tc={E4BCA445-4349-484C-AD10-91492E0ECDD2}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J663" authorId="0" shapeId="0" xr:uid="{00000000-0006-0000-0100-00001B000000}">
      <text>
        <r>
          <rPr>
            <sz val="11"/>
            <color theme="1"/>
            <rFont val="Arial"/>
          </rPr>
          <t>======
ID#AAAAHRvZ2mE
tc={9D92E54E-C984-4E18-84AF-2AE57FF6A08E}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J664" authorId="0" shapeId="0" xr:uid="{00000000-0006-0000-0100-000011000000}">
      <text>
        <r>
          <rPr>
            <sz val="11"/>
            <color theme="1"/>
            <rFont val="Arial"/>
          </rPr>
          <t>======
ID#AAAAHRvZ2ms
tc={5BDE6878-A1DA-465E-A692-B3B6CFAC8E88}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J665" authorId="0" shapeId="0" xr:uid="{00000000-0006-0000-0100-00002A000000}">
      <text>
        <r>
          <rPr>
            <sz val="11"/>
            <color theme="1"/>
            <rFont val="Arial"/>
          </rPr>
          <t>======
ID#AAAAHRvZ2lI
tc={801AABA4-F7DF-435C-AE37-D65E92B25A8A}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J666" authorId="0" shapeId="0" xr:uid="{00000000-0006-0000-0100-000017000000}">
      <text>
        <r>
          <rPr>
            <sz val="11"/>
            <color theme="1"/>
            <rFont val="Arial"/>
          </rPr>
          <t>======
ID#AAAAHRvZ2mU
tc={D39B2C15-1DAA-416D-944A-03250E9E8608}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J667" authorId="0" shapeId="0" xr:uid="{00000000-0006-0000-0100-00002F000000}">
      <text>
        <r>
          <rPr>
            <sz val="11"/>
            <color theme="1"/>
            <rFont val="Arial"/>
          </rPr>
          <t>======
ID#AAAAHRvZ2k0
tc={CA625004-C8AB-49CC-A9B7-FFB89E98A162}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J668" authorId="0" shapeId="0" xr:uid="{00000000-0006-0000-0100-000016000000}">
      <text>
        <r>
          <rPr>
            <sz val="11"/>
            <color theme="1"/>
            <rFont val="Arial"/>
          </rPr>
          <t>======
ID#AAAAHRvZ2mY
tc={4C88C90C-1DDB-44AD-91DC-4B99EBA8A101}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J669" authorId="0" shapeId="0" xr:uid="{00000000-0006-0000-0100-00000D000000}">
      <text>
        <r>
          <rPr>
            <sz val="11"/>
            <color theme="1"/>
            <rFont val="Arial"/>
          </rPr>
          <t>======
ID#AAAAHRvZ2m8
tc={2910F3C1-E217-452F-A59B-6B3EBB42FCEE}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J670" authorId="0" shapeId="0" xr:uid="{00000000-0006-0000-0100-00000F000000}">
      <text>
        <r>
          <rPr>
            <sz val="11"/>
            <color theme="1"/>
            <rFont val="Arial"/>
          </rPr>
          <t>======
ID#AAAAHRvZ2m0
tc={16B750B1-EECE-4B05-A545-B54A3CB55C61}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J671" authorId="0" shapeId="0" xr:uid="{00000000-0006-0000-0100-000040000000}">
      <text>
        <r>
          <rPr>
            <sz val="11"/>
            <color theme="1"/>
            <rFont val="Arial"/>
          </rPr>
          <t>======
ID#AAAAHRvZ2jw
tc={04810636-B215-4CF3-A7D3-C14757CE4C30}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J672" authorId="0" shapeId="0" xr:uid="{00000000-0006-0000-0100-000002000000}">
      <text>
        <r>
          <rPr>
            <sz val="11"/>
            <color theme="1"/>
            <rFont val="Arial"/>
          </rPr>
          <t>======
ID#AAAAHRvZ2no
tc={66A73FF3-2E9D-41A5-A9AC-9FD4F9AD4DF9}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J673" authorId="0" shapeId="0" xr:uid="{00000000-0006-0000-0100-00001A000000}">
      <text>
        <r>
          <rPr>
            <sz val="11"/>
            <color theme="1"/>
            <rFont val="Arial"/>
          </rPr>
          <t>======
ID#AAAAHRvZ2mI
tc={947DF578-9464-4824-B228-A6580783F73F}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J674" authorId="0" shapeId="0" xr:uid="{00000000-0006-0000-0100-000005000000}">
      <text>
        <r>
          <rPr>
            <sz val="11"/>
            <color theme="1"/>
            <rFont val="Arial"/>
          </rPr>
          <t>======
ID#AAAAHRvZ2nc
tc={880CBC61-A595-44A8-B54F-D49D64BF97CC}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J675" authorId="0" shapeId="0" xr:uid="{00000000-0006-0000-0100-000026000000}">
      <text>
        <r>
          <rPr>
            <sz val="11"/>
            <color theme="1"/>
            <rFont val="Arial"/>
          </rPr>
          <t>======
ID#AAAAHRvZ2lY
tc={3E2A8D6D-6B0B-4C6F-9901-04ACA0A063E5}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J676" authorId="0" shapeId="0" xr:uid="{00000000-0006-0000-0100-000041000000}">
      <text>
        <r>
          <rPr>
            <sz val="11"/>
            <color theme="1"/>
            <rFont val="Arial"/>
          </rPr>
          <t>======
ID#AAAAHRvZ2js
tc={7DA58CC8-8FA3-4715-8039-85EB0AAAF046}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J677" authorId="0" shapeId="0" xr:uid="{00000000-0006-0000-0100-00002B000000}">
      <text>
        <r>
          <rPr>
            <sz val="11"/>
            <color theme="1"/>
            <rFont val="Arial"/>
          </rPr>
          <t>======
ID#AAAAHRvZ2lE
tc={6AB55813-014D-43F6-9771-287E4522E2D0}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J678" authorId="0" shapeId="0" xr:uid="{00000000-0006-0000-0100-000037000000}">
      <text>
        <r>
          <rPr>
            <sz val="11"/>
            <color theme="1"/>
            <rFont val="Arial"/>
          </rPr>
          <t>======
ID#AAAAHRvZ2kU
tc={D3179E5D-65F3-4451-ACB5-5030B8E15122}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J679" authorId="0" shapeId="0" xr:uid="{00000000-0006-0000-0100-000032000000}">
      <text>
        <r>
          <rPr>
            <sz val="11"/>
            <color theme="1"/>
            <rFont val="Arial"/>
          </rPr>
          <t>======
ID#AAAAHRvZ2ko
tc={51BC76C8-16A4-4E71-87AC-FE4575993BA8}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J680" authorId="0" shapeId="0" xr:uid="{00000000-0006-0000-0100-000034000000}">
      <text>
        <r>
          <rPr>
            <sz val="11"/>
            <color theme="1"/>
            <rFont val="Arial"/>
          </rPr>
          <t>======
ID#AAAAHRvZ2kg
tc={9A84B8E8-162E-404D-BDE0-ED0BB6832CDB}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J681" authorId="0" shapeId="0" xr:uid="{00000000-0006-0000-0100-000006000000}">
      <text>
        <r>
          <rPr>
            <sz val="11"/>
            <color theme="1"/>
            <rFont val="Arial"/>
          </rPr>
          <t>======
ID#AAAAHRvZ2nY
tc={A3D64409-F34F-4732-8199-BBF35CF6901F}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J682" authorId="0" shapeId="0" xr:uid="{00000000-0006-0000-0100-000039000000}">
      <text>
        <r>
          <rPr>
            <sz val="11"/>
            <color theme="1"/>
            <rFont val="Arial"/>
          </rPr>
          <t>======
ID#AAAAHRvZ2kM
tc={E60F3CBD-5E9F-4436-9343-A96F1E575E7F}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J683" authorId="0" shapeId="0" xr:uid="{00000000-0006-0000-0100-000009000000}">
      <text>
        <r>
          <rPr>
            <sz val="11"/>
            <color theme="1"/>
            <rFont val="Arial"/>
          </rPr>
          <t>======
ID#AAAAHRvZ2nM
tc={58E44ED6-81B5-4137-BAED-5DB7C5F5D72B}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J684" authorId="0" shapeId="0" xr:uid="{00000000-0006-0000-0100-000031000000}">
      <text>
        <r>
          <rPr>
            <sz val="11"/>
            <color theme="1"/>
            <rFont val="Arial"/>
          </rPr>
          <t>======
ID#AAAAHRvZ2ks
tc={804FCC52-5EF3-4CA3-A7C7-99EDD07A8D81}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J685" authorId="0" shapeId="0" xr:uid="{00000000-0006-0000-0100-00003B000000}">
      <text>
        <r>
          <rPr>
            <sz val="11"/>
            <color theme="1"/>
            <rFont val="Arial"/>
          </rPr>
          <t>======
ID#AAAAHRvZ2kE
tc={4BC09CA6-42DD-4355-B396-B6ADBE23F8A6}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J686" authorId="0" shapeId="0" xr:uid="{00000000-0006-0000-0100-00003D000000}">
      <text>
        <r>
          <rPr>
            <sz val="11"/>
            <color theme="1"/>
            <rFont val="Arial"/>
          </rPr>
          <t>======
ID#AAAAHRvZ2j8
tc={362C5DC6-45BA-4074-9E81-4774B05E0304}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J687" authorId="0" shapeId="0" xr:uid="{00000000-0006-0000-0100-000024000000}">
      <text>
        <r>
          <rPr>
            <sz val="11"/>
            <color theme="1"/>
            <rFont val="Arial"/>
          </rPr>
          <t>======
ID#AAAAHRvZ2lg
tc={FF2D1918-2F3F-41B5-ABD6-BAE1994737C4}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J688" authorId="0" shapeId="0" xr:uid="{00000000-0006-0000-0100-000010000000}">
      <text>
        <r>
          <rPr>
            <sz val="11"/>
            <color theme="1"/>
            <rFont val="Arial"/>
          </rPr>
          <t>======
ID#AAAAHRvZ2mw
tc={28B919FD-7828-4966-85EC-3CDB9860ADF4}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J689" authorId="0" shapeId="0" xr:uid="{00000000-0006-0000-0100-000021000000}">
      <text>
        <r>
          <rPr>
            <sz val="11"/>
            <color theme="1"/>
            <rFont val="Arial"/>
          </rPr>
          <t>======
ID#AAAAHRvZ2ls
tc={217A4AAB-B85B-437E-9097-C060A75F4526}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J690" authorId="0" shapeId="0" xr:uid="{00000000-0006-0000-0100-000004000000}">
      <text>
        <r>
          <rPr>
            <sz val="11"/>
            <color theme="1"/>
            <rFont val="Arial"/>
          </rPr>
          <t>======
ID#AAAAHRvZ2ng
tc={CA133087-397E-43A4-8663-32E8576D5A97}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J691" authorId="0" shapeId="0" xr:uid="{00000000-0006-0000-0100-000036000000}">
      <text>
        <r>
          <rPr>
            <sz val="11"/>
            <color theme="1"/>
            <rFont val="Arial"/>
          </rPr>
          <t>======
ID#AAAAHRvZ2kY
tc={F13687F2-5F3E-4631-818A-B94F33724549}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J692" authorId="0" shapeId="0" xr:uid="{00000000-0006-0000-0100-000028000000}">
      <text>
        <r>
          <rPr>
            <sz val="11"/>
            <color theme="1"/>
            <rFont val="Arial"/>
          </rPr>
          <t>======
ID#AAAAHRvZ2lQ
tc={94DF578C-4D11-493E-BA4D-FCD4B96ADAE5}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J693" authorId="0" shapeId="0" xr:uid="{00000000-0006-0000-0100-000033000000}">
      <text>
        <r>
          <rPr>
            <sz val="11"/>
            <color theme="1"/>
            <rFont val="Arial"/>
          </rPr>
          <t>======
ID#AAAAHRvZ2kk
tc={70362706-D19C-49F2-8B74-84DF812C5D20}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J694" authorId="0" shapeId="0" xr:uid="{00000000-0006-0000-0100-000023000000}">
      <text>
        <r>
          <rPr>
            <sz val="11"/>
            <color theme="1"/>
            <rFont val="Arial"/>
          </rPr>
          <t>======
ID#AAAAHRvZ2lk
tc={B2C30FC3-8F05-4727-A3DB-D5E34D8F553C}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J695" authorId="0" shapeId="0" xr:uid="{00000000-0006-0000-0100-000019000000}">
      <text>
        <r>
          <rPr>
            <sz val="11"/>
            <color theme="1"/>
            <rFont val="Arial"/>
          </rPr>
          <t>======
ID#AAAAHRvZ2mM
tc={3D95AF68-C704-423C-968A-51094E9BD00D}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J696" authorId="0" shapeId="0" xr:uid="{00000000-0006-0000-0100-000007000000}">
      <text>
        <r>
          <rPr>
            <sz val="11"/>
            <color theme="1"/>
            <rFont val="Arial"/>
          </rPr>
          <t>======
ID#AAAAHRvZ2nU
tc={98BF9F75-475E-4E76-83A5-9CA078B32DE0}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J697" authorId="0" shapeId="0" xr:uid="{00000000-0006-0000-0100-00003E000000}">
      <text>
        <r>
          <rPr>
            <sz val="11"/>
            <color theme="1"/>
            <rFont val="Arial"/>
          </rPr>
          <t>======
ID#AAAAHRvZ2j4
tc={8539E24D-3931-421E-9E16-4EC8AEE40C98}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J698" authorId="0" shapeId="0" xr:uid="{00000000-0006-0000-0100-00000C000000}">
      <text>
        <r>
          <rPr>
            <sz val="11"/>
            <color theme="1"/>
            <rFont val="Arial"/>
          </rPr>
          <t>======
ID#AAAAHRvZ2nA
tc={30D77166-1223-4D82-A784-5770BF5CEE2D}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J699" authorId="0" shapeId="0" xr:uid="{00000000-0006-0000-0100-000027000000}">
      <text>
        <r>
          <rPr>
            <sz val="11"/>
            <color theme="1"/>
            <rFont val="Arial"/>
          </rPr>
          <t>======
ID#AAAAHRvZ2lU
tc={3F9A69E6-A906-45CA-A753-A4E95625DB35}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00" authorId="0" shapeId="0" xr:uid="{00000000-0006-0000-0100-000001000000}">
      <text>
        <r>
          <rPr>
            <sz val="11"/>
            <color theme="1"/>
            <rFont val="Arial"/>
          </rPr>
          <t>======
ID#AAAAHRvZ2ns
tc={7D28025A-3334-4AC7-B4DF-32FF46B825B5}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01" authorId="0" shapeId="0" xr:uid="{00000000-0006-0000-0100-000020000000}">
      <text>
        <r>
          <rPr>
            <sz val="11"/>
            <color theme="1"/>
            <rFont val="Arial"/>
          </rPr>
          <t>======
ID#AAAAHRvZ2lw
tc={98089550-7061-4FFE-99A9-23C74C09BCA5}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02" authorId="0" shapeId="0" xr:uid="{00000000-0006-0000-0100-000012000000}">
      <text>
        <r>
          <rPr>
            <sz val="11"/>
            <color theme="1"/>
            <rFont val="Arial"/>
          </rPr>
          <t>======
ID#AAAAHRvZ2mo
tc={FED53FA5-56FF-46A2-AAFB-688EF2BA30E4}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03" authorId="0" shapeId="0" xr:uid="{00000000-0006-0000-0100-00000B000000}">
      <text>
        <r>
          <rPr>
            <sz val="11"/>
            <color theme="1"/>
            <rFont val="Arial"/>
          </rPr>
          <t>======
ID#AAAAHRvZ2nE
tc={8D490979-5ED8-4B35-8D42-103CE9CAA514}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04" authorId="0" shapeId="0" xr:uid="{00000000-0006-0000-0100-00001D000000}">
      <text>
        <r>
          <rPr>
            <sz val="11"/>
            <color theme="1"/>
            <rFont val="Arial"/>
          </rPr>
          <t>======
ID#AAAAHRvZ2l8
tc={E408EEF0-C76B-439A-86C1-2967BCBB1BA6}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05" authorId="0" shapeId="0" xr:uid="{00000000-0006-0000-0100-00003F000000}">
      <text>
        <r>
          <rPr>
            <sz val="11"/>
            <color theme="1"/>
            <rFont val="Arial"/>
          </rPr>
          <t>======
ID#AAAAHRvZ2j0
tc={B21E89B6-1011-4BC0-BA91-E13C43A5E366}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06" authorId="0" shapeId="0" xr:uid="{00000000-0006-0000-0100-000038000000}">
      <text>
        <r>
          <rPr>
            <sz val="11"/>
            <color theme="1"/>
            <rFont val="Arial"/>
          </rPr>
          <t>======
ID#AAAAHRvZ2kQ
tc={4E2C3116-7025-4C0B-BF71-1C22947C79A7}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07" authorId="0" shapeId="0" xr:uid="{00000000-0006-0000-0100-000029000000}">
      <text>
        <r>
          <rPr>
            <sz val="11"/>
            <color theme="1"/>
            <rFont val="Arial"/>
          </rPr>
          <t>======
ID#AAAAHRvZ2lM
tc={6F6E9612-C740-45CD-A7AC-82DACB853964}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List>
  <extLst>
    <ext xmlns:r="http://schemas.openxmlformats.org/officeDocument/2006/relationships" uri="GoogleSheetsCustomDataVersion1">
      <go:sheetsCustomData xmlns:go="http://customooxmlschemas.google.com/" r:id="rId1" roundtripDataSignature="AMtx7mjVtTnMvD1UtpyiQp+80a8JvauQaQ=="/>
    </ext>
  </extLst>
</comments>
</file>

<file path=xl/sharedStrings.xml><?xml version="1.0" encoding="utf-8"?>
<sst xmlns="http://schemas.openxmlformats.org/spreadsheetml/2006/main" count="9604" uniqueCount="3943">
  <si>
    <t>Web App Data</t>
  </si>
  <si>
    <t>This spreadsheet contains data that is used to populate the web application interface</t>
  </si>
  <si>
    <t>for the Energy Policy Simulator.  The data in other tabs in this spreadsheet are used</t>
  </si>
  <si>
    <t>to establish the policy levers, lever bounds, descriptive text for pop-over</t>
  </si>
  <si>
    <t>panels, output graphs, and reference scenarios available in the web app.</t>
  </si>
  <si>
    <t>A live version of the web application interface powered by a copy of this model</t>
  </si>
  <si>
    <t>can be found at:</t>
  </si>
  <si>
    <t>https://www.energypolicy.solutions</t>
  </si>
  <si>
    <t>You are unlikely to need to use or change the contents of this spreadsheet, unless</t>
  </si>
  <si>
    <t>you are adapting the Energy Policy Simulator to a new country and desire</t>
  </si>
  <si>
    <t>a web application interface customized for your country-specific model version.</t>
  </si>
  <si>
    <t>Checks for Policy ID Number Validity</t>
  </si>
  <si>
    <t>Max policy ID number in use</t>
  </si>
  <si>
    <t>Lowest duplicate ID number</t>
  </si>
  <si>
    <t>Row of first enabled policy missing a valid ID number</t>
  </si>
  <si>
    <t>Notes on Meaning of Blank Cells on the Policy Levers Tab</t>
  </si>
  <si>
    <r>
      <t>Leave the "</t>
    </r>
    <r>
      <rPr>
        <b/>
        <sz val="11"/>
        <color rgb="FF740000"/>
        <rFont val="Calibri"/>
      </rPr>
      <t>Policy Schedule Subscript</t>
    </r>
    <r>
      <rPr>
        <sz val="11"/>
        <color theme="1"/>
        <rFont val="Calibri"/>
      </rPr>
      <t>" cell blank to deny the ability to edit the implementation</t>
    </r>
  </si>
  <si>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</si>
  <si>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</si>
  <si>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</si>
  <si>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</si>
  <si>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r>
      <t>Leave the "</t>
    </r>
    <r>
      <rPr>
        <b/>
        <sz val="11"/>
        <color rgb="FF740000"/>
        <rFont val="Calibri"/>
      </rPr>
      <t>Policy Group</t>
    </r>
    <r>
      <rPr>
        <sz val="11"/>
        <color theme="1"/>
        <rFont val="Calibri"/>
      </rPr>
      <t>" cell blank to exclude a lever from wedge diagrams and abatement cost curves.</t>
    </r>
  </si>
  <si>
    <t>This should always be done for "Control Settings" (which affect both the BAU and policy cases),</t>
  </si>
  <si>
    <t>and should generally never be done for actual policy levers.</t>
  </si>
  <si>
    <r>
      <t>Leave the "</t>
    </r>
    <r>
      <rPr>
        <b/>
        <sz val="11"/>
        <color rgb="FF740000"/>
        <rFont val="Calibri"/>
      </rPr>
      <t>URL for "How the model handles this policy" links</t>
    </r>
    <r>
      <rPr>
        <sz val="11"/>
        <color theme="1"/>
        <rFont val="Calibri"/>
      </rPr>
      <t>" cell blank to exclude this link from</t>
    </r>
  </si>
  <si>
    <t>the policy's pop-over pane.  You should generally do this whenever there is no on-topic place</t>
  </si>
  <si>
    <t>in the documentation to which to send a user.</t>
  </si>
  <si>
    <r>
      <t>Leave the "</t>
    </r>
    <r>
      <rPr>
        <b/>
        <sz val="11"/>
        <color rgb="FF740000"/>
        <rFont val="Calibri"/>
      </rPr>
      <t>URL for "How to design this policy well" links</t>
    </r>
    <r>
      <rPr>
        <sz val="11"/>
        <color theme="1"/>
        <rFont val="Calibri"/>
      </rPr>
      <t>" cell blank to exclude this link from</t>
    </r>
  </si>
  <si>
    <t>the policy's pop-over pane.  You should generally do this whenever no documentation page</t>
  </si>
  <si>
    <t>for that policy exists.</t>
  </si>
  <si>
    <t>Notes on Unit Formatting on Policy Levers Tab</t>
  </si>
  <si>
    <t>If you want a policy lever to be formatted as a percentage in the web interface, the percent</t>
  </si>
  <si>
    <t>symbol (%) must appear somewhere in the "Units" field for that policy.</t>
  </si>
  <si>
    <t>For percentages, the web interface will choose the number of decimal places to show for</t>
  </si>
  <si>
    <r>
      <t>policy settings based on the "</t>
    </r>
    <r>
      <rPr>
        <b/>
        <sz val="11"/>
        <color rgb="FF740000"/>
        <rFont val="Calibri"/>
      </rPr>
      <t>Slider Step Size</t>
    </r>
    <r>
      <rPr>
        <sz val="11"/>
        <color theme="1"/>
        <rFont val="Calibri"/>
      </rPr>
      <t>."  Up to 2 decimal places (e.g. showing values as</t>
    </r>
  </si>
  <si>
    <t>small as 0.01%) are supported.  If the slider step size is 1% or larger, you must use an integer</t>
  </si>
  <si>
    <r>
      <t xml:space="preserve">step size (e.g. 1.5% is </t>
    </r>
    <r>
      <rPr>
        <b/>
        <sz val="11"/>
        <color theme="1"/>
        <rFont val="Calibri"/>
      </rPr>
      <t>not</t>
    </r>
    <r>
      <rPr>
        <sz val="11"/>
        <color theme="1"/>
        <rFont val="Calibri"/>
      </rPr>
      <t xml:space="preserve"> a valid step size, but 1%, 2%, 0.5% and 0.05% are all valid).</t>
    </r>
  </si>
  <si>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</si>
  <si>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</si>
  <si>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</si>
  <si>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</si>
  <si>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</si>
  <si>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</si>
  <si>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</si>
  <si>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</si>
  <si>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</si>
  <si>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</si>
  <si>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</si>
  <si>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</si>
  <si>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</si>
  <si>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</si>
  <si>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</si>
  <si>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</si>
  <si>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</si>
  <si>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</si>
  <si>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</si>
  <si>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</si>
  <si>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</si>
  <si>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</si>
  <si>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</si>
  <si>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</si>
  <si>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</si>
  <si>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</si>
  <si>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</si>
  <si>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</si>
  <si>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</si>
  <si>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</si>
  <si>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</si>
  <si>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</si>
  <si>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</si>
  <si>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CO</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</si>
  <si>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</si>
  <si>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</si>
  <si>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</si>
  <si>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</si>
  <si>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</si>
  <si>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</si>
  <si>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</si>
  <si>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</si>
  <si>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</si>
  <si>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</si>
  <si>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</si>
  <si>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</si>
  <si>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</si>
  <si>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</si>
  <si>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</si>
  <si>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</si>
  <si>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</si>
  <si>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</si>
  <si>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</si>
  <si>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</si>
  <si>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</si>
  <si>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</si>
  <si>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</si>
  <si>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</si>
  <si>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</si>
  <si>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</si>
  <si>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</si>
  <si>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</si>
  <si>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</si>
  <si>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</si>
  <si>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</si>
  <si>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</si>
  <si>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</si>
  <si>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</si>
  <si>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</si>
  <si>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</si>
  <si>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</si>
  <si>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</si>
  <si>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</si>
  <si>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</si>
  <si>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</si>
  <si>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</si>
  <si>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</si>
  <si>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</si>
  <si>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</si>
  <si>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</si>
  <si>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</si>
  <si>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</si>
  <si>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</si>
  <si>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</si>
  <si>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</si>
  <si>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</si>
  <si>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</si>
  <si>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</si>
  <si>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</si>
  <si>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</si>
  <si>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</si>
  <si>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</si>
  <si>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November 2020, Colorado had 2,741 EV charging outlets, approximately 48 per 100k pop.  In 2016, the U.S. had approximately 275 gas fuel pumps per 100k pop.  Therefore, a lever setting of 227 would cause the population density of EV chargers to equal the 2016 population density of fuel pumps.</t>
  </si>
  <si>
    <t>ev-charger-deployment.html</t>
  </si>
  <si>
    <r>
      <rPr>
        <b/>
        <sz val="11"/>
        <rFont val="Calibri"/>
      </rPr>
      <t>Number of EV chargers:</t>
    </r>
    <r>
      <rPr>
        <sz val="11"/>
        <rFont val="Calibri"/>
      </rPr>
      <t xml:space="preserve"> https://afdc.energy.gov/stations/states                                       </t>
    </r>
    <r>
      <rPr>
        <b/>
        <sz val="11"/>
        <rFont val="Calibri"/>
      </rPr>
      <t xml:space="preserve">Number of gas stations: </t>
    </r>
    <r>
      <rPr>
        <sz val="11"/>
        <rFont val="Calibri"/>
      </rPr>
      <t xml:space="preserve">U.S. Census, Statistics of U.S. Businesses, https://www.census.gov/data/tables/2016/econ/susb/2016-susb-annual.html                                                            </t>
    </r>
    <r>
      <rPr>
        <b/>
        <sz val="11"/>
        <rFont val="Calibri"/>
      </rPr>
      <t xml:space="preserve">Pumps per station: </t>
    </r>
    <r>
      <rPr>
        <sz val="11"/>
        <rFont val="Calibri"/>
      </rPr>
      <t>https://247wallst.com/economy/2014/05/22/why-are-there-115000-or-150000-gas-stations-in-america/</t>
    </r>
  </si>
  <si>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</si>
  <si>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</si>
  <si>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</si>
  <si>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</si>
  <si>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</si>
  <si>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</si>
  <si>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</si>
  <si>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r>
      <rPr>
        <b/>
        <sz val="11"/>
        <rFont val="Calibri"/>
      </rPr>
      <t xml:space="preserve">Ranges: </t>
    </r>
    <r>
      <rPr>
        <sz val="11"/>
        <rFont val="Calibri"/>
      </rPr>
      <t xml:space="preserve">https://www.energy.gov/eere/vehicles/articles/fotw-1010-january-1-2018-all-electric-light-vehicle-ranges-can-exceed-those                                              </t>
    </r>
    <r>
      <rPr>
        <b/>
        <sz val="11"/>
        <rFont val="Calibri"/>
      </rPr>
      <t xml:space="preserve">Charging Times: </t>
    </r>
    <r>
      <rPr>
        <sz val="11"/>
        <rFont val="Calibri"/>
      </rPr>
      <t>https://www.chargepoint.com/files/Quick_Guide_to_Fast_Charging.pdf</t>
    </r>
  </si>
  <si>
    <t>Electric Vehicle Sales Mandate</t>
  </si>
  <si>
    <t>Additional Minimum Required EV Sales Percentage</t>
  </si>
  <si>
    <t>passenger</t>
  </si>
  <si>
    <t>Passenger</t>
  </si>
  <si>
    <t>EV Sales Mandate</t>
  </si>
  <si>
    <t>trans EV minimum</t>
  </si>
  <si>
    <t>% of new vehicles sold</t>
  </si>
  <si>
    <t xml:space="preserve">**Description:**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Colorado adopted California's ZEV requirement in August 2019. </t>
  </si>
  <si>
    <t>transportation-sector-main.html#ev-mandate</t>
  </si>
  <si>
    <t>ev-mandate.html</t>
  </si>
  <si>
    <t>https://autoalliance.org/energy-environment/state-electric-vehicle-mandate/</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</si>
  <si>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</si>
  <si>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</si>
  <si>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</si>
  <si>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</si>
  <si>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</si>
  <si>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</si>
  <si>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</si>
  <si>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</si>
  <si>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</si>
  <si>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</si>
  <si>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**Description:** This policy requires the specified percentage of new passenger rail to consist of electric vehicles.  If that percentage would already be achieved through BAU sales plus the effects of other policies, this policy has no effect.  Manufactures may meet a sales mandate through techniques such as more heavily marketing electric vehicles, lowering the price of electric vehicles, or raising the price of non-electric vehicles. // **Guidance for setting values:** Today, in Colorado, approximately 68%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t>
  </si>
  <si>
    <t>NREL Energy Use - passenger rail</t>
  </si>
  <si>
    <t>**Description:** This policy requires the specified percentage of new freight rail to consist of electric vehicles.  If that percentage would already be achieved through BAU sales plus the effects of other policies, this policy has no effect.  Manufactures may meet a sales mandate through techniques such as more heavily marketing electric vehicles, lowering the price of electric vehicles, or raising the price of non-electric vehicles. // **Guidance for setting values:** Today, in Colorado,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t>
  </si>
  <si>
    <t>NREL Energy Use - freight 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</si>
  <si>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</si>
  <si>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mandate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</si>
  <si>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</si>
  <si>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mandate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</si>
  <si>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</si>
  <si>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</si>
  <si>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</si>
  <si>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</si>
  <si>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</si>
  <si>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</si>
  <si>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</si>
  <si>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Colorado currently has an EV tax credit for LDVs: 2020-21 ($4000), 2021-23 ($2500), 2023-26 ($2000), with no additional tax credit after 2026.  State level rebates typically range from $2,000 to $5,000.</t>
  </si>
  <si>
    <t>transportation-sector-main.html#ev-subsidy</t>
  </si>
  <si>
    <t>ev-subsidy.html</t>
  </si>
  <si>
    <t xml:space="preserve">https://www.fueleconomy.gov/feg/taxevb.shtml plus Chevrolet and Tesla websites
CO subsidy schedule
https://evstationslocal.com/states/colorado/
</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</si>
  <si>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</si>
  <si>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</si>
  <si>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</si>
  <si>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</si>
  <si>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</si>
  <si>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</si>
  <si>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</si>
  <si>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</si>
  <si>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</si>
  <si>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</si>
  <si>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</si>
  <si>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</si>
  <si>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</si>
  <si>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</si>
  <si>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</si>
  <si>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</si>
  <si>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</si>
  <si>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</si>
  <si>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</si>
  <si>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</si>
  <si>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</si>
  <si>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</si>
  <si>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</si>
  <si>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</si>
  <si>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</si>
  <si>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</si>
  <si>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</si>
  <si>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</si>
  <si>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</si>
  <si>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</si>
  <si>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</si>
  <si>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</si>
  <si>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</si>
  <si>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</si>
  <si>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</si>
  <si>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Mandate</t>
  </si>
  <si>
    <t>Minimum Required Hydrogen Vehicle Sales Percentage</t>
  </si>
  <si>
    <t>Hydrogen Veh Sales Mandate</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</si>
  <si>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</si>
  <si>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mandate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</si>
  <si>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</si>
  <si>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</si>
  <si>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mandate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</si>
  <si>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mandate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</si>
  <si>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mandate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</si>
  <si>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</si>
  <si>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</si>
  <si>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</si>
  <si>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</si>
  <si>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</si>
  <si>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</si>
  <si>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</si>
  <si>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</si>
  <si>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</si>
  <si>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</si>
  <si>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</si>
  <si>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</si>
  <si>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</si>
  <si>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</si>
  <si>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</si>
  <si>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</si>
  <si>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</si>
  <si>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</si>
  <si>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</si>
  <si>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</si>
  <si>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</si>
  <si>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</si>
  <si>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</si>
  <si>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</si>
  <si>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</si>
  <si>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</si>
  <si>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</si>
  <si>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</si>
  <si>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</si>
  <si>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</si>
  <si>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</si>
  <si>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</si>
  <si>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</si>
  <si>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</si>
  <si>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**Description:** This policy replaces the specified fraction of newly sold non-electric heating systems in urban, residential buildings with electricity-using heating systems. // **Guidance for setting values:** In Colorado, approximately 19% of residential homes currently use electricity as a primary space heating fuel. In the BAU case, this is expected to grow by 1-2% by 2050.</t>
  </si>
  <si>
    <t>buildings-sector-main.html#component-elec</t>
  </si>
  <si>
    <t>building-component-electrification.html</t>
  </si>
  <si>
    <t>https://www.eia.gov/consumption/residential/reports/2009/state_briefs/pdf/va.pdf - for percent of homes using electricity
NREL Reference scenario for growth in electric appliances used for space heating (67 to 69%)</t>
  </si>
  <si>
    <t>cooling and ventilation</t>
  </si>
  <si>
    <t>Cooling and Ventilation</t>
  </si>
  <si>
    <t>lighting</t>
  </si>
  <si>
    <t>Lighting</t>
  </si>
  <si>
    <t>appliances</t>
  </si>
  <si>
    <t>Appliances</t>
  </si>
  <si>
    <t>**Description:** This policy replaces the specified fraction of newly sold non-electric appliances in urban, residential buildings with electricity-using appliances. // **Guidance for setting values:** In the BAU case, in Virginia, the share of electricity among fuels used by appliances in urban, residential buildings will grow from 46% in 2019 to 58% in 2050 .</t>
  </si>
  <si>
    <t>other component</t>
  </si>
  <si>
    <t>Other Components</t>
  </si>
  <si>
    <t>**Description:** This policy replaces the specified fraction of newly sold non-electric other components in urban, residential buildings with electricity-using components. // **Guidance for setting values:** In the BAU case, in Colorado, the share of electricity among fuels used by other components in urban, residential buildings will stay constant at 100%.</t>
  </si>
  <si>
    <t>rural residential</t>
  </si>
  <si>
    <t>Rural Residential</t>
  </si>
  <si>
    <t>**Description:** This policy replaces the specified fraction of newly sold non-electric heating systems in rural, residential buildings with electricity-using heating systems. // **Guidance for setting values:** In Virginia, approximately 19% of residential homes currently use electricity as a primary space heating fuel. In the BAU case, this is expected to grow by 1-2% by 2050.</t>
  </si>
  <si>
    <t>**Description:** This policy replaces the specified fraction of newly sold non-electric appliances in rural, residential buildings with electricity-using appliances. // **Guidance for setting values:** In the BAU case, in Colorado, the share of electricity among fuels used by appliances in rural, residential buildings will grow from 46% in 2019 to 58% in 2050 .</t>
  </si>
  <si>
    <t>**Description:** This policy replaces the specified fraction of newly sold non-electric other components in rural, residential buildings with electricity-using components. // **Guidance for setting values:** In the BAU case, in Colorado, the share of electricity among fuels used by other components in rural, residential buildings will stay constant at 100%.</t>
  </si>
  <si>
    <t>commercial</t>
  </si>
  <si>
    <t>Commercial</t>
  </si>
  <si>
    <t>**Description:** This policy replaces the specified fraction of newly sold non-electric heating systems in commercial buildings with electricity-using heating systems. // **Guidance for setting values:** In the BAU case, in Colorado, the share of electricity among fuels used for heating in commercial buildings will grow from 1.5% in 2019 to 14% in 2050 .</t>
  </si>
  <si>
    <t>NREL - Commercial space heating energy use</t>
  </si>
  <si>
    <t>**Description:** This policy replaces the specified fraction of newly sold non-electric appliances in commercial buildings with electricity-using appliances. // **Guidance for setting values:** In the BAU case, in Colorado, the share of electricity among fuels used by appliances in commercial buildings will grow from 45% to 54% in 2050.</t>
  </si>
  <si>
    <t>NREL - commercial appliances (water heating, cooking)</t>
  </si>
  <si>
    <t xml:space="preserve">**Description:** This policy replaces the specified fraction of newly sold non-electric other components in commercial buildings with electricity-using components. // **Guidance for setting values:** In the BAU case, in Colorado, the share of electricity among fuels used by other components in commercial buildings will grow from 8% to 9% through 2050. </t>
  </si>
  <si>
    <t>NREL - commercial other (everything else)</t>
  </si>
  <si>
    <t>Building Energy Efficiency Standards</t>
  </si>
  <si>
    <t>Reduction in E Use Allowed by Component Eff Std</t>
  </si>
  <si>
    <t>bldgs efficiency standards</t>
  </si>
  <si>
    <t>% reduction in energy use</t>
  </si>
  <si>
    <t>**Description:** This policy tightens energy efficiency standards for heating systems in urban, residential buildings.  The policy only applies to newly sold heating systems each year (whether for new buildings or replacement of old components of existing buildings). // **Guidance for setting values:**  As a home rule state, Colorado doesn’t have a statewide building energy code. However, legislation passed in 2019 does require local codes to be at least as strong as one of the three most recent versions of the IECC (International Energy Conservation Code). Many localities have adopted stricter standards. Note that energy efficiency applies to both gas and electric appliances. Reducing emissions to zero requires fully implementing the "Zero Emission Building Standard" policy.</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</si>
  <si>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</si>
  <si>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</si>
  <si>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</si>
  <si>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</si>
  <si>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 ** As a home rule state, Colorado doesn’t have a statewide building energy code. However, legislation passed in 2019 does require local codes to be at least as strong as one of the three most recent versions of the IECC (International Energy Conservation Code). Many localities have adopted stricter standards. Note that energy efficiency applies to both gas and electric appliances. Reducing emissions to zero requires fully implementing the "Zero Emission Building Standard" policy.</t>
  </si>
  <si>
    <t>envelope</t>
  </si>
  <si>
    <t>Envelope</t>
  </si>
  <si>
    <t>**Description:** This policy tightens energy efficiency standards for urban, residential building envelopes.  The policy only applies to newly sold building envelope components each year (whether for new buildings or replacement of old components of existing buildings). // **Guidance for setting values:** As a home rule state, Colorado doesn’t have a statewide building energy code. However, legislation passed in 2019 does require local codes to be at least as strong as one of the three most recent versions of the IECC (International Energy Conservation Code). Many localities have adopted stricter standards. Note that energy efficiency applies to both gas and electric appliances. Reducing emissions to zero requires fully implementing the "Zero Emission Building Standard" policy.</t>
  </si>
  <si>
    <t>**Description:** This policy tightens energy efficiency standards for lighting in urban, residential buildings.  The policy only applies to newly sold lighting components each year (whether for new buildings or replacement of old components of existing buildings). // **Guidance for setting values:** As a home rule state, Colorado doesn’t have a statewide building energy code. However, legislation passed in 2019 does require local codes to be at least as strong as one of the three most recent versions of the IECC (International Energy Conservation Code). Many localities have adopted stricter standards. Note that energy efficiency applies to both gas and electric appliances. Reducing emissions to zero requires fully implementing the "Zero Emission Building Standard" policy.</t>
  </si>
  <si>
    <t>**Description:** This policy tightens energy efficiency standards for appliances in urban, residential buildings.  The policy only applies to newly sold appliances each year (whether for new buildings or replacement of old appliances in existing buildings). // **Guidance for setting values:** As a home rule state, Colorado doesn’t have a statewide building energy code. However, legislation passed in 2019 does require local codes to be at least as strong as one of the three most recent versions of the IECC (International Energy Conservation Code). Many localities have adopted stricter standards. Note that energy efficiency applies to both gas and electric appliances. Reducing emissions to zero requires fully implementing the "Zero Emission Building Standard" policy.</t>
  </si>
  <si>
    <t>**Description:** This policy tightens energy efficiency standards for other energy-using components in urban, residential buildings.  The policy only applies to newly sold components each year (whether for new buildings or replacement of old components of existing buildings). // **As a home rule state, Colorado doesn’t have a statewide building energy code. However, legislation passed in 2019 does require local codes to be at least as strong as one of the three most recent versions of the IECC (International Energy Conservation Code). Many localities have adopted stricter standards. Note that energy efficiency applies to both gas and electric appliances. Reducing emissions to zero requires fully implementing the "Zero Emission Building Standard" policy.</t>
  </si>
  <si>
    <t>**Description:** This policy tightens energy efficiency standards for heating systems in rural, residential buildings.  The policy only applies to newly sold heating systems each year (whether for new buildings or replacement of old components of existing buildings). // **As a home rule state, Colorado doesn’t have a statewide building energy code. However, legislation passed in 2019 does require local codes to be at least as strong as one of the three most recent versions of the IECC (International Energy Conservation Code). Many localities have adopted stricter standards. Note that energy efficiency applies to both gas and electric appliances. Reducing emissions to zero requires fully implementing the "Zero Emission Building Standard" policy.</t>
  </si>
  <si>
    <t>**Description:**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 **As a home rule state, Colorado doesn’t have a statewide building energy code. However, legislation passed in 2019 does require local codes to be at least as strong as one of the three most recent versions of the IECC (International Energy Conservation Code). Many localities have adopted stricter standards. Note that energy efficiency applies to both gas and electric appliances. Reducing emissions to zero requires fully implementing the "Zero Emission Building Standard" policy.</t>
  </si>
  <si>
    <t>**Description:** This policy tightens energy efficiency standards for rural, residential building envelopes.  The policy only applies to newly sold building envelope components each year (whether for new buildings or replacement of old components of existing buildings). // **Guidance for setting values:** As a home rule state, Colorado doesn’t have a statewide building energy code. However, legislation passed in 2019 does require local codes to be at least as strong as one of the three most recent versions of the IECC (International Energy Conservation Code). Many localities have adopted stricter standards. Note that energy efficiency applies to both gas and electric appliances. Reducing emissions to zero requires fully implementing the "Zero Emission Building Standard" policy.</t>
  </si>
  <si>
    <t>**Description:** This policy tightens energy efficiency standards for lighting in rural, residential buildings.  The policy only applies to newly sold lighting components each year (whether for new buildings or replacement of old components of existing buildings). // **Guidance for setting values:** s a home rule state, Colorado doesn’t have a statewide building energy code. However, legislation passed in 2019 does require local codes to be at least as strong as one of the three most recent versions of the IECC (International Energy Conservation Code). Many localities have adopted stricter standards. Note that energy efficiency applies to both gas and electric appliances. Reducing emissions to zero requires fully implementing the "Zero Emission Building Standard" policy.</t>
  </si>
  <si>
    <t>**Description:** This policy tightens energy efficiency standards for appliances in rural, residential buildings.  The policy only applies to newly sold appliances each year (whether for new buildings or replacement of old appliances in existing buildings). // **Guidance for setting values:** s a home rule state, Colorado doesn’t have a statewide building energy code. However, legislation passed in 2019 does require local codes to be at least as strong as one of the three most recent versions of the IECC (International Energy Conservation Code). Many localities have adopted stricter standards. Note that energy efficiency applies to both gas and electric appliances. Reducing emissions to zero requires fully implementing the "Zero Emission Building Standard" policy.</t>
  </si>
  <si>
    <t>**Description:** This policy tightens energy efficiency standards for other energy-using components in rural, residential buildings.  The policy only applies to newly sold components each year (whether for new buildings or replacement of old components of existing buildings). // **Guidance for setting values:** s a home rule state, Colorado doesn’t have a statewide building energy code. However, legislation passed in 2019 does require local codes to be at least as strong as one of the three most recent versions of the IECC (International Energy Conservation Code). Many localities have adopted stricter standards. Note that energy efficiency applies to both gas and electric appliances. Reducing emissions to zero requires fully implementing the "Zero Emission Building Standard" policy.</t>
  </si>
  <si>
    <t>**Description:** This policy tightens energy efficiency standards for heating systems in commercial buildings.  The policy only applies to newly sold heating systems each year (whether for new buildings or replacement of old components of existing buildings). // **Guidance for setting values:** As a home rule state, Colorado doesn’t have a statewide building energy code. However, legislation passed in 2019 does require local codes to be at least as strong as one of the three most recent versions of the IECC (International Energy Conservation Code). Many localities have adopted stricter standards. Note that energy efficiency applies to both gas and electric appliances. Reducing emissions to zero requires fully implementing the "Zero Emission Building Standard" policy.</t>
  </si>
  <si>
    <t>**Description:**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 **Guidance for setting values:** As a home rule state, Colorado doesn’t have a statewide building energy code. However, legislation passed in 2019 does require local codes to be at least as strong as one of the three most recent versions of the IECC (International Energy Conservation Code). Many localities have adopted stricter standards. Note that energy efficiency applies to both gas and electric appliances. Reducing emissions to zero requires fully implementing the "Zero Emission Building Standard" policy.</t>
  </si>
  <si>
    <t>**Description:** This policy tightens energy efficiency standards for commercial building envelopes.  The policy only applies to newly sold building envelope components each year (whether for new buildings or replacement of old components of existing buildings). // **Guidance for setting values:** As a home rule state, Colorado doesn’t have a statewide building energy code. However, legislation passed in 2019 does require local codes to be at least as strong as one of the three most recent versions of the IECC (International Energy Conservation Code). Many localities have adopted stricter standards. Note that energy efficiency applies to both gas and electric appliances. Reducing emissions to zero requires fully implementing the "Zero Emission Building Standard" policy.</t>
  </si>
  <si>
    <t>**Description:** This policy tightens energy efficiency standards for lighting in commercial buildings.  The policy only applies to newly sold lighting components each year (whether for new buildings or replacement of old components of existing buildings). // **Guidance for setting values:** As a home rule state, Colorado doesn’t have a statewide building energy code. However, legislation passed in 2019 does require local codes to be at least as strong as one of the three most recent versions of the IECC (International Energy Conservation Code). Many localities have adopted stricter standards. Note that energy efficiency applies to both gas and electric appliances. Reducing emissions to zero requires fully implementing the "Zero Emission Building Standard" policy.</t>
  </si>
  <si>
    <t>**Description:** This policy tightens energy efficiency standards for appliances in commercial buildings.  The policy only applies to newly sold appliances each year (whether for new buildings or replacement of old appliances in existing buildings). // **Guidance for setting values:** As a home rule state, Colorado doesn’t have a statewide building energy code. However, legislation passed in 2019 does require local codes to be at least as strong as one of the three most recent versions of the IECC (International Energy Conservation Code). Many localities have adopted stricter standards. Note that energy efficiency applies to both gas and electric appliances. Reducing emissions to zero requires fully implementing the "Zero Emission Building Standard" policy.</t>
  </si>
  <si>
    <t>**Description:** This policy tightens energy efficiency standards for other energy-using components in commercial buildings.  The policy only applies to newly sold components each year (whether for new buildings or replacement of old components of existing buildings). // **Guidance for setting values:** As a home rule state, Colorado doesn’t have a statewide building energy code. However, legislation passed in 2019 does require local codes to be at least as strong as one of the three most recent versions of the IECC (International Energy Conservation Code). Many localities have adopted stricter standards. Note that energy efficiency applies to both gas and electric appliances. Reducing emissions to zero requires fully implementing the "Zero Emission Building Standard" policy.</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</si>
  <si>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</si>
  <si>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</si>
  <si>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</si>
  <si>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</si>
  <si>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</si>
  <si>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</si>
  <si>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</si>
  <si>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</si>
  <si>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</si>
  <si>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</si>
  <si>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</si>
  <si>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</si>
  <si>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</si>
  <si>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</si>
  <si>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</si>
  <si>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</si>
  <si>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</si>
  <si>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</si>
  <si>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</si>
  <si>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</si>
  <si>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</si>
  <si>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</si>
  <si>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30% rebate through 2019,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</si>
  <si>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</si>
  <si>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</si>
  <si>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</si>
  <si>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</si>
  <si>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</si>
  <si>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</si>
  <si>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</si>
  <si>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</si>
  <si>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</si>
  <si>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</si>
  <si>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</si>
  <si>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</si>
  <si>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</si>
  <si>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</si>
  <si>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</si>
  <si>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</si>
  <si>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</si>
  <si>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</si>
  <si>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</si>
  <si>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</si>
  <si>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</si>
  <si>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</si>
  <si>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**Description:** This policy represents a modest rebate paid to customers who purchase energy-efficient heating equipment. // **Guidance for setting values:** Xcel energy, the primary CO utility, provide a variety of rebates to customers; $200 for a more efficient heat pump, $350-600 for insulation.</t>
  </si>
  <si>
    <t>buildings-sector-main.html#rebate</t>
  </si>
  <si>
    <t>rebate-for-efficient-products.html</t>
  </si>
  <si>
    <t>https://programs.dsireusa.org/system/program?fromSir=0&amp;state=MN</t>
  </si>
  <si>
    <t>**Description:** This policy represents a modest rebate paid to customers who purchase energy-efficient cooling and ventilation equipment.  Typical rebate amounts represented by this policy are $50-100 for a clothes washer and $25-50 for a dishwasher or refrigerator.</t>
  </si>
  <si>
    <t>**Description:** This policy represents a modest rebate paid to customers who purchase energy-efficient appliances.  Typical rebate amounts represented by this policy are $50-100 for a clothes washer and $25-50 for a dishwasher or refrigerator.</t>
  </si>
  <si>
    <t>Electricity Supply</t>
  </si>
  <si>
    <t>Ban New Power Plants</t>
  </si>
  <si>
    <t>Boolean Ban New Power Plants</t>
  </si>
  <si>
    <t>hard coal es</t>
  </si>
  <si>
    <t>Hard Coal</t>
  </si>
  <si>
    <t>elec ban new power plants</t>
  </si>
  <si>
    <t>**Description:** This policy prevents new coal capacity from being built or deployed. // **Guidance for setting values:** No new coal plants are planned in Colorado.</t>
  </si>
  <si>
    <t>electricity-sector-main.html#ban</t>
  </si>
  <si>
    <t>ban-new-capacity.html</t>
  </si>
  <si>
    <t>https://www.governor.virginia.gov/newsroom/all-releases/2020/april/headline-856056-en.html#:~:text=The%20Act%20requires%20Dominion%20Energy,by%20the%20end%20of%202024.</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</si>
  <si>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</si>
  <si>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</si>
  <si>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</si>
  <si>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</si>
  <si>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</si>
  <si>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</si>
  <si>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</si>
  <si>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</si>
  <si>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</si>
  <si>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</si>
  <si>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</si>
  <si>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</si>
  <si>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</si>
  <si>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</si>
  <si>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</si>
  <si>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</si>
  <si>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</si>
  <si>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</si>
  <si>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</si>
  <si>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</si>
  <si>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</si>
  <si>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</si>
  <si>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</si>
  <si>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**Description:** This policy prevents new natural gas peaker capacity from being built or deployed.</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</si>
  <si>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</si>
  <si>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</si>
  <si>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</si>
  <si>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</si>
  <si>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</si>
  <si>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</si>
  <si>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</si>
  <si>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</si>
  <si>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</si>
  <si>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</si>
  <si>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</si>
  <si>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Carbon-free Electricity Standard</t>
  </si>
  <si>
    <t>Renewable Portfolio Std Percentage</t>
  </si>
  <si>
    <t>elec renewable portfolio standards</t>
  </si>
  <si>
    <t>% of electricity generation</t>
  </si>
  <si>
    <t xml:space="preserve">**Description:** This policy specifies an increase in the fraction of electricity generation that must come from qualifying carbon-free sources (wind, solar, biomass, hydro, and geothermal) in 2050.  This policy has no effect until the user-set value exceeds the existing fraction of renewable electricity. Without legislation, renewables are expected to account for 30% of electricity generation in 2050. // **Guidance for setting values:** Colorado requires IOUs to produce 30% renewables in 2020; munis and small co-ops (10%) large co-ops (20%). Colorado codified Xcel Energy's 100% carbon-free electricity by 2050 and set a goal of 100% renewable energy by 2050. </t>
  </si>
  <si>
    <t>electricity-sector-main.html#ces</t>
  </si>
  <si>
    <t>clean-energy-standard.html</t>
  </si>
  <si>
    <t>AEO 2020 Reference Tables: 54.13. Electric Power Projections by Electricity Market Module Region - https://www.eia.gov/outlooks/aeo/data/browser/#/?id=62-AEO2020&amp;region=5-13&amp;cases=ref2020
https://lis.virginia.gov/cgi-bin/legp604.exe?201+sum+HB1526</t>
  </si>
  <si>
    <t>Change Electricity Exports</t>
  </si>
  <si>
    <t>Percent Change in Electricity Exports</t>
  </si>
  <si>
    <t>Electricity Imports and Exports</t>
  </si>
  <si>
    <t>elec change exports</t>
  </si>
  <si>
    <t>% change in exports</t>
  </si>
  <si>
    <t>**Description:** This policy increases or decreases the amount of electricity exported from Colorado.  It does not cause the construction or removal of transmission lines linking these states. // **Guidance for setting values:** Colorado currently is a net importer of electricity, importing electricity ~6% of total in-state generation.</t>
  </si>
  <si>
    <t>electricity-sector-main.html#elec-exports</t>
  </si>
  <si>
    <t>electricity-imports-exports.html</t>
  </si>
  <si>
    <t>Energy Information Administration.  2016.  Electric Power Annual.  Table 2.13.</t>
  </si>
  <si>
    <t>Change Electricity Imports</t>
  </si>
  <si>
    <t>Percent Change in Electricity Imports</t>
  </si>
  <si>
    <t>elec change imports</t>
  </si>
  <si>
    <t>% change in imports</t>
  </si>
  <si>
    <t xml:space="preserve">**Description:** This policy increases or decreases the amount of electricity imported to Virginia.  It does not cause the construction or removal of transmission lines linking these states. // **Guidance for setting values:** From 2000-2018, electricity imports fluctuated between 3 and 6 GWh. </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</si>
  <si>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</si>
  <si>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</si>
  <si>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</si>
  <si>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</si>
  <si>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</si>
  <si>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</si>
  <si>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</si>
  <si>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</si>
  <si>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A 100% setting provides for an additional 14 GW of demand response capacity in 2050 (on top of a BAU quantity of 0.6 GW).</t>
  </si>
  <si>
    <t>electricity-sector-main.html#dr</t>
  </si>
  <si>
    <t>demand-response.html</t>
  </si>
  <si>
    <t>Early Retirement of Power Plants</t>
  </si>
  <si>
    <t>Annual Additional Capacity Retired due to Early Retirement Policy</t>
  </si>
  <si>
    <t>elec early retirement</t>
  </si>
  <si>
    <t>MW/year</t>
  </si>
  <si>
    <t xml:space="preserve">**Description:** This policy causes the specified quantity of otherwise non-retiring coal capacity to be retired each year. // **Guidance for setting values:** Colorado policy does not currently require the early retirement of coal power plants. </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</si>
  <si>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</si>
  <si>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</si>
  <si>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</si>
  <si>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</si>
  <si>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 xml:space="preserve">**Description:** This policy causes the specified quantity of otherwise non-retiring natural gas capacity to be retired each year. // **Guidance for setting values:** Colorado policy does not currently require the early retirement of gas power plants. </t>
  </si>
  <si>
    <t>**Description:** This policy causes the specified quantity of otherwise non-retiring nuclear capacity to be retired each year. // **Guidance for setting values:** Colorado has no nuclear plants.</t>
  </si>
  <si>
    <t xml:space="preserve">**Description:** This policy causes the specified quantity of otherwise non-retiring biomass capacity to be retired each year. Biomass makes up less than 2% of CO electricity total generation </t>
  </si>
  <si>
    <t>**Description:** This policy causes the specified quantity of otherwise non-retiring petroleum capacity to be retired each year. // **Guidance for setting values:** Colorado has no petroleum-fired power plants.</t>
  </si>
  <si>
    <t xml:space="preserve">**Description:** This policy causes the specified quantity of otherwise non-retiring natural gas peaker capacity to be retired each year.// **Guidance for setting values:** Colorado policy does not currently require the early retirement of gas power plants. </t>
  </si>
  <si>
    <t>Grid-Scale Electricity Storage</t>
  </si>
  <si>
    <t>Fraction of Additional Grid Battery Storage Potential Achieved</t>
  </si>
  <si>
    <t>elec storage growth</t>
  </si>
  <si>
    <t xml:space="preserve">**Description:** This policy causes grid-scale electricity storage from chemical batteries to grow at the specified percentage, annually, above the amount predicted in the BAU Scenario. // **Guidance for setting values:** In the BAU scenario, Colorado grid battery storage capacity grew from 1 GW in 2020 to 13 GW by 2050. </t>
  </si>
  <si>
    <t>electricity-sector-main.html#storage</t>
  </si>
  <si>
    <t>grid-scale-electricity-storage.html</t>
  </si>
  <si>
    <t>National Renewable Energy Laboratory, 2014, Renewable Electricity Futures Scenario Viewer,
http://www.nrel.gov/analysis/re_futures/data_viewer/#
80% RE-ITI (2014) scenario
https://www.governor.virginia.gov/newsroom/all-releases/2020/april/headline-856056-en.html#:~:text=The%20Act%20requires%20Dominion%20Energy,by%20the%20end%20of%202024.</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</si>
  <si>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</si>
  <si>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</si>
  <si>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</si>
  <si>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</si>
  <si>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an additional 21% of new transmission capacity. In a BAU case, Colorado's transmission capacity is expected to increase by 3%.</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</si>
  <si>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</si>
  <si>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</si>
  <si>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</si>
  <si>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</si>
  <si>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Non BAU Mandated Capacity Construction</t>
  </si>
  <si>
    <t>Boolean Use Non BAU Mandated Capacity Construction Schedule</t>
  </si>
  <si>
    <t>**Description:** This policy specifies electric power capacity construction specified by legislation. // **Guidance for setting values:** Currently Colorado does not specify any specific capacity.</t>
  </si>
  <si>
    <t>electricity-sector-main.html#life-ext</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</si>
  <si>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</si>
  <si>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</si>
  <si>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</si>
  <si>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</si>
  <si>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</si>
  <si>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</si>
  <si>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</si>
  <si>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</si>
  <si>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</si>
  <si>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</si>
  <si>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</si>
  <si>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</si>
  <si>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</si>
  <si>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</si>
  <si>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</si>
  <si>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</si>
  <si>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</si>
  <si>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</si>
  <si>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</si>
  <si>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</si>
  <si>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</si>
  <si>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</si>
  <si>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</si>
  <si>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</si>
  <si>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</si>
  <si>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</si>
  <si>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</si>
  <si>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</si>
  <si>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</si>
  <si>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</si>
  <si>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</si>
  <si>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</si>
  <si>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</si>
  <si>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</si>
  <si>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</si>
  <si>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</si>
  <si>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</si>
  <si>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</si>
  <si>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</si>
  <si>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</si>
  <si>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</si>
  <si>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</si>
  <si>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</si>
  <si>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</si>
  <si>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</si>
  <si>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</si>
  <si>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</si>
  <si>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</si>
  <si>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</si>
  <si>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</si>
  <si>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</si>
  <si>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</si>
  <si>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</si>
  <si>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Colorado does not have a capacity construction subsidy for nuclear energy.</t>
  </si>
  <si>
    <t>https://www.energy.gov/articles/secretary-perry-announces-financial-close-additional-loan-guarantees-during-trip-vogtle</t>
  </si>
  <si>
    <t>**Description:** This policy is a subsidy paid by the government to electricity suppliers per unit of new capacity constructed.  This only applies to utilities, not distributed systems (such as rooftop solar). // **Guidance for setting values:** Colorado does not have a capacity construction subsidy for wind energy. However, the federal investment tax credit, a similar program for solar power, covers 26% of system costs through 2021, with declining amounts thereafter.</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</si>
  <si>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</si>
  <si>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Colorado does not have a capacity construction subsidy for solar energy. However, the federal investment tax credit, enacted in 2005, covers 26% of solar system costs through 2021, with declining amounts thereafter.</t>
  </si>
  <si>
    <t>**Description:** This policy is a subsidy paid by the government to electricity suppliers per unit of new capacity constructed.  This only applies to utilities, not distributed systems (such as rooftop solar). // **Guidance for setting values:**  Colorado does not have a capacity construction subsidy for solar energy. However, the federal investment tax credit, enacted in 2005, covers 26% of solar system costs through 2021, with declining amounts thereafter.</t>
  </si>
  <si>
    <t>**Description:** This policy is a subsidy paid by the government to electricity suppliers per unit of new capacity constructed.  This only applies to utilities, not distributed systems (such as rooftop solar). // **Guidance for setting values:** Colorado does not have a capacity construction subsidy for biomass energy.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</si>
  <si>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</si>
  <si>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 xml:space="preserve">**Description:** This policy is a subsidy paid by the government to electricity suppliers per unit of new capacity constructed.  This only applies to utilities, not distributed systems (such as rooftop solar). // **Guidance for setting values:**  Colorado does not have a capacity construction subsidy for offshore wind energy. </t>
  </si>
  <si>
    <t>Subsidy for Electricity Production</t>
  </si>
  <si>
    <t>Subsidy for Elec Production by Fuel</t>
  </si>
  <si>
    <t>elec generation subsidy</t>
  </si>
  <si>
    <t>**Description:** This policy is a subsidy paid by the government to suppliers of electricity per unit of electricity generated from nuclear energy. // **Guidance for setting values:** Before its phase-out began, the U.S. Renewable Electricity Production Tax Credit (PTC) offered $23/MWh for electricity from wind, geothermal, biomass, and solar systems not claiming the Investment Tax Credit.  Colorado does not currently have state-level tax credits, but other states offer tax credits and feed-in tariffs for renewable energy range as high as $54/MWh.</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</si>
  <si>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</si>
  <si>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</si>
  <si>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**Description:** This policy is a subsidy paid by the government to suppliers of electricity per unit of electricity generated from onshore wind // **Guidance for setting values:** Before its phase-out began, the U.S. Renewable Electricity Production Tax Credit (PTC) offered $23/MWh for electricity from wind, geothermal, biomass, and solar systems not claiming the Investment Tax Credit. Colorado does not currently have state-level tax credits, but other states offer tax credits and feed-in tariffs for renewable energy range as high as $54/MWh.</t>
  </si>
  <si>
    <t>**Description:** This policy is a subsidy paid by the government to suppliers of electricity per unit of electricity generated from photovoltaic solar panels. // **Guidance for setting values:** Before its phase-out began, the U.S. Renewable Electricity Production Tax Credit (PTC) offered $23/MWh for electricity from wind, geothermal, biomass, and solar systems not claiming the Investment Tax Credit. Colorado does not currently have state-level tax credits, but other states offer tax credits and feed-in tariffs for renewable energy range as high as $54/MWh.</t>
  </si>
  <si>
    <t>**Description:** This policy is a subsidy paid by the government to suppliers of electricity per unit of electricity generated from solar heat to power systems. // **Guidance for setting values:** Before its phase-out began, the U.S. Renewable Electricity Production Tax Credit (PTC) offered $23/MWh for electricity from wind, geothermal, biomass, and solar systems not claiming the Investment Tax Credit.  Colorado does not currently have state-level tax credits, but other states offer tax credits and feed-in tariffs for renewable energy range as high as $54/MWh.</t>
  </si>
  <si>
    <t>**Description:** This policy is a subsidy paid by the government to suppliers of electricity per unit of electricity generated from biomass. // **Guidance for setting values:** Before its phase-out began, the U.S. Renewable Electricity Production Tax Credit (PTC) offered $23/MWh for electricity from wind, geothermal, biomass, and solar systems not claiming the Investment Tax Credit.  Colorado does not currently have state-level tax credits, but other states offer tax credits and feed-in tariffs for renewable energy range as high as $54/MWh.</t>
  </si>
  <si>
    <t>**Description:** This policy is a subsidy paid by the government to suppliers of electricity per unit of electricity generated from offshore wind. // **Guidance for setting values:** Before its phase-out began, the U.S. Renewable Electricity Production Tax Credit (PTC) offered $23/MWh for electricity from wind, geothermal, biomass, and solar systems not claiming the Investment Tax Credit. Colorado does not currently have state-level tax credits, but other states offer tax credits and feed-in tariffs for renewable energy range as high as $54/MWh.</t>
  </si>
  <si>
    <t>Industry</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</si>
  <si>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</si>
  <si>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</si>
  <si>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</si>
  <si>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</si>
  <si>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</si>
  <si>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</si>
  <si>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</si>
  <si>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</si>
  <si>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</si>
  <si>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</si>
  <si>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</si>
  <si>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</si>
  <si>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</si>
  <si>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</si>
  <si>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</si>
  <si>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</si>
  <si>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</si>
  <si>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</si>
  <si>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</si>
  <si>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</si>
  <si>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</si>
  <si>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cement and other carbonates</t>
  </si>
  <si>
    <t>electricity if</t>
  </si>
  <si>
    <t>Cement Industry</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</si>
  <si>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</si>
  <si>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</si>
  <si>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</si>
  <si>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</si>
  <si>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</si>
  <si>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</si>
  <si>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</si>
  <si>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</si>
  <si>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</si>
  <si>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</si>
  <si>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</si>
  <si>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</si>
  <si>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</si>
  <si>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</si>
  <si>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</si>
  <si>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</si>
  <si>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</si>
  <si>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</si>
  <si>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</si>
  <si>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</si>
  <si>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</si>
  <si>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</si>
  <si>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</si>
  <si>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</si>
  <si>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</si>
  <si>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</si>
  <si>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</si>
  <si>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</si>
  <si>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</si>
  <si>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</si>
  <si>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</si>
  <si>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</si>
  <si>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</si>
  <si>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</si>
  <si>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</si>
  <si>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</si>
  <si>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</si>
  <si>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</si>
  <si>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</si>
  <si>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</si>
  <si>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</si>
  <si>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</si>
  <si>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</si>
  <si>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</si>
  <si>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</si>
  <si>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</si>
  <si>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</si>
  <si>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</si>
  <si>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</si>
  <si>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</si>
  <si>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</si>
  <si>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</si>
  <si>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</si>
  <si>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</si>
  <si>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</si>
  <si>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</si>
  <si>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</si>
  <si>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</si>
  <si>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</si>
  <si>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</si>
  <si>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</si>
  <si>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</si>
  <si>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</si>
  <si>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</si>
  <si>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</si>
  <si>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</si>
  <si>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</si>
  <si>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</si>
  <si>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</si>
  <si>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</si>
  <si>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</si>
  <si>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</si>
  <si>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</si>
  <si>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</si>
  <si>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</si>
  <si>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</si>
  <si>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</si>
  <si>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</si>
  <si>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</si>
  <si>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</si>
  <si>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</si>
  <si>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</si>
  <si>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</si>
  <si>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</si>
  <si>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</si>
  <si>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</si>
  <si>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</si>
  <si>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</si>
  <si>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</si>
  <si>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</si>
  <si>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</si>
  <si>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</si>
  <si>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</si>
  <si>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</si>
  <si>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</si>
  <si>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</si>
  <si>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</si>
  <si>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</si>
  <si>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</si>
  <si>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</si>
  <si>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</si>
  <si>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</si>
  <si>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</si>
  <si>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</si>
  <si>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</si>
  <si>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</si>
  <si>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</si>
  <si>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</si>
  <si>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</si>
  <si>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</si>
  <si>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</si>
  <si>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</si>
  <si>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</si>
  <si>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</si>
  <si>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</si>
  <si>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</si>
  <si>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</si>
  <si>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</si>
  <si>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</si>
  <si>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</si>
  <si>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</si>
  <si>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</si>
  <si>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</si>
  <si>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</si>
  <si>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</si>
  <si>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</si>
  <si>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</si>
  <si>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</si>
  <si>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</si>
  <si>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</si>
  <si>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</si>
  <si>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</si>
  <si>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</si>
  <si>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hard coal</t>
  </si>
  <si>
    <t>indst reduce fossil fuel exports</t>
  </si>
  <si>
    <t>% reduction in exports</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</si>
  <si>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In, 2017, Colorado exported half of all coal produced in the state.</t>
  </si>
  <si>
    <t>reduce-fuel-exports.html</t>
  </si>
  <si>
    <t>Calculated from model data; see the relevant variable(s) in the InputData folder for source information.
https://www.eia.gov/state/analysis.php?sid=CO</t>
  </si>
  <si>
    <t>natural gas</t>
  </si>
  <si>
    <t>**Description:**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Colorado exports 77% of all gas produced in the state.</t>
  </si>
  <si>
    <t>petroleum gasoline</t>
  </si>
  <si>
    <t>Petroleum Gasoline</t>
  </si>
  <si>
    <t>**Description:**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Colorado does not produce or export significant quantities of petroleum gasoline.</t>
  </si>
  <si>
    <t>petroleum diesel</t>
  </si>
  <si>
    <t>Petroleum Diesel</t>
  </si>
  <si>
    <t>**Description:**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Colorado does not produce or export significant quantities of petroleum diesel.</t>
  </si>
  <si>
    <t>jet fuel or kerosene</t>
  </si>
  <si>
    <t>Jet Fuel/Kerosene</t>
  </si>
  <si>
    <t>**Description:** This policy reduces production of jet fuel and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Colorado does not produce or export significant quantities of jet fuel and kerosene production.</t>
  </si>
  <si>
    <t>lignite</t>
  </si>
  <si>
    <t>crude oil</t>
  </si>
  <si>
    <t>**Description:**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tool assumes Colorado exports all crude oil production.</t>
  </si>
  <si>
    <t>heavy or residual fuel oil</t>
  </si>
  <si>
    <t>Heavy/Residual Fuel Oil</t>
  </si>
  <si>
    <t>**Description:** This policy reduces production of heavy and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Colorado does not produce or export significant quantities of heavy and residual fuel oil production.</t>
  </si>
  <si>
    <t>LPG propane or butane</t>
  </si>
  <si>
    <t>LPG/Propane/Butane</t>
  </si>
  <si>
    <t>**Description:** This policy reduces production of LPG, propane, and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Colorado does not produce or export significant quantities of LPG, propane, and butane production.</t>
  </si>
  <si>
    <t>Agriculture, Land Use, and Forestry</t>
  </si>
  <si>
    <t>Afforestation and Reforestation</t>
  </si>
  <si>
    <t>Fraction of Afforestation and Reforestation Achieved</t>
  </si>
  <si>
    <t>land afforestation and reforestation</t>
  </si>
  <si>
    <t>**Description:** This policy increases the sequestration of CO2 by planting forests.  Planted forests are assumed to be managed with best practices and are not used for timber harvesting. // **Guidance for setting values:** 4.4 million acres could shift to forest in Colorado.</t>
  </si>
  <si>
    <t>lulucf.html#aff-ref</t>
  </si>
  <si>
    <t>afforestation-and-reforestation.html</t>
  </si>
  <si>
    <t>From: https://www.dof.virginia.gov/infopubs/_sof/SOF-2017_pub.pdf
https://rngr.net/publications/tpn/55-2/forestry-and-tree-planting-in-virginia/at_download/file</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</si>
  <si>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</si>
  <si>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</si>
  <si>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</si>
  <si>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</si>
  <si>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</si>
  <si>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</si>
  <si>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</si>
  <si>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</si>
  <si>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</si>
  <si>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</si>
  <si>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</si>
  <si>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</si>
  <si>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</si>
  <si>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</si>
  <si>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</si>
  <si>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</si>
  <si>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</si>
  <si>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</si>
  <si>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</si>
  <si>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</si>
  <si>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</si>
  <si>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</si>
  <si>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</si>
  <si>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</si>
  <si>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</si>
  <si>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</si>
  <si>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</si>
  <si>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</si>
  <si>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</si>
  <si>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</si>
  <si>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</si>
  <si>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</si>
  <si>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</si>
  <si>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</si>
  <si>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</si>
  <si>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</si>
  <si>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</si>
  <si>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</si>
  <si>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</si>
  <si>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</si>
  <si>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</si>
  <si>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</si>
  <si>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</si>
  <si>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</si>
  <si>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</si>
  <si>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</si>
  <si>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</si>
  <si>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</si>
  <si>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</si>
  <si>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</si>
  <si>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</si>
  <si>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</si>
  <si>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</si>
  <si>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</si>
  <si>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</si>
  <si>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</si>
  <si>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</si>
  <si>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</si>
  <si>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</si>
  <si>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This is estimated to be similar for district heating in Colorado.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</si>
  <si>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</si>
  <si>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</si>
  <si>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</si>
  <si>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</si>
  <si>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</si>
  <si>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</si>
  <si>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</si>
  <si>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</si>
  <si>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</si>
  <si>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</si>
  <si>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Capture and Sequestration</t>
  </si>
  <si>
    <t>Fraction of Potential Additional CCS Achieved</t>
  </si>
  <si>
    <t>electricity sector</t>
  </si>
  <si>
    <t>Electricity Sector</t>
  </si>
  <si>
    <t>cross CCS</t>
  </si>
  <si>
    <t>% of CO2 captured</t>
  </si>
  <si>
    <t>**Description:** This policy specifies the fraction of CO2 emissions from power plants that is captured and stored, above the amount predicted in the business-as-usual scenario. // **Guidance for setting values:** In the U.S. simulator, this policy applies to all fossil, biomass, and MSW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t>
  </si>
  <si>
    <t>ccs.html#ccs</t>
  </si>
  <si>
    <t>carbon-capture-and-sequestration.html</t>
  </si>
  <si>
    <t>industry sector</t>
  </si>
  <si>
    <t>Industry Sector</t>
  </si>
  <si>
    <t>**Description:** This policy specifies the fraction of CO2 emissions from industry that is captured and stored, above the amount predicted in the business-as-usual scenario. // **Guidance for setting values:** In the U.S. simulator, this policy applies to all industries except mining, waste management, and agriculture.  As very few CCS-equipped industrial facilities exist today, a value above 20% or so is likely very optimistic in most policy scenarios.  (The main exception would be a scenario in which most industries transition to electricity and hydrogen due to other policies, making it feasible to equip a high percentage of the few surviving fossil-using industrial facilities with CCS.  The web interface's lever is capped below this level, but you can test CCS penetrations as high as 100% using the downloadable version of the Energy Policy Simulator.)</t>
  </si>
  <si>
    <t>Carbon Tax</t>
  </si>
  <si>
    <t>Additional Carbon Tax Rate</t>
  </si>
  <si>
    <t>transportation sector</t>
  </si>
  <si>
    <t>Transportation Sector</t>
  </si>
  <si>
    <t>cross carbon tax</t>
  </si>
  <si>
    <t>**Description:** This policy applies a tax on fuels used in the Transportation Sector based on their greenhouse gas emissions.  It also increases the base cost of vehicles according to their embedded carbon content. // **Guidance for setting values:** Colorado does not currently apply carbon pricing to the transportation sector. The U.S. government's revised 2015 Social Cost of Carbon estimates for the year 2050 range from $32 to $115 per ton (in inflation-adjusted 2018 dollars), depending on one's choice of discount rate.</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</si>
  <si>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</si>
  <si>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</si>
  <si>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</si>
  <si>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</si>
  <si>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**Description:** This policy applies a tax on fuels used in the Electricity Sector based on their greenhouse gas emissions.  It also increases the base cost of new power plants according to their embedded carbon content. // **Guidance for setting values:** Colorado does not currently apply carbon pricing to the electricity sector. The U.S. government's revised 2015 Social Cost of Carbon estimates for the year 2050 range from $32 to $115 per ton (in inflation-adjusted 2018 dollars), depending on one's choice of discount rate.</t>
  </si>
  <si>
    <t>https://www.rggi.org/Auctions/Auction-Results/Prices-Volumes</t>
  </si>
  <si>
    <t>residential buildings sector</t>
  </si>
  <si>
    <t>Residential Bldg Sector</t>
  </si>
  <si>
    <t>**Description:** This policy applies a tax on fuels used in residential buildings based on their greenhouse gas emissions.  It also increases the base cost of building components according to their embedded carbon content. // **Guidance for setting values:** Colorado does not currently apply carbon pricing to the residential building sector. The U.S. government's revised 2015 Social Cost of Carbon estimates for the year 2050 range from $32 to $115 per ton (in inflation-adjusted 2018 dollars), depending on one's choice of discount rate.</t>
  </si>
  <si>
    <t>commercial buildings sector</t>
  </si>
  <si>
    <t>Commercial Bldg Sector</t>
  </si>
  <si>
    <t>**Description:** This policy applies a tax on fuels used in commercial buildings based on their greenhouse gas emissions.  It also increases the base cost of building components according to their embedded carbon content. // **Guidance for setting values:**  Colorado does not currently apply carbon pricing to the commercial building sector. The U.S. government's revised 2015 Social Cost of Carbon estimates for the year 2050 range from $32 to $115 per ton (in inflation-adjusted 2018 dollars), depending on one's choice of discount rate.</t>
  </si>
  <si>
    <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  Virginia does not currently apply carbon pricing to the industrial sector. The U.S. government's revised 2015 Social Cost of Carbon estimates for the year 2050 range from $32 to $115 per ton (in inflation-adjusted 2018 dollars), depending on one's choice of discount rate.</t>
  </si>
  <si>
    <t>district heat and hydrogen sector</t>
  </si>
  <si>
    <t>District Heat &amp; Hydrogen Sector</t>
  </si>
  <si>
    <t>**Description:** This policy applies a tax on fuels used in the District Heat and Hydrogen Sector based on their greenhouse gas emissions.  // **Guidance for setting values:**  Colorado does not currently apply carbon pricing to the district heat and hydrogen sector. The U.S. government's revised 2015 Social Cost of Carbon estimates for the year 2050 range from $32 to $115 per ton (in inflation-adjusted 2018 dollars), depending on one's choice of discount rate.</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</si>
  <si>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</si>
  <si>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</si>
  <si>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</si>
  <si>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</si>
  <si>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</si>
  <si>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</si>
  <si>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</si>
  <si>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</si>
  <si>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</si>
  <si>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</si>
  <si>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</si>
  <si>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</si>
  <si>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</si>
  <si>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</si>
  <si>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</si>
  <si>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</si>
  <si>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</si>
  <si>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</si>
  <si>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</si>
  <si>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</si>
  <si>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</si>
  <si>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</si>
  <si>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</si>
  <si>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</si>
  <si>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**Description:** This policy reduces the subsidies paid for the production of biofuel diesel in the BAU case. // **Guidance for setting values:** A value of 100% eliminates subsidies, increasing the price of petroleum diesel by 0.2% - 0.3% (varying by sector) in 2050. Colorado does not subsidize biofuels.</t>
  </si>
  <si>
    <t>https://afdc.energy.gov/laws/all?state=VA</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</si>
  <si>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</si>
  <si>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</si>
  <si>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</si>
  <si>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</si>
  <si>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</si>
  <si>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</si>
  <si>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</si>
  <si>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</si>
  <si>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</si>
  <si>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</si>
  <si>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</si>
  <si>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</si>
  <si>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</si>
  <si>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</si>
  <si>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</si>
  <si>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</si>
  <si>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</si>
  <si>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</si>
  <si>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</si>
  <si>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</si>
  <si>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</si>
  <si>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</si>
  <si>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</si>
  <si>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</si>
  <si>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</si>
  <si>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</si>
  <si>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</si>
  <si>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</si>
  <si>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Colorado exempts sales tax on electricity, although local jurisdictions can impose their own.</t>
  </si>
  <si>
    <t>fuels.html#fuel-taxes</t>
  </si>
  <si>
    <t>fuel-taxes.html</t>
  </si>
  <si>
    <t>AVG SALES TAX: The Sales Tax Clearinghouse, FAQ, https://thestc.com/FAQ.stm, Question "What is the average sales tax nationally?"  
https://law.lis.virginia.gov/vacode/title58.1/chapter29/section58.1-2900/
https://law.lis.virginia.gov/vacode/title58.1/chapter29.1/section58.1-2904/
https://www.tax.virginia.gov/retail-sales-and-use-tax
https://www.dmv.virginia.gov/commercial/#taxact/tax_rates.asp</t>
  </si>
  <si>
    <t>**Description:** This policy increases the tax rate for coal.  It is expressed as a percentage of the BAU Scenario price, which includes sales and excise taxes. // **Guidance for setting values:** The current effective sales tax on coal in CO is 1.3%</t>
  </si>
  <si>
    <t>**Description:** This policy increases the tax rate for natural gas.  It is expressed as a percentage of the BAU Scenario price, which includes sales and excise taxes. // **Guidance for setting values:**  The current sales tax rate in Colorado is 2.9%.</t>
  </si>
  <si>
    <t>**Description:** This policy increases the tax rate for petroleum gasoline.  It is expressed as a percentage of the BAU Scenario price, which includes sales and excise taxes. // **Guidance for setting values:** The current gas tax rate in Minnesota is  22 cents per gallon.</t>
  </si>
  <si>
    <t>**Description:** This policy increases the tax rate for petroleum diesel.  It is expressed as a percentage of the BAU Scenario price, which includes sales and excise taxes. // **Guidance for setting values:** The current diesel tax rate in Minnesota is  20.5 cents per gallon.</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</si>
  <si>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</si>
  <si>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</si>
  <si>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</si>
  <si>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</si>
  <si>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</si>
  <si>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</si>
  <si>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</si>
  <si>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</si>
  <si>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</si>
  <si>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</si>
  <si>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</si>
  <si>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</si>
  <si>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</si>
  <si>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</si>
  <si>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</si>
  <si>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</si>
  <si>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</si>
  <si>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</si>
  <si>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</si>
  <si>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</si>
  <si>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</si>
  <si>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</si>
  <si>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</si>
  <si>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</si>
  <si>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</si>
  <si>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</si>
  <si>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</si>
  <si>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</si>
  <si>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</si>
  <si>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</si>
  <si>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</si>
  <si>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</si>
  <si>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</si>
  <si>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</si>
  <si>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</si>
  <si>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</si>
  <si>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</si>
  <si>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</si>
  <si>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</si>
  <si>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</si>
  <si>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</si>
  <si>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</si>
  <si>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</si>
  <si>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</si>
  <si>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</si>
  <si>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</si>
  <si>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</si>
  <si>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</si>
  <si>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</si>
  <si>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</si>
  <si>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</si>
  <si>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</si>
  <si>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</si>
  <si>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</si>
  <si>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</si>
  <si>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</si>
  <si>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</si>
  <si>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</si>
  <si>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</si>
  <si>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</si>
  <si>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</si>
  <si>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</si>
  <si>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</si>
  <si>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</si>
  <si>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</si>
  <si>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</si>
  <si>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</si>
  <si>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</si>
  <si>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</si>
  <si>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</si>
  <si>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</si>
  <si>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</si>
  <si>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</si>
  <si>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</si>
  <si>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</si>
  <si>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</si>
  <si>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</si>
  <si>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</si>
  <si>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</si>
  <si>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</si>
  <si>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</si>
  <si>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</si>
  <si>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</si>
  <si>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</si>
  <si>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</si>
  <si>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</si>
  <si>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</si>
  <si>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</si>
  <si>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</si>
  <si>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</si>
  <si>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</si>
  <si>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</si>
  <si>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</si>
  <si>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</si>
  <si>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</si>
  <si>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</si>
  <si>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</si>
  <si>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</si>
  <si>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</si>
  <si>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</si>
  <si>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</si>
  <si>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</si>
  <si>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</si>
  <si>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</si>
  <si>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</si>
  <si>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</si>
  <si>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</si>
  <si>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</si>
  <si>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</si>
  <si>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</si>
  <si>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</si>
  <si>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</si>
  <si>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</si>
  <si>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</si>
  <si>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</si>
  <si>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</si>
  <si>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</si>
  <si>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</si>
  <si>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</si>
  <si>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</si>
  <si>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</si>
  <si>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</si>
  <si>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</si>
  <si>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</si>
  <si>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</si>
  <si>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</si>
  <si>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</si>
  <si>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</si>
  <si>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</si>
  <si>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</si>
  <si>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</si>
  <si>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</si>
  <si>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</si>
  <si>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</si>
  <si>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</si>
  <si>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</si>
  <si>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</si>
  <si>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</si>
  <si>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</si>
  <si>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</si>
  <si>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July 2020 Short-Term Energy Outlook (STEO) expects a 8.2%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</si>
  <si>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</si>
  <si>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</si>
  <si>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</si>
  <si>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</si>
  <si>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</si>
  <si>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</si>
  <si>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</si>
  <si>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</si>
  <si>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</si>
  <si>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</si>
  <si>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</si>
  <si>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</si>
  <si>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</si>
  <si>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</si>
  <si>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</si>
  <si>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</si>
  <si>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</si>
  <si>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</si>
  <si>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</si>
  <si>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</si>
  <si>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</si>
  <si>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</si>
  <si>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</si>
  <si>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</si>
  <si>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</si>
  <si>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</si>
  <si>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</si>
  <si>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</si>
  <si>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</si>
  <si>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</si>
  <si>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</si>
  <si>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</si>
  <si>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</si>
  <si>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</si>
  <si>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</si>
  <si>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</si>
  <si>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</si>
  <si>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</si>
  <si>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</si>
  <si>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</si>
  <si>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</si>
  <si>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</si>
  <si>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</si>
  <si>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</si>
  <si>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</si>
  <si>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</si>
  <si>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</si>
  <si>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</si>
  <si>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</si>
  <si>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</si>
  <si>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</si>
  <si>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potential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</si>
  <si>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</si>
  <si>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</si>
  <si>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</si>
  <si>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</si>
  <si>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</si>
  <si>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</si>
  <si>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</si>
  <si>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</si>
  <si>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</si>
  <si>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</si>
  <si>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</si>
  <si>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</si>
  <si>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</si>
  <si>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</si>
  <si>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</si>
  <si>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</si>
  <si>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</si>
  <si>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</si>
  <si>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</si>
  <si>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</si>
  <si>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</si>
  <si>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</si>
  <si>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</si>
  <si>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</si>
  <si>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</si>
  <si>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</si>
  <si>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</si>
  <si>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</si>
  <si>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</si>
  <si>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</si>
  <si>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</si>
  <si>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</si>
  <si>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</si>
  <si>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</si>
  <si>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</si>
  <si>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</si>
  <si>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</si>
  <si>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</si>
  <si>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</si>
  <si>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</si>
  <si>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</si>
  <si>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</si>
  <si>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</si>
  <si>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</si>
  <si>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</si>
  <si>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</si>
  <si>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</si>
  <si>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</si>
  <si>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</si>
  <si>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</si>
  <si>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</si>
  <si>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</si>
  <si>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</si>
  <si>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</si>
  <si>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</si>
  <si>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</si>
  <si>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</si>
  <si>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</si>
  <si>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</si>
  <si>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</si>
  <si>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1.5 °C Compatible Target</t>
  </si>
  <si>
    <t>In a scenario limiting global warming to 1.5 °C, Virginia would need to cut its CO2e emissions (including land use) by about 48-69% of 2005 levels.</t>
  </si>
  <si>
    <t>Total (excludes land use)</t>
  </si>
  <si>
    <t>Output Total CO2e Emissions Excluding LULUCF</t>
  </si>
  <si>
    <t>In a scenario limiting global warming to 1.5 °C, Virginia would need to cut its CO2e emissions (excluding land use) by about 40-58% of 2005 levels.</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</si>
  <si>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</si>
  <si>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</si>
  <si>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</si>
  <si>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</si>
  <si>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</si>
  <si>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</si>
  <si>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</si>
  <si>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</si>
  <si>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</si>
  <si>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</si>
  <si>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</si>
  <si>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</si>
  <si>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</si>
  <si>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</si>
  <si>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</si>
  <si>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</si>
  <si>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</si>
  <si>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</si>
  <si>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</si>
  <si>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In a scenario limiting global warming to 1.5 °C, Virginia would need to cut its buildings emissions by about 44-55% of 2005 levels.</t>
  </si>
  <si>
    <t>District Heat &amp; Hydrogen</t>
  </si>
  <si>
    <t>Output Total CO2e Emissions by Sector[district heat and hydrogen sector]</t>
  </si>
  <si>
    <t>Output Total CO2e Emissions by Sector[electricity sector]</t>
  </si>
  <si>
    <t>In a scenario limiting global warming to 1.5 °C, Virginia would need to cut its electricity emissions by about 66-89% of 2005 levels.</t>
  </si>
  <si>
    <t>Output Industry Sector Excluding Ag and Waste CO2e Emissions</t>
  </si>
  <si>
    <t>In a scenario limiting global warming to 1.5 °C, Virginia would need to cut its industrial emissions by about 33-41% of 2005 levels.</t>
  </si>
  <si>
    <t>Land Use</t>
  </si>
  <si>
    <t>Output Total CO2e Emissions by Sector[LULUCF sector]</t>
  </si>
  <si>
    <t>Output Total CO2e Emissions by Sector[transportation sector]</t>
  </si>
  <si>
    <t>In a scenario limiting global warming to 1.5 °C, Virginia would need to cut its transportation emissions by about 27-48% of 2005 levels.</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</si>
  <si>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</si>
  <si>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</si>
  <si>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</si>
  <si>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</si>
  <si>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</si>
  <si>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</si>
  <si>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</si>
  <si>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</si>
  <si>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</si>
  <si>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</si>
  <si>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</si>
  <si>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</si>
  <si>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</si>
  <si>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</si>
  <si>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</si>
  <si>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</si>
  <si>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</si>
  <si>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</si>
  <si>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</si>
  <si>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</si>
  <si>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</si>
  <si>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</si>
  <si>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</si>
  <si>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</si>
  <si>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</si>
  <si>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</si>
  <si>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</si>
  <si>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</si>
  <si>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</si>
  <si>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</si>
  <si>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</si>
  <si>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</si>
  <si>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Effects by Policy: CO2e Abatement Cost Curve</t>
  </si>
  <si>
    <t>NPV through 2050</t>
  </si>
  <si>
    <t>cost curve</t>
  </si>
  <si>
    <t>Output First Year NPV of CapEx and OpEx through This Year; Output Cumulative Total CO2e Emissions</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</si>
  <si>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</si>
  <si>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</si>
  <si>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</si>
  <si>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</si>
  <si>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</si>
  <si>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</si>
  <si>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</si>
  <si>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</si>
  <si>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</si>
  <si>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</si>
  <si>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</si>
  <si>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</si>
  <si>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</si>
  <si>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</si>
  <si>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</si>
  <si>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</si>
  <si>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</si>
  <si>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</si>
  <si>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</si>
  <si>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</si>
  <si>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</si>
  <si>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</si>
  <si>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</si>
  <si>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</si>
  <si>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</si>
  <si>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</si>
  <si>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</si>
  <si>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</si>
  <si>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</si>
  <si>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</si>
  <si>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</si>
  <si>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</si>
  <si>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</si>
  <si>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</si>
  <si>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</si>
  <si>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</si>
  <si>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</si>
  <si>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</si>
  <si>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</si>
  <si>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</si>
  <si>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</si>
  <si>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</si>
  <si>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</si>
  <si>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</si>
  <si>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</si>
  <si>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</si>
  <si>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</si>
  <si>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</si>
  <si>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</si>
  <si>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</si>
  <si>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</si>
  <si>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</si>
  <si>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</si>
  <si>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</si>
  <si>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</si>
  <si>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</si>
  <si>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</si>
  <si>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</si>
  <si>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</si>
  <si>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</si>
  <si>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</si>
  <si>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</si>
  <si>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</si>
  <si>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</si>
  <si>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</si>
  <si>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</si>
  <si>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</si>
  <si>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</si>
  <si>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</si>
  <si>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</si>
  <si>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</si>
  <si>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</si>
  <si>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</si>
  <si>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</si>
  <si>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</si>
  <si>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</si>
  <si>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</si>
  <si>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</si>
  <si>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</si>
  <si>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</si>
  <si>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</si>
  <si>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</si>
  <si>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</si>
  <si>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</si>
  <si>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</si>
  <si>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</si>
  <si>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</si>
  <si>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</si>
  <si>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</si>
  <si>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</si>
  <si>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</si>
  <si>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</si>
  <si>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</si>
  <si>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</si>
  <si>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</si>
  <si>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</si>
  <si>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</si>
  <si>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</si>
  <si>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</si>
  <si>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</si>
  <si>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</si>
  <si>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</si>
  <si>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</si>
  <si>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</si>
  <si>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</si>
  <si>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</si>
  <si>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</si>
  <si>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</si>
  <si>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</si>
  <si>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</si>
  <si>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</si>
  <si>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</si>
  <si>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</si>
  <si>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</si>
  <si>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</si>
  <si>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</si>
  <si>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</si>
  <si>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</si>
  <si>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Electricity: Levelized Costs, Curtailment and Water Use</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</si>
  <si>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</si>
  <si>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</si>
  <si>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</si>
  <si>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</si>
  <si>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</si>
  <si>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</si>
  <si>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</si>
  <si>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</si>
  <si>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</si>
  <si>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</si>
  <si>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</si>
  <si>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</si>
  <si>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</si>
  <si>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</si>
  <si>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</si>
  <si>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</si>
  <si>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</si>
  <si>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</si>
  <si>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</si>
  <si>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</si>
  <si>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</si>
  <si>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</si>
  <si>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</si>
  <si>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</si>
  <si>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</si>
  <si>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</si>
  <si>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Sales: Light Freight Trucks</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</si>
  <si>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</si>
  <si>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Sales: Med &amp; Heavy Freight Trucks</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</si>
  <si>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</si>
  <si>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</si>
  <si>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</si>
  <si>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</si>
  <si>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</si>
  <si>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</si>
  <si>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</si>
  <si>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</si>
  <si>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</si>
  <si>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Fleet Composition: Light Freight Trucks</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</si>
  <si>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</si>
  <si>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Fleet Composition: Med &amp; Heavy Freight Trucks</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</si>
  <si>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</si>
  <si>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</si>
  <si>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</si>
  <si>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</si>
  <si>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</si>
  <si>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</si>
  <si>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Motorbikes, Freight Ships, Recreational Boats, Freight Rail, Passenger Rail, Freight Aircraft, Buses, Light Freight Trucks, Passenger Aircraft, Med &amp; Heavy Trucks, Cars and SUVs</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</si>
  <si>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</si>
  <si>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</si>
  <si>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</si>
  <si>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</si>
  <si>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</si>
  <si>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</si>
  <si>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</si>
  <si>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</si>
  <si>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</si>
  <si>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</si>
  <si>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</si>
  <si>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</si>
  <si>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</si>
  <si>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Freight Aircraft, Light Freight Trucks, Freight Ships, Freight Rail, Med &amp; Heavy Trucks</t>
  </si>
  <si>
    <t>087bf1, f593e0, 004185, 00b050, 000000</t>
  </si>
  <si>
    <t>Industry: Fuel Use</t>
  </si>
  <si>
    <t>By Industry (Including Feedstocks)</t>
  </si>
  <si>
    <t>Output Industrial Fuel Use by Industry[cement and other carbonates]; Output Industrial Fuel Use by Industry[coal mining]; Output Industrial Fuel Use by Industry[iron and steel]; Output Industrial Fuel Use by Industry[chemicals]; Output Industrial Fuel Use by Industry[natural gas and petroleum systems]; Output Industrial Fuel Use by Industry[other industries]</t>
  </si>
  <si>
    <t>Cement and Other Carbonates, Mining, Iron and Steel, Chemicals, Natural Gas and Petroleum Systems, Other Industries</t>
  </si>
  <si>
    <t>00b050, 969696, 087bf1, f1bb18, c01b00, 000000</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</si>
  <si>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</si>
  <si>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</si>
  <si>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</si>
  <si>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</si>
  <si>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</si>
  <si>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Output Industrial Fuel Use for Energy Purposes by Industry[cement and other carbonates]; Output Industrial Fuel Use for Energy Purposes by Industry[coal mining]; Output Industrial Fuel Use for Energy Purposes by Industry[iron and steel]; Output Industrial Fuel Use for Energy Purposes by Industry[chemicals]; Output Industrial Fuel Use for Energy Purposes by Industry[natural gas and petroleum systems]; Output Industrial Fuel Use for Energy Purposes by Industry[other industries]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</si>
  <si>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</si>
  <si>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</si>
  <si>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</si>
  <si>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</si>
  <si>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Output Industry Sector CO2e Emissions by Industry[cement and other carbonates]; Output Industry Sector CO2e Emissions by Industry[coal mining]; Output Industry Sector CO2e Emissions by Industry[iron and steel]; Output Industry Sector CO2e Emissions by Industry[chemicals]; Output Industry Sector CO2e Emissions by Industry[natural gas and petroleum systems]; Output Industry Sector CO2e Emissions by Industry[other industries]</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</si>
  <si>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</si>
  <si>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</si>
  <si>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</si>
  <si>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Output Process Emissions in CO2e by Industry[cement and other carbonates]; Output Process Emissions in CO2e by Industry[coal mining]; Output Process Emissions in CO2e by Industry[iron and steel]; Output Process Emissions in CO2e by Industry[chemicals]; Output Process Emissions in CO2e by Industry[natural gas and petroleum systems]; Output Process Emissions in CO2e by Industry[other industries]</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</si>
  <si>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</si>
  <si>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</si>
  <si>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</si>
  <si>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Output Industry Sector Energy Related CO2e Emissions by Industry[cement and other carbonates]; Output Industry Sector Energy Related CO2e Emissions by Industry[coal mining]; Output Industry Sector Energy Related CO2e Emissions by Industry[iron and steel]; Output Industry Sector Energy Related CO2e Emissions by Industry[chemicals]; Output Industry Sector Energy Related CO2e Emissions by Industry[natural gas and petroleum systems]; Output Industry Sector Energy Related CO2e Emissions by Industry[other industries]</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</si>
  <si>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</si>
  <si>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</si>
  <si>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</si>
  <si>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</si>
  <si>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</si>
  <si>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</si>
  <si>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</si>
  <si>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</si>
  <si>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</si>
  <si>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</si>
  <si>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</si>
  <si>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</si>
  <si>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</si>
  <si>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</si>
  <si>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</si>
  <si>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</si>
  <si>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</si>
  <si>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</si>
  <si>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</si>
  <si>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</si>
  <si>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</si>
  <si>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</si>
  <si>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</si>
  <si>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</si>
  <si>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</si>
  <si>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</si>
  <si>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</si>
  <si>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</si>
  <si>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</si>
  <si>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</si>
  <si>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</si>
  <si>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</si>
  <si>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</si>
  <si>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</si>
  <si>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</si>
  <si>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</si>
  <si>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</si>
  <si>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</si>
  <si>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</si>
  <si>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</si>
  <si>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</si>
  <si>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</si>
  <si>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</si>
  <si>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</si>
  <si>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</si>
  <si>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</si>
  <si>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</si>
  <si>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</si>
  <si>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</si>
  <si>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</si>
  <si>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</si>
  <si>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</si>
  <si>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</si>
  <si>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</si>
  <si>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</si>
  <si>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</si>
  <si>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</si>
  <si>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</si>
  <si>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</si>
  <si>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</si>
  <si>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</si>
  <si>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</si>
  <si>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</si>
  <si>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</si>
  <si>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</si>
  <si>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</si>
  <si>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</si>
  <si>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</si>
  <si>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</si>
  <si>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</si>
  <si>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</si>
  <si>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</si>
  <si>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</si>
  <si>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</si>
  <si>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</si>
  <si>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</si>
  <si>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</si>
  <si>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</si>
  <si>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</si>
  <si>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</si>
  <si>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</si>
  <si>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</si>
  <si>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</si>
  <si>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</si>
  <si>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</si>
  <si>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</si>
  <si>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</si>
  <si>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</si>
  <si>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</si>
  <si>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</si>
  <si>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</si>
  <si>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</si>
  <si>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</si>
  <si>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</si>
  <si>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</si>
  <si>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</si>
  <si>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</si>
  <si>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</si>
  <si>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</si>
  <si>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</si>
  <si>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</si>
  <si>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</si>
  <si>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</si>
  <si>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</si>
  <si>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</si>
  <si>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</si>
  <si>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</si>
  <si>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</si>
  <si>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</si>
  <si>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</si>
  <si>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</si>
  <si>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</si>
  <si>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</si>
  <si>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</si>
  <si>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</si>
  <si>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</si>
  <si>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</si>
  <si>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</si>
  <si>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</si>
  <si>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</si>
  <si>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</si>
  <si>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</si>
  <si>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</si>
  <si>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</si>
  <si>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</si>
  <si>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</si>
  <si>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</si>
  <si>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</si>
  <si>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</si>
  <si>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</si>
  <si>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</si>
  <si>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</si>
  <si>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</si>
  <si>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</si>
  <si>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</si>
  <si>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</si>
  <si>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</si>
  <si>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</si>
  <si>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</si>
  <si>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</si>
  <si>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</si>
  <si>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</si>
  <si>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</si>
  <si>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</si>
  <si>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</si>
  <si>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</si>
  <si>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</si>
  <si>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</si>
  <si>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</si>
  <si>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</si>
  <si>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</si>
  <si>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</si>
  <si>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</si>
  <si>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</si>
  <si>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</si>
  <si>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</si>
  <si>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</si>
  <si>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</si>
  <si>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</si>
  <si>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</si>
  <si>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</si>
  <si>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</si>
  <si>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</si>
  <si>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</si>
  <si>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</si>
  <si>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</si>
  <si>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</si>
  <si>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</si>
  <si>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</si>
  <si>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</si>
  <si>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</si>
  <si>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</si>
  <si>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</si>
  <si>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</si>
  <si>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</si>
  <si>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</si>
  <si>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</si>
  <si>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process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</si>
  <si>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</si>
  <si>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</si>
  <si>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</si>
  <si>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</si>
  <si>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</si>
  <si>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</si>
  <si>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</si>
  <si>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</si>
  <si>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</si>
  <si>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</si>
  <si>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</si>
  <si>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</si>
  <si>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</si>
  <si>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</si>
  <si>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</si>
  <si>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</si>
  <si>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</si>
  <si>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</si>
  <si>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</si>
  <si>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</si>
  <si>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</si>
  <si>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</si>
  <si>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</si>
  <si>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</si>
  <si>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</si>
  <si>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</si>
  <si>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</si>
  <si>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</si>
  <si>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</si>
  <si>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</si>
  <si>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</si>
  <si>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</si>
  <si>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</si>
  <si>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</si>
  <si>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</si>
  <si>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</si>
  <si>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</si>
  <si>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</si>
  <si>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</si>
  <si>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</si>
  <si>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</si>
  <si>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</si>
  <si>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</si>
  <si>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</si>
  <si>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</si>
  <si>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</si>
  <si>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</si>
  <si>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</si>
  <si>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</si>
  <si>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</si>
  <si>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Light Freight Trucks</t>
  </si>
  <si>
    <t>Cars &amp; SUVs</t>
  </si>
  <si>
    <t>Industries</t>
  </si>
  <si>
    <t>Cement and Other Carbonates</t>
  </si>
  <si>
    <t>Coal Mining</t>
  </si>
  <si>
    <t>Chemicals</t>
  </si>
  <si>
    <t>Iron and Steel</t>
  </si>
  <si>
    <t>Natural Gas and Petroleum Systems</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</si>
  <si>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</si>
  <si>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</si>
  <si>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</si>
  <si>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</si>
  <si>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</si>
  <si>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</si>
  <si>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</si>
  <si>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</si>
  <si>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</si>
  <si>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</si>
  <si>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</si>
  <si>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</si>
  <si>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</si>
  <si>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</si>
  <si>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</si>
  <si>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</si>
  <si>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</si>
  <si>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</si>
  <si>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</si>
  <si>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Scenario Name for Web App</t>
  </si>
  <si>
    <t>Corresponding .cin File</t>
  </si>
  <si>
    <t>Business as Usual</t>
  </si>
  <si>
    <t>Scenario_BAU.cin</t>
  </si>
  <si>
    <r>
      <t xml:space="preserve">The scenario </t>
    </r>
    <r>
      <rPr>
        <b/>
        <i/>
        <sz val="11"/>
        <color theme="1"/>
        <rFont val="Calibri"/>
      </rPr>
      <t>in this row</t>
    </r>
    <r>
      <rPr>
        <sz val="11"/>
        <color theme="1"/>
        <rFont val="Calibri"/>
      </rPr>
      <t xml:space="preserve"> is the scenario that all policy scenarios are based on.  It can be freely renamed, but we refer to it here as "BAU".  Policy scenarios will inherit any settings in the BAU scenario's .cin file unless they specify different settings for those levers in their own .cin files.</t>
    </r>
  </si>
  <si>
    <t>Accelerated Efficiency, Electrification, &amp; Renewables</t>
  </si>
  <si>
    <t>Scenario_1.5.cin</t>
  </si>
  <si>
    <t>Sectoral Targets</t>
  </si>
  <si>
    <t>2030 % Reduction from 2019 (low)</t>
  </si>
  <si>
    <t>2030 % Reduction from 2019 (high)</t>
  </si>
  <si>
    <t>State</t>
  </si>
  <si>
    <t>AR4 (2005 emissions)</t>
  </si>
  <si>
    <t>AR5 (2005 emissions)</t>
  </si>
  <si>
    <t>2005 Emissions</t>
  </si>
  <si>
    <t>2030 Target Low</t>
  </si>
  <si>
    <t>2030 Target High</t>
  </si>
  <si>
    <t>AZ</t>
  </si>
  <si>
    <t>Historical</t>
  </si>
  <si>
    <t>Electricity Total</t>
  </si>
  <si>
    <t>Industry CO2</t>
  </si>
  <si>
    <t>Other</t>
  </si>
  <si>
    <t>Industry Non-CO2</t>
  </si>
  <si>
    <t>Buildings Total</t>
  </si>
  <si>
    <t>Land</t>
  </si>
  <si>
    <t>CH4 AR5 Conversion</t>
  </si>
  <si>
    <t>N2O AR5 Conversion</t>
  </si>
  <si>
    <t>Transport Total</t>
  </si>
  <si>
    <t>VA</t>
  </si>
  <si>
    <t>Industry CO2 Total</t>
  </si>
  <si>
    <t>Industry Non-CO2 Total</t>
  </si>
  <si>
    <t>State EPS Ag Emissions (2019) - CO2</t>
  </si>
  <si>
    <t>*using EPS data</t>
  </si>
  <si>
    <t>US EPS Ag Emissions (2019) - CO2</t>
  </si>
  <si>
    <t>US 2005 Ag Emissions - CO2</t>
  </si>
  <si>
    <t>State 2005 Ag Emissions - CO2</t>
  </si>
  <si>
    <t>State EPS Ag + Waste Emissions (2019) - nonCO2</t>
  </si>
  <si>
    <t>US EPS Ag + Waste Emissions (2019) - nonCO2</t>
  </si>
  <si>
    <t>US 2005 Ag + Waste Emissions - nonCO2</t>
  </si>
  <si>
    <t>State 2005 Ag + Waste Emissions - nonCO2</t>
  </si>
  <si>
    <t>Total (Exclusive of LULUCF)</t>
  </si>
  <si>
    <t>Percent Reduction from 2005 (Exclusive of LULUCF)</t>
  </si>
  <si>
    <t>State EPS Land Emissions (2019)</t>
  </si>
  <si>
    <t>US EPS Land Emissions (2019)</t>
  </si>
  <si>
    <t>FL</t>
  </si>
  <si>
    <t>2005 US LULUCF Emissions</t>
  </si>
  <si>
    <t>State 2005 LULUCF Emissions</t>
  </si>
  <si>
    <t>State 2005 historical emissions including LULUCF:</t>
  </si>
  <si>
    <t>Percent Reduction from 2005 (Inclusive of LULUCF)</t>
  </si>
  <si>
    <t>IA</t>
  </si>
  <si>
    <t>IL</t>
  </si>
  <si>
    <t>IN</t>
  </si>
  <si>
    <t>MD</t>
  </si>
  <si>
    <t>ME</t>
  </si>
  <si>
    <t>MI</t>
  </si>
  <si>
    <t>MN</t>
  </si>
  <si>
    <t>NC</t>
  </si>
  <si>
    <t>NJ</t>
  </si>
  <si>
    <t>NM</t>
  </si>
  <si>
    <t>NV</t>
  </si>
  <si>
    <t>OH</t>
  </si>
  <si>
    <t>OR</t>
  </si>
  <si>
    <t>PA</t>
  </si>
  <si>
    <t>TX</t>
  </si>
  <si>
    <t>WI</t>
  </si>
  <si>
    <t>On-Screen Target Name</t>
  </si>
  <si>
    <t>Target Year</t>
  </si>
  <si>
    <t>Target CO2e Min Value (MMT)</t>
  </si>
  <si>
    <t>Target CO2e Max Value (MMT)</t>
  </si>
  <si>
    <t>Target Mouse-Over Text</t>
  </si>
  <si>
    <t>2025 Target from Paris Climate Accord 2015</t>
  </si>
  <si>
    <t>In its Nationally Determined Contribution (NDC) to the U.N. Framework Convention on Climate Change, the U.S. committed to reduce greenhouse gas emissions 26-28 percent below 2005 levels by 2025.</t>
  </si>
  <si>
    <t>TABLE  1  SECTORAL REPORT FOR ENERGY</t>
  </si>
  <si>
    <t>Inventory 2005</t>
  </si>
  <si>
    <t>Submission 2019 v1</t>
  </si>
  <si>
    <t>UNITED STATES OF AMERICA</t>
  </si>
  <si>
    <t>GREENHOUSE GAS SOURCE AND SINK CATEGORIES</t>
  </si>
  <si>
    <r>
      <t>CO</t>
    </r>
    <r>
      <rPr>
        <b/>
        <vertAlign val="subscript"/>
        <sz val="9"/>
        <rFont val="Times New Roman"/>
      </rPr>
      <t>2</t>
    </r>
  </si>
  <si>
    <r>
      <t>CH</t>
    </r>
    <r>
      <rPr>
        <b/>
        <vertAlign val="subscript"/>
        <sz val="9"/>
        <rFont val="Times New Roman"/>
      </rPr>
      <t>4</t>
    </r>
  </si>
  <si>
    <r>
      <t>N</t>
    </r>
    <r>
      <rPr>
        <b/>
        <vertAlign val="subscript"/>
        <sz val="9"/>
        <rFont val="Times New Roman"/>
      </rPr>
      <t>2</t>
    </r>
    <r>
      <rPr>
        <b/>
        <sz val="9"/>
        <rFont val="Times New Roman"/>
      </rPr>
      <t>O</t>
    </r>
  </si>
  <si>
    <r>
      <t>NO</t>
    </r>
    <r>
      <rPr>
        <b/>
        <vertAlign val="subscript"/>
        <sz val="9"/>
        <rFont val="Times New Roman"/>
      </rPr>
      <t>X</t>
    </r>
  </si>
  <si>
    <t>NMVOC</t>
  </si>
  <si>
    <r>
      <t>SO</t>
    </r>
    <r>
      <rPr>
        <b/>
        <vertAlign val="subscript"/>
        <sz val="9"/>
        <rFont val="Times New Roman"/>
      </rPr>
      <t>2</t>
    </r>
    <r>
      <rPr>
        <b/>
        <sz val="9"/>
        <rFont val="Times New Roman"/>
      </rPr>
      <t xml:space="preserve">        </t>
    </r>
  </si>
  <si>
    <t>(kt)</t>
  </si>
  <si>
    <t>Total Energy</t>
  </si>
  <si>
    <t>International bunkers</t>
  </si>
  <si>
    <t>NE</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</si>
  <si>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</si>
  <si>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</si>
  <si>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</si>
  <si>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</si>
  <si>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</si>
  <si>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</si>
  <si>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</si>
  <si>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rPr>
      <t>2</t>
    </r>
    <r>
      <rPr>
        <b/>
        <vertAlign val="superscript"/>
        <sz val="9"/>
        <rFont val="Times New Roman"/>
      </rPr>
      <t>(1)</t>
    </r>
  </si>
  <si>
    <r>
      <t>CH</t>
    </r>
    <r>
      <rPr>
        <b/>
        <vertAlign val="subscript"/>
        <sz val="9"/>
        <rFont val="Times New Roman"/>
      </rPr>
      <t>4</t>
    </r>
  </si>
  <si>
    <r>
      <t>N</t>
    </r>
    <r>
      <rPr>
        <b/>
        <vertAlign val="subscript"/>
        <sz val="9"/>
        <rFont val="Times New Roman"/>
      </rPr>
      <t>2</t>
    </r>
    <r>
      <rPr>
        <b/>
        <sz val="9"/>
        <rFont val="Times New Roman"/>
      </rPr>
      <t>O</t>
    </r>
  </si>
  <si>
    <r>
      <t xml:space="preserve"> CO</t>
    </r>
    <r>
      <rPr>
        <b/>
        <vertAlign val="subscript"/>
        <sz val="9"/>
        <rFont val="Times New Roman"/>
      </rPr>
      <t>2</t>
    </r>
    <r>
      <rPr>
        <b/>
        <vertAlign val="superscript"/>
        <sz val="9"/>
        <rFont val="Times New Roman"/>
      </rPr>
      <t>(2)</t>
    </r>
  </si>
  <si>
    <r>
      <t>CH</t>
    </r>
    <r>
      <rPr>
        <b/>
        <vertAlign val="subscript"/>
        <sz val="9"/>
        <rFont val="Times New Roman"/>
      </rPr>
      <t>4</t>
    </r>
  </si>
  <si>
    <r>
      <t>N</t>
    </r>
    <r>
      <rPr>
        <b/>
        <vertAlign val="subscript"/>
        <sz val="9"/>
        <rFont val="Times New Roman"/>
      </rPr>
      <t>2</t>
    </r>
    <r>
      <rPr>
        <b/>
        <sz val="9"/>
        <rFont val="Times New Roman"/>
      </rPr>
      <t>O</t>
    </r>
  </si>
  <si>
    <r>
      <t>CO</t>
    </r>
    <r>
      <rPr>
        <b/>
        <vertAlign val="subscript"/>
        <sz val="9"/>
        <rFont val="Times New Roman"/>
      </rPr>
      <t>2</t>
    </r>
  </si>
  <si>
    <t>Amount captured</t>
  </si>
  <si>
    <t>(TJ)</t>
  </si>
  <si>
    <r>
      <t>NCV/GCV</t>
    </r>
    <r>
      <rPr>
        <b/>
        <vertAlign val="superscript"/>
        <sz val="9"/>
        <rFont val="Times New Roman"/>
      </rPr>
      <t>(3)</t>
    </r>
  </si>
  <si>
    <t>(t/TJ)</t>
  </si>
  <si>
    <t>(kg/TJ)</t>
  </si>
  <si>
    <t>1.A.3  Transport</t>
  </si>
  <si>
    <t>GCV</t>
  </si>
  <si>
    <t/>
  </si>
  <si>
    <t>Liquid fuels</t>
  </si>
  <si>
    <t>Solid fuels</t>
  </si>
  <si>
    <t>NO</t>
  </si>
  <si>
    <t>Gaseous fuels</t>
  </si>
  <si>
    <r>
      <t>Other fossil fuels</t>
    </r>
    <r>
      <rPr>
        <vertAlign val="superscript"/>
        <sz val="9"/>
        <rFont val="Times New Roman"/>
      </rPr>
      <t>(4)</t>
    </r>
  </si>
  <si>
    <t>NO,IE</t>
  </si>
  <si>
    <t>NO,IE,NA</t>
  </si>
  <si>
    <r>
      <t>Biomass</t>
    </r>
    <r>
      <rPr>
        <vertAlign val="superscript"/>
        <sz val="9"/>
        <rFont val="Times New Roman"/>
      </rPr>
      <t>(6)</t>
    </r>
  </si>
  <si>
    <r>
      <t xml:space="preserve">1.A.5  Other </t>
    </r>
    <r>
      <rPr>
        <b/>
        <i/>
        <sz val="9"/>
        <rFont val="Times New Roman"/>
      </rPr>
      <t>(Not specified elsewhere)</t>
    </r>
    <r>
      <rPr>
        <b/>
        <vertAlign val="superscript"/>
        <sz val="9"/>
        <rFont val="Times New Roman"/>
      </rPr>
      <t>(14)</t>
    </r>
  </si>
  <si>
    <t>NO,NA</t>
  </si>
  <si>
    <r>
      <t xml:space="preserve">a. Stationary </t>
    </r>
    <r>
      <rPr>
        <b/>
        <i/>
        <sz val="9"/>
        <rFont val="Times New Roman"/>
      </rPr>
      <t>(please specify)</t>
    </r>
  </si>
  <si>
    <t>Incineration of Waste</t>
  </si>
  <si>
    <t>Liquid Fuels</t>
  </si>
  <si>
    <t>NA</t>
  </si>
  <si>
    <t>Solid Fuels</t>
  </si>
  <si>
    <t>Gaseous Fuels</t>
  </si>
  <si>
    <t>Other Fossil Fuels</t>
  </si>
  <si>
    <t>Peat</t>
  </si>
  <si>
    <t>U.S. Territories</t>
  </si>
  <si>
    <t>NE,NA</t>
  </si>
  <si>
    <t>Non Energy Use</t>
  </si>
  <si>
    <r>
      <t xml:space="preserve">b. Mobile </t>
    </r>
    <r>
      <rPr>
        <b/>
        <i/>
        <sz val="9"/>
        <rFont val="Times New Roman"/>
      </rPr>
      <t>(please specify)</t>
    </r>
  </si>
  <si>
    <t>Military</t>
  </si>
  <si>
    <t>Subtotal of transportation biomass</t>
  </si>
  <si>
    <t>TABLE 2(I) SECTORAL REPORT FOR INDUSTRIAL PROCESSES AND PRODUCT USE</t>
  </si>
  <si>
    <r>
      <t>CO</t>
    </r>
    <r>
      <rPr>
        <b/>
        <vertAlign val="subscript"/>
        <sz val="9"/>
        <rFont val="Times New Roman"/>
      </rPr>
      <t>2</t>
    </r>
  </si>
  <si>
    <r>
      <t>CH</t>
    </r>
    <r>
      <rPr>
        <b/>
        <vertAlign val="subscript"/>
        <sz val="9"/>
        <rFont val="Times New Roman"/>
      </rPr>
      <t>4</t>
    </r>
  </si>
  <si>
    <r>
      <t>N</t>
    </r>
    <r>
      <rPr>
        <b/>
        <vertAlign val="subscript"/>
        <sz val="9"/>
        <rFont val="Times New Roman"/>
      </rPr>
      <t>2</t>
    </r>
    <r>
      <rPr>
        <b/>
        <sz val="9"/>
        <rFont val="Times New Roman"/>
      </rPr>
      <t>O</t>
    </r>
  </si>
  <si>
    <r>
      <t>HFCs</t>
    </r>
    <r>
      <rPr>
        <b/>
        <vertAlign val="superscript"/>
        <sz val="9"/>
        <rFont val="Times New Roman"/>
      </rPr>
      <t>(1)</t>
    </r>
  </si>
  <si>
    <r>
      <t>PFCs</t>
    </r>
    <r>
      <rPr>
        <b/>
        <vertAlign val="superscript"/>
        <sz val="9"/>
        <rFont val="Times New Roman"/>
      </rPr>
      <t>(1)</t>
    </r>
  </si>
  <si>
    <r>
      <t>Unspecified mix of HFCs and PFCs</t>
    </r>
    <r>
      <rPr>
        <b/>
        <vertAlign val="superscript"/>
        <sz val="9"/>
        <rFont val="Times New Roman"/>
      </rPr>
      <t>(1)</t>
    </r>
  </si>
  <si>
    <r>
      <t>SF</t>
    </r>
    <r>
      <rPr>
        <b/>
        <vertAlign val="subscript"/>
        <sz val="9"/>
        <rFont val="Times New Roman"/>
      </rPr>
      <t>6</t>
    </r>
  </si>
  <si>
    <r>
      <t>NF</t>
    </r>
    <r>
      <rPr>
        <b/>
        <vertAlign val="subscript"/>
        <sz val="9"/>
        <rFont val="Times New Roman"/>
      </rPr>
      <t>3</t>
    </r>
    <r>
      <rPr>
        <b/>
        <sz val="9"/>
        <rFont val="Times New Roman"/>
      </rPr>
      <t xml:space="preserve"> </t>
    </r>
  </si>
  <si>
    <r>
      <t>NO</t>
    </r>
    <r>
      <rPr>
        <b/>
        <vertAlign val="subscript"/>
        <sz val="9"/>
        <rFont val="Times New Roman"/>
      </rPr>
      <t>x</t>
    </r>
  </si>
  <si>
    <r>
      <t>SO</t>
    </r>
    <r>
      <rPr>
        <b/>
        <vertAlign val="subscript"/>
        <sz val="9"/>
        <rFont val="Times New Roman"/>
      </rPr>
      <t>2</t>
    </r>
  </si>
  <si>
    <r>
      <t>CO</t>
    </r>
    <r>
      <rPr>
        <b/>
        <vertAlign val="subscript"/>
        <sz val="9"/>
        <rFont val="Times New Roman"/>
      </rPr>
      <t>2</t>
    </r>
    <r>
      <rPr>
        <b/>
        <sz val="9"/>
        <rFont val="Times New Roman"/>
      </rPr>
      <t xml:space="preserve"> equivalent (kt)</t>
    </r>
  </si>
  <si>
    <t>Total industrial processes</t>
  </si>
  <si>
    <t>Subtotal of industry processes</t>
  </si>
  <si>
    <r>
      <t>TABLE 2(II) SECTORAL REPORT FOR INDUSTRIAL PROCESSES AND PRODUCT USE - EMISSIONS OF HFCs, PFCs, SF</t>
    </r>
    <r>
      <rPr>
        <b/>
        <vertAlign val="subscript"/>
        <sz val="12"/>
        <rFont val="Times New Roman"/>
      </rPr>
      <t>6</t>
    </r>
    <r>
      <rPr>
        <b/>
        <sz val="12"/>
        <rFont val="Times New Roman"/>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</si>
  <si>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</si>
  <si>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</si>
  <si>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</si>
  <si>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</si>
  <si>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</si>
  <si>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</si>
  <si>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</si>
  <si>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</si>
  <si>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</si>
  <si>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</si>
  <si>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</si>
  <si>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</si>
  <si>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</si>
  <si>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</si>
  <si>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</si>
  <si>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</si>
  <si>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</si>
  <si>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</si>
  <si>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</si>
  <si>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</si>
  <si>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rPr>
      <t xml:space="preserve"> (1)</t>
    </r>
  </si>
  <si>
    <t>Total HFCs</t>
  </si>
  <si>
    <r>
      <t>CF</t>
    </r>
    <r>
      <rPr>
        <b/>
        <vertAlign val="subscript"/>
        <sz val="9"/>
        <rFont val="Times New Roman"/>
      </rPr>
      <t>4</t>
    </r>
  </si>
  <si>
    <r>
      <t>C</t>
    </r>
    <r>
      <rPr>
        <b/>
        <vertAlign val="subscript"/>
        <sz val="9"/>
        <rFont val="Times New Roman"/>
      </rPr>
      <t>2</t>
    </r>
    <r>
      <rPr>
        <b/>
        <sz val="9"/>
        <rFont val="Times New Roman"/>
      </rPr>
      <t>F</t>
    </r>
    <r>
      <rPr>
        <b/>
        <vertAlign val="subscript"/>
        <sz val="9"/>
        <rFont val="Times New Roman"/>
      </rPr>
      <t>6</t>
    </r>
  </si>
  <si>
    <r>
      <t xml:space="preserve">C </t>
    </r>
    <r>
      <rPr>
        <b/>
        <vertAlign val="subscript"/>
        <sz val="9"/>
        <rFont val="Times New Roman"/>
      </rPr>
      <t>3</t>
    </r>
    <r>
      <rPr>
        <b/>
        <sz val="9"/>
        <rFont val="Times New Roman"/>
      </rPr>
      <t>F</t>
    </r>
    <r>
      <rPr>
        <b/>
        <vertAlign val="subscript"/>
        <sz val="9"/>
        <rFont val="Times New Roman"/>
      </rPr>
      <t>8</t>
    </r>
  </si>
  <si>
    <r>
      <t>C</t>
    </r>
    <r>
      <rPr>
        <b/>
        <vertAlign val="subscript"/>
        <sz val="9"/>
        <rFont val="Times New Roman"/>
      </rPr>
      <t>4</t>
    </r>
    <r>
      <rPr>
        <b/>
        <sz val="9"/>
        <rFont val="Times New Roman"/>
      </rPr>
      <t>F</t>
    </r>
    <r>
      <rPr>
        <b/>
        <vertAlign val="subscript"/>
        <sz val="9"/>
        <rFont val="Times New Roman"/>
      </rPr>
      <t>10</t>
    </r>
  </si>
  <si>
    <r>
      <t>c-C</t>
    </r>
    <r>
      <rPr>
        <b/>
        <vertAlign val="subscript"/>
        <sz val="9"/>
        <rFont val="Times New Roman"/>
      </rPr>
      <t>4</t>
    </r>
    <r>
      <rPr>
        <b/>
        <sz val="9"/>
        <rFont val="Times New Roman"/>
      </rPr>
      <t>F</t>
    </r>
    <r>
      <rPr>
        <b/>
        <vertAlign val="subscript"/>
        <sz val="9"/>
        <rFont val="Times New Roman"/>
      </rPr>
      <t>8</t>
    </r>
  </si>
  <si>
    <r>
      <t>C</t>
    </r>
    <r>
      <rPr>
        <b/>
        <vertAlign val="subscript"/>
        <sz val="9"/>
        <rFont val="Times New Roman"/>
      </rPr>
      <t>5</t>
    </r>
    <r>
      <rPr>
        <b/>
        <sz val="9"/>
        <rFont val="Times New Roman"/>
      </rPr>
      <t>F</t>
    </r>
    <r>
      <rPr>
        <b/>
        <vertAlign val="subscript"/>
        <sz val="9"/>
        <rFont val="Times New Roman"/>
      </rPr>
      <t>12</t>
    </r>
  </si>
  <si>
    <r>
      <t>C</t>
    </r>
    <r>
      <rPr>
        <b/>
        <vertAlign val="subscript"/>
        <sz val="9"/>
        <rFont val="Times New Roman"/>
      </rPr>
      <t>6</t>
    </r>
    <r>
      <rPr>
        <b/>
        <sz val="9"/>
        <rFont val="Times New Roman"/>
      </rPr>
      <t>F</t>
    </r>
    <r>
      <rPr>
        <b/>
        <vertAlign val="subscript"/>
        <sz val="9"/>
        <rFont val="Times New Roman"/>
      </rPr>
      <t>14</t>
    </r>
  </si>
  <si>
    <r>
      <t>C</t>
    </r>
    <r>
      <rPr>
        <b/>
        <vertAlign val="subscript"/>
        <sz val="9"/>
        <rFont val="Times New Roman"/>
      </rPr>
      <t>10</t>
    </r>
    <r>
      <rPr>
        <b/>
        <sz val="9"/>
        <rFont val="Times New Roman"/>
      </rPr>
      <t>F</t>
    </r>
    <r>
      <rPr>
        <b/>
        <vertAlign val="subscript"/>
        <sz val="9"/>
        <rFont val="Times New Roman"/>
      </rPr>
      <t>18</t>
    </r>
  </si>
  <si>
    <r>
      <t>c-C</t>
    </r>
    <r>
      <rPr>
        <b/>
        <vertAlign val="subscript"/>
        <sz val="9"/>
        <rFont val="Times New Roman"/>
      </rPr>
      <t>3</t>
    </r>
    <r>
      <rPr>
        <b/>
        <sz val="9"/>
        <rFont val="Times New Roman"/>
      </rPr>
      <t>F</t>
    </r>
    <r>
      <rPr>
        <b/>
        <vertAlign val="subscript"/>
        <sz val="9"/>
        <rFont val="Times New Roman"/>
      </rPr>
      <t>6</t>
    </r>
  </si>
  <si>
    <r>
      <t xml:space="preserve">Unspecified mix of PFCs </t>
    </r>
    <r>
      <rPr>
        <b/>
        <vertAlign val="superscript"/>
        <sz val="9"/>
        <rFont val="Times New Roman"/>
      </rPr>
      <t>(1)</t>
    </r>
  </si>
  <si>
    <t>Total PFCs</t>
  </si>
  <si>
    <r>
      <t>Unspecified mix of HFCs and PFCs</t>
    </r>
    <r>
      <rPr>
        <b/>
        <vertAlign val="superscript"/>
        <sz val="9"/>
        <rFont val="Times New Roman"/>
      </rPr>
      <t>(1)</t>
    </r>
  </si>
  <si>
    <r>
      <t>SF</t>
    </r>
    <r>
      <rPr>
        <b/>
        <vertAlign val="subscript"/>
        <sz val="9"/>
        <rFont val="Times New Roman"/>
      </rPr>
      <t>6</t>
    </r>
  </si>
  <si>
    <r>
      <t>NF</t>
    </r>
    <r>
      <rPr>
        <b/>
        <vertAlign val="subscript"/>
        <sz val="9"/>
        <rFont val="Times New Roman"/>
      </rPr>
      <t>3</t>
    </r>
  </si>
  <si>
    <r>
      <t>(t)</t>
    </r>
    <r>
      <rPr>
        <b/>
        <vertAlign val="superscript"/>
        <sz val="9"/>
        <rFont val="Times New Roman"/>
      </rPr>
      <t>(2)</t>
    </r>
  </si>
  <si>
    <r>
      <t>CO</t>
    </r>
    <r>
      <rPr>
        <b/>
        <vertAlign val="subscript"/>
        <sz val="9"/>
        <rFont val="Times New Roman"/>
      </rPr>
      <t xml:space="preserve">2 </t>
    </r>
    <r>
      <rPr>
        <b/>
        <sz val="9"/>
        <rFont val="Times New Roman"/>
      </rPr>
      <t>equivalent (kt)</t>
    </r>
  </si>
  <si>
    <r>
      <t>(t)</t>
    </r>
    <r>
      <rPr>
        <b/>
        <vertAlign val="superscript"/>
        <sz val="9"/>
        <rFont val="Times New Roman"/>
      </rPr>
      <t>(2)</t>
    </r>
  </si>
  <si>
    <r>
      <t>CO</t>
    </r>
    <r>
      <rPr>
        <b/>
        <vertAlign val="subscript"/>
        <sz val="9"/>
        <rFont val="Times New Roman"/>
      </rPr>
      <t xml:space="preserve">2 </t>
    </r>
    <r>
      <rPr>
        <b/>
        <sz val="9"/>
        <rFont val="Times New Roman"/>
      </rPr>
      <t>equivalent (kt)</t>
    </r>
  </si>
  <si>
    <r>
      <t>CO</t>
    </r>
    <r>
      <rPr>
        <b/>
        <vertAlign val="subscript"/>
        <sz val="9"/>
        <rFont val="Times New Roman"/>
      </rPr>
      <t>2</t>
    </r>
    <r>
      <rPr>
        <b/>
        <sz val="9"/>
        <rFont val="Times New Roman"/>
      </rPr>
      <t xml:space="preserve"> equivalent (kt)</t>
    </r>
  </si>
  <si>
    <r>
      <t>(t)</t>
    </r>
    <r>
      <rPr>
        <b/>
        <vertAlign val="superscript"/>
        <sz val="9"/>
        <rFont val="Times New Roman"/>
      </rPr>
      <t>(2)</t>
    </r>
  </si>
  <si>
    <r>
      <t>(t)</t>
    </r>
    <r>
      <rPr>
        <b/>
        <vertAlign val="superscript"/>
        <sz val="9"/>
        <rFont val="Times New Roman"/>
      </rPr>
      <t>(2)</t>
    </r>
  </si>
  <si>
    <r>
      <t>Total actual emissions of halocarbons (by chemical) and SF</t>
    </r>
    <r>
      <rPr>
        <b/>
        <vertAlign val="subscript"/>
        <sz val="9"/>
        <rFont val="Times New Roman"/>
      </rPr>
      <t>6</t>
    </r>
  </si>
  <si>
    <t>NO,NE,IE,NA</t>
  </si>
  <si>
    <t>NO,NE,NA</t>
  </si>
  <si>
    <t>NE,IE,NA</t>
  </si>
  <si>
    <t>Subtotal of Industry F-Gas Emissions</t>
  </si>
  <si>
    <t>TABLE 3 SECTORAL REPORT FOR AGRICULTURE</t>
  </si>
  <si>
    <t>(Sheet 1 of 2)</t>
  </si>
  <si>
    <t xml:space="preserve">GREENHOUSE GAS SOURCE AND </t>
  </si>
  <si>
    <r>
      <t>CO</t>
    </r>
    <r>
      <rPr>
        <b/>
        <vertAlign val="subscript"/>
        <sz val="9"/>
        <rFont val="Times New Roman"/>
      </rPr>
      <t>2</t>
    </r>
  </si>
  <si>
    <r>
      <t>CH</t>
    </r>
    <r>
      <rPr>
        <b/>
        <vertAlign val="subscript"/>
        <sz val="9"/>
        <rFont val="Times New Roman"/>
      </rPr>
      <t>4</t>
    </r>
  </si>
  <si>
    <r>
      <t>N</t>
    </r>
    <r>
      <rPr>
        <b/>
        <vertAlign val="subscript"/>
        <sz val="9"/>
        <rFont val="Times New Roman"/>
      </rPr>
      <t>2</t>
    </r>
    <r>
      <rPr>
        <b/>
        <sz val="9"/>
        <rFont val="Times New Roman"/>
      </rPr>
      <t>O</t>
    </r>
  </si>
  <si>
    <r>
      <t>NO</t>
    </r>
    <r>
      <rPr>
        <b/>
        <vertAlign val="subscript"/>
        <sz val="9"/>
        <rFont val="Times New Roman"/>
      </rPr>
      <t>x</t>
    </r>
  </si>
  <si>
    <t>SINK CATEGORIES</t>
  </si>
  <si>
    <t>3. Total agriculture</t>
  </si>
  <si>
    <t>Subtotal of Agriculture Emissions</t>
  </si>
  <si>
    <t>TABLE 4 SECTORAL REPORT FOR LAND USE, LAND-USE CHANGE AND FORESTRY</t>
  </si>
  <si>
    <r>
      <t>Net CO</t>
    </r>
    <r>
      <rPr>
        <b/>
        <vertAlign val="subscript"/>
        <sz val="9"/>
        <rFont val="Times New Roman"/>
      </rPr>
      <t>2</t>
    </r>
    <r>
      <rPr>
        <b/>
        <sz val="9"/>
        <rFont val="Times New Roman"/>
      </rPr>
      <t xml:space="preserve"> emissions/removals</t>
    </r>
    <r>
      <rPr>
        <b/>
        <vertAlign val="superscript"/>
        <sz val="9"/>
        <rFont val="Times New Roman"/>
      </rPr>
      <t>(1), (2)</t>
    </r>
  </si>
  <si>
    <r>
      <t>CH</t>
    </r>
    <r>
      <rPr>
        <b/>
        <vertAlign val="subscript"/>
        <sz val="9"/>
        <rFont val="Times New Roman"/>
      </rPr>
      <t>4</t>
    </r>
    <r>
      <rPr>
        <b/>
        <vertAlign val="superscript"/>
        <sz val="9"/>
        <rFont val="Times New Roman"/>
      </rPr>
      <t>(2)</t>
    </r>
  </si>
  <si>
    <r>
      <t>N</t>
    </r>
    <r>
      <rPr>
        <b/>
        <vertAlign val="subscript"/>
        <sz val="9"/>
        <rFont val="Times New Roman"/>
      </rPr>
      <t>2</t>
    </r>
    <r>
      <rPr>
        <b/>
        <sz val="9"/>
        <rFont val="Times New Roman"/>
      </rPr>
      <t>O</t>
    </r>
    <r>
      <rPr>
        <b/>
        <vertAlign val="superscript"/>
        <sz val="9"/>
        <rFont val="Times New Roman"/>
      </rPr>
      <t>(2)</t>
    </r>
  </si>
  <si>
    <r>
      <t>NO</t>
    </r>
    <r>
      <rPr>
        <b/>
        <vertAlign val="subscript"/>
        <sz val="9"/>
        <rFont val="Times New Roman"/>
      </rPr>
      <t>x</t>
    </r>
  </si>
  <si>
    <t>4. Total LULUCF</t>
  </si>
  <si>
    <t>Subtotal for LULUCF</t>
  </si>
  <si>
    <t>TABLE 5 SECTORAL REPORT FOR WASTE</t>
  </si>
  <si>
    <t>GREENHOUSE GAS SOURCE AND  SINK CATEGORIES</t>
  </si>
  <si>
    <r>
      <t>CO</t>
    </r>
    <r>
      <rPr>
        <b/>
        <vertAlign val="subscript"/>
        <sz val="9"/>
        <rFont val="Times New Roman"/>
      </rPr>
      <t>2</t>
    </r>
    <r>
      <rPr>
        <b/>
        <vertAlign val="superscript"/>
        <sz val="9"/>
        <rFont val="Times New Roman"/>
      </rPr>
      <t>(1)</t>
    </r>
  </si>
  <si>
    <r>
      <t>CH</t>
    </r>
    <r>
      <rPr>
        <b/>
        <vertAlign val="subscript"/>
        <sz val="9"/>
        <rFont val="Times New Roman"/>
      </rPr>
      <t>4</t>
    </r>
  </si>
  <si>
    <r>
      <t>N</t>
    </r>
    <r>
      <rPr>
        <b/>
        <vertAlign val="subscript"/>
        <sz val="9"/>
        <rFont val="Times New Roman"/>
      </rPr>
      <t>2</t>
    </r>
    <r>
      <rPr>
        <b/>
        <sz val="9"/>
        <rFont val="Times New Roman"/>
      </rPr>
      <t>O</t>
    </r>
  </si>
  <si>
    <r>
      <t>NO</t>
    </r>
    <r>
      <rPr>
        <b/>
        <vertAlign val="subscript"/>
        <sz val="9"/>
        <rFont val="Times New Roman"/>
      </rPr>
      <t>x</t>
    </r>
  </si>
  <si>
    <r>
      <t>SO</t>
    </r>
    <r>
      <rPr>
        <b/>
        <vertAlign val="subscript"/>
        <sz val="9"/>
        <rFont val="Times New Roman"/>
      </rPr>
      <t>2</t>
    </r>
  </si>
  <si>
    <t xml:space="preserve">Total waste </t>
  </si>
  <si>
    <t>Subtotal for Waste</t>
  </si>
  <si>
    <t>Subtotals, Main GHGs (kt)</t>
  </si>
  <si>
    <r>
      <t>CO</t>
    </r>
    <r>
      <rPr>
        <b/>
        <vertAlign val="subscript"/>
        <sz val="11"/>
        <rFont val="Calibri"/>
      </rPr>
      <t>2</t>
    </r>
  </si>
  <si>
    <r>
      <t>CH</t>
    </r>
    <r>
      <rPr>
        <b/>
        <vertAlign val="subscript"/>
        <sz val="11"/>
        <rFont val="Calibri"/>
      </rPr>
      <t>4</t>
    </r>
  </si>
  <si>
    <r>
      <t>N</t>
    </r>
    <r>
      <rPr>
        <b/>
        <vertAlign val="subscript"/>
        <sz val="11"/>
        <rFont val="Calibri"/>
      </rPr>
      <t>2</t>
    </r>
    <r>
      <rPr>
        <b/>
        <sz val="11"/>
        <rFont val="Calibri"/>
      </rPr>
      <t>O</t>
    </r>
  </si>
  <si>
    <r>
      <t>NO</t>
    </r>
    <r>
      <rPr>
        <b/>
        <vertAlign val="subscript"/>
        <sz val="11"/>
        <rFont val="Calibri"/>
      </rPr>
      <t>X</t>
    </r>
  </si>
  <si>
    <r>
      <t>SO</t>
    </r>
    <r>
      <rPr>
        <b/>
        <vertAlign val="subscript"/>
        <sz val="11"/>
        <rFont val="Calibri"/>
      </rPr>
      <t>2</t>
    </r>
    <r>
      <rPr>
        <b/>
        <sz val="11"/>
        <rFont val="Calibri"/>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</si>
  <si>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</si>
  <si>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</si>
  <si>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</si>
  <si>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</si>
  <si>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</si>
  <si>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</si>
  <si>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</si>
  <si>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</si>
  <si>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</si>
  <si>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</si>
  <si>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</si>
  <si>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</si>
  <si>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</si>
  <si>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</si>
  <si>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</si>
  <si>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</si>
  <si>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</si>
  <si>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</si>
  <si>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</si>
  <si>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</si>
  <si>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</si>
  <si>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</si>
  <si>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</si>
  <si>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</si>
  <si>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Subtotals, CO2e (MMT)</t>
  </si>
  <si>
    <r>
      <t>CO</t>
    </r>
    <r>
      <rPr>
        <b/>
        <vertAlign val="subscript"/>
        <sz val="11"/>
        <rFont val="Calibri"/>
      </rPr>
      <t>2</t>
    </r>
  </si>
  <si>
    <r>
      <t>CH</t>
    </r>
    <r>
      <rPr>
        <b/>
        <vertAlign val="subscript"/>
        <sz val="11"/>
        <rFont val="Calibri"/>
      </rPr>
      <t>4</t>
    </r>
  </si>
  <si>
    <r>
      <t>N</t>
    </r>
    <r>
      <rPr>
        <b/>
        <vertAlign val="subscript"/>
        <sz val="11"/>
        <rFont val="Calibri"/>
      </rPr>
      <t>2</t>
    </r>
    <r>
      <rPr>
        <b/>
        <sz val="11"/>
        <rFont val="Calibri"/>
      </rPr>
      <t>O</t>
    </r>
  </si>
  <si>
    <r>
      <t>NO</t>
    </r>
    <r>
      <rPr>
        <b/>
        <vertAlign val="subscript"/>
        <sz val="11"/>
        <rFont val="Calibri"/>
      </rPr>
      <t>X</t>
    </r>
  </si>
  <si>
    <r>
      <t>SO</t>
    </r>
    <r>
      <rPr>
        <b/>
        <vertAlign val="subscript"/>
        <sz val="11"/>
        <rFont val="Calibri"/>
      </rPr>
      <t>2</t>
    </r>
    <r>
      <rPr>
        <b/>
        <sz val="11"/>
        <rFont val="Calibri"/>
      </rPr>
      <t xml:space="preserve">        </t>
    </r>
  </si>
  <si>
    <t>Total Emissions</t>
  </si>
  <si>
    <t>TOTAL 2005 US EMISSIONS, MMT CO2e</t>
  </si>
  <si>
    <t>EPA 2015 Forestry Emissions for 2005 (kt)</t>
  </si>
  <si>
    <t>&lt;- We use the 2015 inventory estimates because our data source for forecasted LULUCF emissions is based on the is year, not the 2017 inventory (which has significantly revised down emissions)</t>
  </si>
  <si>
    <t>EPA 2015 Forestry Emissions for 2005 (MMT CO2e)</t>
  </si>
  <si>
    <t>ADJUSTED 2005 US EMISSIONS, MMT CO2e</t>
  </si>
  <si>
    <r>
      <rPr>
        <b/>
        <sz val="12"/>
        <color rgb="FF18305C"/>
        <rFont val="Arial Narrow"/>
      </rPr>
      <t>Appendix 8.A: Lifetimes, Radiative Efficiencies and Metric Values</t>
    </r>
  </si>
  <si>
    <r>
      <rPr>
        <b/>
        <sz val="8"/>
        <color rgb="FF18305C"/>
        <rFont val="Arial Narrow"/>
      </rPr>
      <t>Table</t>
    </r>
    <r>
      <rPr>
        <b/>
        <sz val="8"/>
        <color rgb="FF18305C"/>
        <rFont val="Calibri"/>
      </rPr>
      <t xml:space="preserve"> 8.A.1 | </t>
    </r>
    <r>
      <rPr>
        <sz val="8"/>
        <color rgb="FF231F20"/>
        <rFont val="Calibri"/>
      </rPr>
      <t>Radiative efficiencies (REs), lifetimes/adjustment times, AGWP and GWP values for 20 and 100 years, and AGTP and GTP values for 20, 50 and 100 years. Climate–carbon feedbacks are included for CO</t>
    </r>
    <r>
      <rPr>
        <sz val="5"/>
        <color rgb="FF231F20"/>
        <rFont val="Calibri"/>
      </rPr>
      <t xml:space="preserve">2 </t>
    </r>
    <r>
      <rPr>
        <sz val="8"/>
        <color rgb="FF231F20"/>
        <rFont val="Calibri"/>
      </rPr>
      <t>while no climate</t>
    </r>
  </si>
  <si>
    <r>
      <rPr>
        <sz val="8"/>
        <color rgb="FF231F20"/>
        <rFont val="Calibri"/>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rPr>
      <t xml:space="preserve">2 </t>
    </r>
    <r>
      <rPr>
        <sz val="8"/>
        <color rgb="FF231F20"/>
        <rFont val="Calibri"/>
      </rPr>
      <t>emissions). For a complete list of chemical names and CAS numbers, and for accurate replications of metric values, see Supplementary Material Section 8.SM.13 and references therein.</t>
    </r>
  </si>
  <si>
    <r>
      <rPr>
        <b/>
        <sz val="8"/>
        <color rgb="FF231F20"/>
        <rFont val="Arial Narrow"/>
      </rPr>
      <t>Acronym, Common Name or Chemi- cal Name</t>
    </r>
  </si>
  <si>
    <r>
      <rPr>
        <b/>
        <sz val="8"/>
        <color rgb="FF231F20"/>
        <rFont val="Arial Narrow"/>
      </rPr>
      <t>Chemical Formula</t>
    </r>
  </si>
  <si>
    <r>
      <rPr>
        <sz val="8"/>
        <color rgb="FF231F20"/>
        <rFont val="Calibri"/>
      </rPr>
      <t>Lifetime (Years)</t>
    </r>
  </si>
  <si>
    <r>
      <rPr>
        <sz val="8"/>
        <color rgb="FF231F20"/>
        <rFont val="Calibri"/>
      </rPr>
      <t>Radiative Efficiency (W m</t>
    </r>
    <r>
      <rPr>
        <sz val="5"/>
        <color rgb="FF231F20"/>
        <rFont val="Calibri"/>
      </rPr>
      <t xml:space="preserve">–2
</t>
    </r>
    <r>
      <rPr>
        <sz val="8"/>
        <color rgb="FF231F20"/>
        <rFont val="Calibri"/>
      </rPr>
      <t>ppb</t>
    </r>
    <r>
      <rPr>
        <sz val="5"/>
        <color rgb="FF231F20"/>
        <rFont val="Calibri"/>
      </rPr>
      <t>–1</t>
    </r>
    <r>
      <rPr>
        <sz val="8"/>
        <color rgb="FF231F20"/>
        <rFont val="Calibri"/>
      </rPr>
      <t>)</t>
    </r>
  </si>
  <si>
    <r>
      <rPr>
        <sz val="8"/>
        <color rgb="FF231F20"/>
        <rFont val="Calibri"/>
      </rPr>
      <t xml:space="preserve">AGWP
</t>
    </r>
    <r>
      <rPr>
        <sz val="8"/>
        <color rgb="FF231F20"/>
        <rFont val="Calibri"/>
      </rPr>
      <t>20-year (W m</t>
    </r>
    <r>
      <rPr>
        <sz val="5"/>
        <color rgb="FF231F20"/>
        <rFont val="Calibri"/>
      </rPr>
      <t xml:space="preserve">–2
</t>
    </r>
    <r>
      <rPr>
        <sz val="8"/>
        <color rgb="FF231F20"/>
        <rFont val="Calibri"/>
      </rPr>
      <t>yr kg</t>
    </r>
    <r>
      <rPr>
        <sz val="5"/>
        <color rgb="FF231F20"/>
        <rFont val="Calibri"/>
      </rPr>
      <t>–1</t>
    </r>
    <r>
      <rPr>
        <sz val="8"/>
        <color rgb="FF231F20"/>
        <rFont val="Calibri"/>
      </rPr>
      <t>)</t>
    </r>
  </si>
  <si>
    <r>
      <rPr>
        <b/>
        <sz val="8"/>
        <color rgb="FF231F20"/>
        <rFont val="Calibri"/>
      </rPr>
      <t xml:space="preserve">GWP
</t>
    </r>
    <r>
      <rPr>
        <b/>
        <sz val="8"/>
        <color rgb="FF231F20"/>
        <rFont val="Calibri"/>
      </rPr>
      <t>20-year</t>
    </r>
  </si>
  <si>
    <r>
      <rPr>
        <sz val="8"/>
        <color rgb="FF231F20"/>
        <rFont val="Calibri"/>
      </rPr>
      <t xml:space="preserve">AGWP
</t>
    </r>
    <r>
      <rPr>
        <sz val="8"/>
        <color rgb="FF231F20"/>
        <rFont val="Calibri"/>
      </rPr>
      <t>100-year (W m</t>
    </r>
    <r>
      <rPr>
        <sz val="5"/>
        <color rgb="FF231F20"/>
        <rFont val="Calibri"/>
      </rPr>
      <t xml:space="preserve">–2
</t>
    </r>
    <r>
      <rPr>
        <sz val="8"/>
        <color rgb="FF231F20"/>
        <rFont val="Calibri"/>
      </rPr>
      <t>yr kg</t>
    </r>
    <r>
      <rPr>
        <sz val="5"/>
        <color rgb="FF231F20"/>
        <rFont val="Calibri"/>
      </rPr>
      <t>–1</t>
    </r>
    <r>
      <rPr>
        <sz val="8"/>
        <color rgb="FF231F20"/>
        <rFont val="Calibri"/>
      </rPr>
      <t>)</t>
    </r>
  </si>
  <si>
    <r>
      <rPr>
        <b/>
        <sz val="8"/>
        <color rgb="FF231F20"/>
        <rFont val="Calibri"/>
      </rPr>
      <t xml:space="preserve">GWP
</t>
    </r>
    <r>
      <rPr>
        <b/>
        <sz val="8"/>
        <color rgb="FF231F20"/>
        <rFont val="Calibri"/>
      </rPr>
      <t>100-year</t>
    </r>
  </si>
  <si>
    <r>
      <rPr>
        <sz val="8"/>
        <color rgb="FF231F20"/>
        <rFont val="Calibri"/>
      </rPr>
      <t xml:space="preserve">AGTP
</t>
    </r>
    <r>
      <rPr>
        <sz val="8"/>
        <color rgb="FF231F20"/>
        <rFont val="Calibri"/>
      </rPr>
      <t>20-year (K kg</t>
    </r>
    <r>
      <rPr>
        <sz val="5"/>
        <color rgb="FF231F20"/>
        <rFont val="Calibri"/>
      </rPr>
      <t>–1</t>
    </r>
    <r>
      <rPr>
        <sz val="8"/>
        <color rgb="FF231F20"/>
        <rFont val="Calibri"/>
      </rPr>
      <t>)</t>
    </r>
  </si>
  <si>
    <r>
      <rPr>
        <b/>
        <sz val="8"/>
        <color rgb="FF231F20"/>
        <rFont val="Calibri"/>
      </rPr>
      <t xml:space="preserve">GTP
</t>
    </r>
    <r>
      <rPr>
        <b/>
        <sz val="8"/>
        <color rgb="FF231F20"/>
        <rFont val="Calibri"/>
      </rPr>
      <t>20-year</t>
    </r>
  </si>
  <si>
    <r>
      <rPr>
        <sz val="8"/>
        <color rgb="FF231F20"/>
        <rFont val="Calibri"/>
      </rPr>
      <t xml:space="preserve">AGTP
</t>
    </r>
    <r>
      <rPr>
        <sz val="8"/>
        <color rgb="FF231F20"/>
        <rFont val="Calibri"/>
      </rPr>
      <t>50-year (K kg</t>
    </r>
    <r>
      <rPr>
        <sz val="5"/>
        <color rgb="FF231F20"/>
        <rFont val="Calibri"/>
      </rPr>
      <t>–1</t>
    </r>
    <r>
      <rPr>
        <sz val="8"/>
        <color rgb="FF231F20"/>
        <rFont val="Calibri"/>
      </rPr>
      <t>)</t>
    </r>
  </si>
  <si>
    <r>
      <rPr>
        <b/>
        <sz val="8"/>
        <color rgb="FF231F20"/>
        <rFont val="Calibri"/>
      </rPr>
      <t xml:space="preserve">GTP
</t>
    </r>
    <r>
      <rPr>
        <b/>
        <sz val="8"/>
        <color rgb="FF231F20"/>
        <rFont val="Calibri"/>
      </rPr>
      <t>50-year</t>
    </r>
  </si>
  <si>
    <r>
      <rPr>
        <sz val="8"/>
        <color rgb="FF231F20"/>
        <rFont val="Calibri"/>
      </rPr>
      <t xml:space="preserve">AGTP
</t>
    </r>
    <r>
      <rPr>
        <sz val="8"/>
        <color rgb="FF231F20"/>
        <rFont val="Calibri"/>
      </rPr>
      <t>100-year (K kg</t>
    </r>
    <r>
      <rPr>
        <sz val="5"/>
        <color rgb="FF231F20"/>
        <rFont val="Calibri"/>
      </rPr>
      <t>–1</t>
    </r>
    <r>
      <rPr>
        <sz val="8"/>
        <color rgb="FF231F20"/>
        <rFont val="Calibri"/>
      </rPr>
      <t>)</t>
    </r>
  </si>
  <si>
    <r>
      <rPr>
        <b/>
        <sz val="8"/>
        <color rgb="FF231F20"/>
        <rFont val="Calibri"/>
      </rPr>
      <t xml:space="preserve">GTP
</t>
    </r>
    <r>
      <rPr>
        <b/>
        <sz val="8"/>
        <color rgb="FF231F20"/>
        <rFont val="Calibri"/>
      </rPr>
      <t>100-year</t>
    </r>
  </si>
  <si>
    <r>
      <rPr>
        <sz val="7"/>
        <color rgb="FF231F20"/>
        <rFont val="Calibri"/>
      </rPr>
      <t>Carbon dioxide</t>
    </r>
  </si>
  <si>
    <r>
      <rPr>
        <sz val="7"/>
        <color rgb="FF231F20"/>
        <rFont val="Calibri"/>
      </rPr>
      <t>CO</t>
    </r>
    <r>
      <rPr>
        <sz val="4"/>
        <color rgb="FF231F20"/>
        <rFont val="Calibri"/>
      </rPr>
      <t>2</t>
    </r>
  </si>
  <si>
    <r>
      <rPr>
        <sz val="7"/>
        <color rgb="FF231F20"/>
        <rFont val="Calibri"/>
      </rPr>
      <t>see*</t>
    </r>
  </si>
  <si>
    <r>
      <rPr>
        <sz val="7"/>
        <color rgb="FF231F20"/>
        <rFont val="Calibri"/>
      </rPr>
      <t>1.37e-5</t>
    </r>
  </si>
  <si>
    <r>
      <rPr>
        <sz val="7"/>
        <color rgb="FF231F20"/>
        <rFont val="Calibri"/>
      </rPr>
      <t>2.49e-14</t>
    </r>
  </si>
  <si>
    <r>
      <rPr>
        <sz val="7"/>
        <color rgb="FF231F20"/>
        <rFont val="Calibri"/>
      </rPr>
      <t>9.17e-14</t>
    </r>
  </si>
  <si>
    <r>
      <rPr>
        <sz val="7"/>
        <color rgb="FF231F20"/>
        <rFont val="Calibri"/>
      </rPr>
      <t>6.84e-16</t>
    </r>
  </si>
  <si>
    <r>
      <rPr>
        <sz val="7"/>
        <color rgb="FF231F20"/>
        <rFont val="Calibri"/>
      </rPr>
      <t>6.17e-16</t>
    </r>
  </si>
  <si>
    <r>
      <rPr>
        <sz val="7"/>
        <color rgb="FF231F20"/>
        <rFont val="Calibri"/>
      </rPr>
      <t>5.47e-16</t>
    </r>
  </si>
  <si>
    <r>
      <rPr>
        <sz val="7"/>
        <color rgb="FF231F20"/>
        <rFont val="Calibri"/>
      </rPr>
      <t>Methane</t>
    </r>
  </si>
  <si>
    <r>
      <rPr>
        <sz val="7"/>
        <color rgb="FF231F20"/>
        <rFont val="Calibri"/>
      </rPr>
      <t>CH</t>
    </r>
    <r>
      <rPr>
        <sz val="4"/>
        <color rgb="FF231F20"/>
        <rFont val="Calibri"/>
      </rPr>
      <t>4</t>
    </r>
  </si>
  <si>
    <r>
      <rPr>
        <sz val="7"/>
        <color rgb="FF231F20"/>
        <rFont val="Calibri"/>
      </rPr>
      <t>12.4</t>
    </r>
    <r>
      <rPr>
        <sz val="4"/>
        <color rgb="FF231F20"/>
        <rFont val="Calibri"/>
      </rPr>
      <t>†</t>
    </r>
  </si>
  <si>
    <r>
      <rPr>
        <sz val="7"/>
        <color rgb="FF231F20"/>
        <rFont val="Calibri"/>
      </rPr>
      <t>3.63e-4</t>
    </r>
  </si>
  <si>
    <r>
      <rPr>
        <sz val="7"/>
        <color rgb="FF231F20"/>
        <rFont val="Calibri"/>
      </rPr>
      <t>2.09e-12</t>
    </r>
  </si>
  <si>
    <r>
      <rPr>
        <sz val="7"/>
        <color rgb="FF231F20"/>
        <rFont val="Calibri"/>
      </rPr>
      <t>2.61e-12</t>
    </r>
  </si>
  <si>
    <r>
      <rPr>
        <sz val="7"/>
        <color rgb="FF231F20"/>
        <rFont val="Calibri"/>
      </rPr>
      <t>4.62e-14</t>
    </r>
  </si>
  <si>
    <r>
      <rPr>
        <sz val="7"/>
        <color rgb="FF231F20"/>
        <rFont val="Calibri"/>
      </rPr>
      <t>8.69e-15</t>
    </r>
  </si>
  <si>
    <r>
      <rPr>
        <sz val="7"/>
        <color rgb="FF231F20"/>
        <rFont val="Calibri"/>
      </rPr>
      <t>2.34e-15</t>
    </r>
  </si>
  <si>
    <r>
      <rPr>
        <sz val="7"/>
        <color rgb="FF231F20"/>
        <rFont val="Calibri"/>
      </rPr>
      <t>Fossil methane‡</t>
    </r>
  </si>
  <si>
    <r>
      <rPr>
        <sz val="7"/>
        <color rgb="FF231F20"/>
        <rFont val="Calibri"/>
      </rPr>
      <t>CH</t>
    </r>
    <r>
      <rPr>
        <sz val="4"/>
        <color rgb="FF231F20"/>
        <rFont val="Calibri"/>
      </rPr>
      <t>4</t>
    </r>
  </si>
  <si>
    <r>
      <rPr>
        <sz val="7"/>
        <color rgb="FF231F20"/>
        <rFont val="Calibri"/>
      </rPr>
      <t>12.4</t>
    </r>
    <r>
      <rPr>
        <sz val="4"/>
        <color rgb="FF231F20"/>
        <rFont val="Calibri"/>
      </rPr>
      <t>†</t>
    </r>
  </si>
  <si>
    <r>
      <rPr>
        <sz val="7"/>
        <color rgb="FF231F20"/>
        <rFont val="Calibri"/>
      </rPr>
      <t>3.63e-4</t>
    </r>
  </si>
  <si>
    <r>
      <rPr>
        <sz val="7"/>
        <color rgb="FF231F20"/>
        <rFont val="Calibri"/>
      </rPr>
      <t>2.11e-12</t>
    </r>
  </si>
  <si>
    <r>
      <rPr>
        <sz val="7"/>
        <color rgb="FF231F20"/>
        <rFont val="Calibri"/>
      </rPr>
      <t>2.73e-12</t>
    </r>
  </si>
  <si>
    <r>
      <rPr>
        <sz val="7"/>
        <color rgb="FF231F20"/>
        <rFont val="Calibri"/>
      </rPr>
      <t>4.68e-14</t>
    </r>
  </si>
  <si>
    <r>
      <rPr>
        <sz val="7"/>
        <color rgb="FF231F20"/>
        <rFont val="Calibri"/>
      </rPr>
      <t>9.55e-15</t>
    </r>
  </si>
  <si>
    <r>
      <rPr>
        <sz val="7"/>
        <color rgb="FF231F20"/>
        <rFont val="Calibri"/>
      </rPr>
      <t>3.11e-15</t>
    </r>
  </si>
  <si>
    <r>
      <rPr>
        <sz val="7"/>
        <color rgb="FF231F20"/>
        <rFont val="Calibri"/>
      </rPr>
      <t>Nitrous Oxide</t>
    </r>
  </si>
  <si>
    <r>
      <rPr>
        <sz val="7"/>
        <color rgb="FF231F20"/>
        <rFont val="Calibri"/>
      </rPr>
      <t>N</t>
    </r>
    <r>
      <rPr>
        <sz val="4"/>
        <color rgb="FF231F20"/>
        <rFont val="Calibri"/>
      </rPr>
      <t>2</t>
    </r>
    <r>
      <rPr>
        <sz val="7"/>
        <color rgb="FF231F20"/>
        <rFont val="Calibri"/>
      </rPr>
      <t>O</t>
    </r>
  </si>
  <si>
    <r>
      <rPr>
        <sz val="7"/>
        <color rgb="FF231F20"/>
        <rFont val="Calibri"/>
      </rPr>
      <t>121</t>
    </r>
    <r>
      <rPr>
        <sz val="4"/>
        <color rgb="FF231F20"/>
        <rFont val="Calibri"/>
      </rPr>
      <t>†</t>
    </r>
  </si>
  <si>
    <r>
      <rPr>
        <sz val="7"/>
        <color rgb="FF231F20"/>
        <rFont val="Calibri"/>
      </rPr>
      <t>3.00e-3</t>
    </r>
  </si>
  <si>
    <r>
      <rPr>
        <sz val="7"/>
        <color rgb="FF231F20"/>
        <rFont val="Calibri"/>
      </rPr>
      <t>6.58e-12</t>
    </r>
  </si>
  <si>
    <r>
      <rPr>
        <sz val="7"/>
        <color rgb="FF231F20"/>
        <rFont val="Calibri"/>
      </rPr>
      <t>2.43e-11</t>
    </r>
  </si>
  <si>
    <r>
      <rPr>
        <sz val="7"/>
        <color rgb="FF231F20"/>
        <rFont val="Calibri"/>
      </rPr>
      <t>1.89e-13</t>
    </r>
  </si>
  <si>
    <r>
      <rPr>
        <sz val="7"/>
        <color rgb="FF231F20"/>
        <rFont val="Calibri"/>
      </rPr>
      <t>1.74e-13</t>
    </r>
  </si>
  <si>
    <r>
      <rPr>
        <sz val="7"/>
        <color rgb="FF231F20"/>
        <rFont val="Calibri"/>
      </rPr>
      <t>1.28e-13</t>
    </r>
  </si>
  <si>
    <r>
      <rPr>
        <sz val="7"/>
        <color rgb="FF231F20"/>
        <rFont val="Calibri"/>
      </rPr>
      <t>CFC-11</t>
    </r>
  </si>
  <si>
    <r>
      <rPr>
        <sz val="7"/>
        <color rgb="FF231F20"/>
        <rFont val="Calibri"/>
      </rPr>
      <t>CCl</t>
    </r>
    <r>
      <rPr>
        <sz val="4"/>
        <color rgb="FF231F20"/>
        <rFont val="Calibri"/>
      </rPr>
      <t>3</t>
    </r>
    <r>
      <rPr>
        <sz val="7"/>
        <color rgb="FF231F20"/>
        <rFont val="Calibri"/>
      </rPr>
      <t>F</t>
    </r>
  </si>
  <si>
    <r>
      <rPr>
        <sz val="7"/>
        <color rgb="FF231F20"/>
        <rFont val="Calibri"/>
      </rPr>
      <t>1.72e-10</t>
    </r>
  </si>
  <si>
    <r>
      <rPr>
        <sz val="7"/>
        <color rgb="FF231F20"/>
        <rFont val="Calibri"/>
      </rPr>
      <t>4.28e-10</t>
    </r>
  </si>
  <si>
    <r>
      <rPr>
        <sz val="7"/>
        <color rgb="FF231F20"/>
        <rFont val="Calibri"/>
      </rPr>
      <t>4.71e-12</t>
    </r>
  </si>
  <si>
    <r>
      <rPr>
        <sz val="7"/>
        <color rgb="FF231F20"/>
        <rFont val="Calibri"/>
      </rPr>
      <t>3.01e-12</t>
    </r>
  </si>
  <si>
    <r>
      <rPr>
        <sz val="7"/>
        <color rgb="FF231F20"/>
        <rFont val="Calibri"/>
      </rPr>
      <t>1.28e-12</t>
    </r>
  </si>
  <si>
    <r>
      <rPr>
        <sz val="7"/>
        <color rgb="FF231F20"/>
        <rFont val="Calibri"/>
      </rPr>
      <t>CFC-12</t>
    </r>
  </si>
  <si>
    <r>
      <rPr>
        <sz val="7"/>
        <color rgb="FF231F20"/>
        <rFont val="Calibri"/>
      </rPr>
      <t>CCl</t>
    </r>
    <r>
      <rPr>
        <sz val="4"/>
        <color rgb="FF231F20"/>
        <rFont val="Calibri"/>
      </rPr>
      <t>2</t>
    </r>
    <r>
      <rPr>
        <sz val="7"/>
        <color rgb="FF231F20"/>
        <rFont val="Calibri"/>
      </rPr>
      <t>F</t>
    </r>
    <r>
      <rPr>
        <sz val="4"/>
        <color rgb="FF231F20"/>
        <rFont val="Calibri"/>
      </rPr>
      <t>2</t>
    </r>
  </si>
  <si>
    <r>
      <rPr>
        <sz val="7"/>
        <color rgb="FF231F20"/>
        <rFont val="Calibri"/>
      </rPr>
      <t>2.69e-10</t>
    </r>
  </si>
  <si>
    <r>
      <rPr>
        <sz val="7"/>
        <color rgb="FF231F20"/>
        <rFont val="Calibri"/>
      </rPr>
      <t>9.39e-10</t>
    </r>
  </si>
  <si>
    <r>
      <rPr>
        <sz val="7"/>
        <color rgb="FF231F20"/>
        <rFont val="Calibri"/>
      </rPr>
      <t>7.71e-12</t>
    </r>
  </si>
  <si>
    <r>
      <rPr>
        <sz val="7"/>
        <color rgb="FF231F20"/>
        <rFont val="Calibri"/>
      </rPr>
      <t>6.75e-12</t>
    </r>
  </si>
  <si>
    <r>
      <rPr>
        <sz val="7"/>
        <color rgb="FF231F20"/>
        <rFont val="Calibri"/>
      </rPr>
      <t>4.62e-12</t>
    </r>
  </si>
  <si>
    <r>
      <rPr>
        <sz val="7"/>
        <color rgb="FF231F20"/>
        <rFont val="Calibri"/>
      </rPr>
      <t>CFC-13</t>
    </r>
  </si>
  <si>
    <r>
      <rPr>
        <sz val="7"/>
        <color rgb="FF231F20"/>
        <rFont val="Calibri"/>
      </rPr>
      <t>CClF</t>
    </r>
    <r>
      <rPr>
        <sz val="4"/>
        <color rgb="FF231F20"/>
        <rFont val="Calibri"/>
      </rPr>
      <t>3</t>
    </r>
  </si>
  <si>
    <r>
      <rPr>
        <sz val="7"/>
        <color rgb="FF231F20"/>
        <rFont val="Calibri"/>
      </rPr>
      <t>2.71e-10</t>
    </r>
  </si>
  <si>
    <r>
      <rPr>
        <sz val="7"/>
        <color rgb="FF231F20"/>
        <rFont val="Calibri"/>
      </rPr>
      <t>1.27e-09</t>
    </r>
  </si>
  <si>
    <r>
      <rPr>
        <sz val="7"/>
        <color rgb="FF231F20"/>
        <rFont val="Calibri"/>
      </rPr>
      <t>7.99e-12</t>
    </r>
  </si>
  <si>
    <r>
      <rPr>
        <sz val="7"/>
        <color rgb="FF231F20"/>
        <rFont val="Calibri"/>
      </rPr>
      <t>8.77e-12</t>
    </r>
  </si>
  <si>
    <r>
      <rPr>
        <sz val="7"/>
        <color rgb="FF231F20"/>
        <rFont val="Calibri"/>
      </rPr>
      <t>8.71e-12</t>
    </r>
  </si>
  <si>
    <r>
      <rPr>
        <sz val="7"/>
        <color rgb="FF231F20"/>
        <rFont val="Calibri"/>
      </rPr>
      <t>CFC-113</t>
    </r>
  </si>
  <si>
    <r>
      <rPr>
        <sz val="7"/>
        <color rgb="FF231F20"/>
        <rFont val="Calibri"/>
      </rPr>
      <t>CCl</t>
    </r>
    <r>
      <rPr>
        <sz val="4"/>
        <color rgb="FF231F20"/>
        <rFont val="Calibri"/>
      </rPr>
      <t>2</t>
    </r>
    <r>
      <rPr>
        <sz val="7"/>
        <color rgb="FF231F20"/>
        <rFont val="Calibri"/>
      </rPr>
      <t>FCClF</t>
    </r>
    <r>
      <rPr>
        <sz val="4"/>
        <color rgb="FF231F20"/>
        <rFont val="Calibri"/>
      </rPr>
      <t>2</t>
    </r>
  </si>
  <si>
    <r>
      <rPr>
        <sz val="7"/>
        <color rgb="FF231F20"/>
        <rFont val="Calibri"/>
      </rPr>
      <t>1.62e-10</t>
    </r>
  </si>
  <si>
    <r>
      <rPr>
        <sz val="7"/>
        <color rgb="FF231F20"/>
        <rFont val="Calibri"/>
      </rPr>
      <t>5.34e-10</t>
    </r>
  </si>
  <si>
    <r>
      <rPr>
        <sz val="7"/>
        <color rgb="FF231F20"/>
        <rFont val="Calibri"/>
      </rPr>
      <t>4.60e-12</t>
    </r>
  </si>
  <si>
    <r>
      <rPr>
        <sz val="7"/>
        <color rgb="FF231F20"/>
        <rFont val="Calibri"/>
      </rPr>
      <t>3.85e-12</t>
    </r>
  </si>
  <si>
    <r>
      <rPr>
        <sz val="7"/>
        <color rgb="FF231F20"/>
        <rFont val="Calibri"/>
      </rPr>
      <t>2.45e-12</t>
    </r>
  </si>
  <si>
    <r>
      <rPr>
        <sz val="7"/>
        <color rgb="FF231F20"/>
        <rFont val="Calibri"/>
      </rPr>
      <t>CFC-114</t>
    </r>
  </si>
  <si>
    <r>
      <rPr>
        <sz val="7"/>
        <color rgb="FF231F20"/>
        <rFont val="Calibri"/>
      </rPr>
      <t>CClF</t>
    </r>
    <r>
      <rPr>
        <sz val="4"/>
        <color rgb="FF231F20"/>
        <rFont val="Calibri"/>
      </rPr>
      <t>2</t>
    </r>
    <r>
      <rPr>
        <sz val="7"/>
        <color rgb="FF231F20"/>
        <rFont val="Calibri"/>
      </rPr>
      <t>CClF</t>
    </r>
    <r>
      <rPr>
        <sz val="4"/>
        <color rgb="FF231F20"/>
        <rFont val="Calibri"/>
      </rPr>
      <t>2</t>
    </r>
  </si>
  <si>
    <r>
      <rPr>
        <sz val="7"/>
        <color rgb="FF231F20"/>
        <rFont val="Calibri"/>
      </rPr>
      <t>1.92e-10</t>
    </r>
  </si>
  <si>
    <r>
      <rPr>
        <sz val="7"/>
        <color rgb="FF231F20"/>
        <rFont val="Calibri"/>
      </rPr>
      <t>7.88e-10</t>
    </r>
  </si>
  <si>
    <r>
      <rPr>
        <sz val="7"/>
        <color rgb="FF231F20"/>
        <rFont val="Calibri"/>
      </rPr>
      <t>5.60e-12</t>
    </r>
  </si>
  <si>
    <r>
      <rPr>
        <sz val="7"/>
        <color rgb="FF231F20"/>
        <rFont val="Calibri"/>
      </rPr>
      <t>5.56e-12</t>
    </r>
  </si>
  <si>
    <r>
      <rPr>
        <sz val="7"/>
        <color rgb="FF231F20"/>
        <rFont val="Calibri"/>
      </rPr>
      <t>4.68e-12</t>
    </r>
  </si>
  <si>
    <r>
      <rPr>
        <sz val="7"/>
        <color rgb="FF231F20"/>
        <rFont val="Calibri"/>
      </rPr>
      <t>CFC-115</t>
    </r>
  </si>
  <si>
    <r>
      <rPr>
        <sz val="7"/>
        <color rgb="FF231F20"/>
        <rFont val="Calibri"/>
      </rPr>
      <t>CClF</t>
    </r>
    <r>
      <rPr>
        <sz val="4"/>
        <color rgb="FF231F20"/>
        <rFont val="Calibri"/>
      </rPr>
      <t>2</t>
    </r>
    <r>
      <rPr>
        <sz val="7"/>
        <color rgb="FF231F20"/>
        <rFont val="Calibri"/>
      </rPr>
      <t>CF</t>
    </r>
    <r>
      <rPr>
        <sz val="4"/>
        <color rgb="FF231F20"/>
        <rFont val="Calibri"/>
      </rPr>
      <t>3</t>
    </r>
  </si>
  <si>
    <r>
      <rPr>
        <sz val="7"/>
        <color rgb="FF231F20"/>
        <rFont val="Calibri"/>
      </rPr>
      <t>1.46e-10</t>
    </r>
  </si>
  <si>
    <r>
      <rPr>
        <sz val="7"/>
        <color rgb="FF231F20"/>
        <rFont val="Calibri"/>
      </rPr>
      <t>7.03e-10</t>
    </r>
  </si>
  <si>
    <r>
      <rPr>
        <sz val="7"/>
        <color rgb="FF231F20"/>
        <rFont val="Calibri"/>
      </rPr>
      <t>4.32e-12</t>
    </r>
  </si>
  <si>
    <r>
      <rPr>
        <sz val="7"/>
        <color rgb="FF231F20"/>
        <rFont val="Calibri"/>
      </rPr>
      <t>4.81e-12</t>
    </r>
  </si>
  <si>
    <r>
      <rPr>
        <sz val="7"/>
        <color rgb="FF231F20"/>
        <rFont val="Calibri"/>
      </rPr>
      <t>4.91e-12</t>
    </r>
  </si>
  <si>
    <r>
      <rPr>
        <sz val="7"/>
        <color rgb="FF231F20"/>
        <rFont val="Calibri"/>
      </rPr>
      <t>HCFC-21</t>
    </r>
  </si>
  <si>
    <r>
      <rPr>
        <sz val="7"/>
        <color rgb="FF231F20"/>
        <rFont val="Calibri"/>
      </rPr>
      <t>CHCl</t>
    </r>
    <r>
      <rPr>
        <sz val="4"/>
        <color rgb="FF231F20"/>
        <rFont val="Calibri"/>
      </rPr>
      <t>2</t>
    </r>
    <r>
      <rPr>
        <sz val="7"/>
        <color rgb="FF231F20"/>
        <rFont val="Calibri"/>
      </rPr>
      <t>F</t>
    </r>
  </si>
  <si>
    <r>
      <rPr>
        <sz val="7"/>
        <color rgb="FF231F20"/>
        <rFont val="Calibri"/>
      </rPr>
      <t>1.35e-11</t>
    </r>
  </si>
  <si>
    <r>
      <rPr>
        <sz val="7"/>
        <color rgb="FF231F20"/>
        <rFont val="Calibri"/>
      </rPr>
      <t>1.35e-11</t>
    </r>
  </si>
  <si>
    <r>
      <rPr>
        <sz val="7"/>
        <color rgb="FF231F20"/>
        <rFont val="Calibri"/>
      </rPr>
      <t>1.31e-13</t>
    </r>
  </si>
  <si>
    <r>
      <rPr>
        <sz val="7"/>
        <color rgb="FF231F20"/>
        <rFont val="Calibri"/>
      </rPr>
      <t>1.59e-14</t>
    </r>
  </si>
  <si>
    <r>
      <rPr>
        <sz val="7"/>
        <color rgb="FF231F20"/>
        <rFont val="Calibri"/>
      </rPr>
      <t>1.12e-14</t>
    </r>
  </si>
  <si>
    <r>
      <rPr>
        <sz val="7"/>
        <color rgb="FF231F20"/>
        <rFont val="Calibri"/>
      </rPr>
      <t>HCFC-22</t>
    </r>
  </si>
  <si>
    <r>
      <rPr>
        <sz val="7"/>
        <color rgb="FF231F20"/>
        <rFont val="Calibri"/>
      </rPr>
      <t>CHClF</t>
    </r>
    <r>
      <rPr>
        <sz val="4"/>
        <color rgb="FF231F20"/>
        <rFont val="Calibri"/>
      </rPr>
      <t>2</t>
    </r>
  </si>
  <si>
    <r>
      <rPr>
        <sz val="7"/>
        <color rgb="FF231F20"/>
        <rFont val="Calibri"/>
      </rPr>
      <t>1.32e-10</t>
    </r>
  </si>
  <si>
    <r>
      <rPr>
        <sz val="7"/>
        <color rgb="FF231F20"/>
        <rFont val="Calibri"/>
      </rPr>
      <t>1.62e-10</t>
    </r>
  </si>
  <si>
    <r>
      <rPr>
        <sz val="7"/>
        <color rgb="FF231F20"/>
        <rFont val="Calibri"/>
      </rPr>
      <t>2.87e-12</t>
    </r>
  </si>
  <si>
    <r>
      <rPr>
        <sz val="7"/>
        <color rgb="FF231F20"/>
        <rFont val="Calibri"/>
      </rPr>
      <t>5.13e-13</t>
    </r>
  </si>
  <si>
    <r>
      <rPr>
        <sz val="7"/>
        <color rgb="FF231F20"/>
        <rFont val="Calibri"/>
      </rPr>
      <t>1.43e-13</t>
    </r>
  </si>
  <si>
    <r>
      <rPr>
        <sz val="7"/>
        <color rgb="FF231F20"/>
        <rFont val="Calibri"/>
      </rPr>
      <t>HCFC-122</t>
    </r>
  </si>
  <si>
    <r>
      <rPr>
        <sz val="7"/>
        <color rgb="FF231F20"/>
        <rFont val="Calibri"/>
      </rPr>
      <t>CHCl</t>
    </r>
    <r>
      <rPr>
        <sz val="4"/>
        <color rgb="FF231F20"/>
        <rFont val="Calibri"/>
      </rPr>
      <t>2</t>
    </r>
    <r>
      <rPr>
        <sz val="7"/>
        <color rgb="FF231F20"/>
        <rFont val="Calibri"/>
      </rPr>
      <t>CF</t>
    </r>
    <r>
      <rPr>
        <sz val="4"/>
        <color rgb="FF231F20"/>
        <rFont val="Calibri"/>
      </rPr>
      <t>2</t>
    </r>
    <r>
      <rPr>
        <sz val="7"/>
        <color rgb="FF231F20"/>
        <rFont val="Calibri"/>
      </rPr>
      <t>Cl</t>
    </r>
  </si>
  <si>
    <r>
      <rPr>
        <sz val="7"/>
        <color rgb="FF231F20"/>
        <rFont val="Calibri"/>
      </rPr>
      <t>5.43e-12</t>
    </r>
  </si>
  <si>
    <r>
      <rPr>
        <sz val="7"/>
        <color rgb="FF231F20"/>
        <rFont val="Calibri"/>
      </rPr>
      <t>5.43e-12</t>
    </r>
  </si>
  <si>
    <r>
      <rPr>
        <sz val="7"/>
        <color rgb="FF231F20"/>
        <rFont val="Calibri"/>
      </rPr>
      <t>4.81e-14</t>
    </r>
  </si>
  <si>
    <r>
      <rPr>
        <sz val="7"/>
        <color rgb="FF231F20"/>
        <rFont val="Calibri"/>
      </rPr>
      <t>6.25e-15</t>
    </r>
  </si>
  <si>
    <r>
      <rPr>
        <sz val="7"/>
        <color rgb="FF231F20"/>
        <rFont val="Calibri"/>
      </rPr>
      <t>4.47e-15</t>
    </r>
  </si>
  <si>
    <r>
      <rPr>
        <sz val="7"/>
        <color rgb="FF231F20"/>
        <rFont val="Calibri"/>
      </rPr>
      <t>HCFC-122a</t>
    </r>
  </si>
  <si>
    <r>
      <rPr>
        <sz val="7"/>
        <color rgb="FF231F20"/>
        <rFont val="Calibri"/>
      </rPr>
      <t>CHFClCFCl</t>
    </r>
    <r>
      <rPr>
        <sz val="4"/>
        <color rgb="FF231F20"/>
        <rFont val="Calibri"/>
      </rPr>
      <t>2</t>
    </r>
  </si>
  <si>
    <r>
      <rPr>
        <sz val="7"/>
        <color rgb="FF231F20"/>
        <rFont val="Calibri"/>
      </rPr>
      <t>2.36e-11</t>
    </r>
  </si>
  <si>
    <r>
      <rPr>
        <sz val="7"/>
        <color rgb="FF231F20"/>
        <rFont val="Calibri"/>
      </rPr>
      <t>2.37e-11</t>
    </r>
  </si>
  <si>
    <r>
      <rPr>
        <sz val="7"/>
        <color rgb="FF231F20"/>
        <rFont val="Calibri"/>
      </rPr>
      <t>2.91e-13</t>
    </r>
  </si>
  <si>
    <r>
      <rPr>
        <sz val="7"/>
        <color rgb="FF231F20"/>
        <rFont val="Calibri"/>
      </rPr>
      <t>2.99e-14</t>
    </r>
  </si>
  <si>
    <r>
      <rPr>
        <sz val="7"/>
        <color rgb="FF231F20"/>
        <rFont val="Calibri"/>
      </rPr>
      <t>1.96e-14</t>
    </r>
  </si>
  <si>
    <r>
      <rPr>
        <sz val="7"/>
        <color rgb="FF231F20"/>
        <rFont val="Calibri"/>
      </rPr>
      <t>HCFC-123</t>
    </r>
  </si>
  <si>
    <r>
      <rPr>
        <sz val="7"/>
        <color rgb="FF231F20"/>
        <rFont val="Calibri"/>
      </rPr>
      <t>CHCl</t>
    </r>
    <r>
      <rPr>
        <sz val="4"/>
        <color rgb="FF231F20"/>
        <rFont val="Calibri"/>
      </rPr>
      <t>2</t>
    </r>
    <r>
      <rPr>
        <sz val="7"/>
        <color rgb="FF231F20"/>
        <rFont val="Calibri"/>
      </rPr>
      <t>CF</t>
    </r>
    <r>
      <rPr>
        <sz val="4"/>
        <color rgb="FF231F20"/>
        <rFont val="Calibri"/>
      </rPr>
      <t>3</t>
    </r>
  </si>
  <si>
    <r>
      <rPr>
        <sz val="7"/>
        <color rgb="FF231F20"/>
        <rFont val="Calibri"/>
      </rPr>
      <t>7.28e-12</t>
    </r>
  </si>
  <si>
    <r>
      <rPr>
        <sz val="7"/>
        <color rgb="FF231F20"/>
        <rFont val="Calibri"/>
      </rPr>
      <t>7.28e-12</t>
    </r>
  </si>
  <si>
    <r>
      <rPr>
        <sz val="7"/>
        <color rgb="FF231F20"/>
        <rFont val="Calibri"/>
      </rPr>
      <t>6.71e-14</t>
    </r>
  </si>
  <si>
    <r>
      <rPr>
        <sz val="7"/>
        <color rgb="FF231F20"/>
        <rFont val="Calibri"/>
      </rPr>
      <t>8.45e-15</t>
    </r>
  </si>
  <si>
    <r>
      <rPr>
        <sz val="7"/>
        <color rgb="FF231F20"/>
        <rFont val="Calibri"/>
      </rPr>
      <t>6.00e-15</t>
    </r>
  </si>
  <si>
    <r>
      <rPr>
        <sz val="7"/>
        <color rgb="FF231F20"/>
        <rFont val="Calibri"/>
      </rPr>
      <t>HCFC-123a</t>
    </r>
  </si>
  <si>
    <r>
      <rPr>
        <sz val="7"/>
        <color rgb="FF231F20"/>
        <rFont val="Calibri"/>
      </rPr>
      <t>CHClFCF</t>
    </r>
    <r>
      <rPr>
        <sz val="4"/>
        <color rgb="FF231F20"/>
        <rFont val="Calibri"/>
      </rPr>
      <t>2</t>
    </r>
    <r>
      <rPr>
        <sz val="7"/>
        <color rgb="FF231F20"/>
        <rFont val="Calibri"/>
      </rPr>
      <t>Cl</t>
    </r>
  </si>
  <si>
    <r>
      <rPr>
        <sz val="7"/>
        <color rgb="FF231F20"/>
        <rFont val="Calibri"/>
      </rPr>
      <t>3.37e-11</t>
    </r>
  </si>
  <si>
    <r>
      <rPr>
        <sz val="7"/>
        <color rgb="FF231F20"/>
        <rFont val="Calibri"/>
      </rPr>
      <t>3.39e-11</t>
    </r>
  </si>
  <si>
    <r>
      <rPr>
        <sz val="7"/>
        <color rgb="FF231F20"/>
        <rFont val="Calibri"/>
      </rPr>
      <t>4.51e-13</t>
    </r>
  </si>
  <si>
    <r>
      <rPr>
        <sz val="7"/>
        <color rgb="FF231F20"/>
        <rFont val="Calibri"/>
      </rPr>
      <t>4.44e-14</t>
    </r>
  </si>
  <si>
    <r>
      <rPr>
        <sz val="7"/>
        <color rgb="FF231F20"/>
        <rFont val="Calibri"/>
      </rPr>
      <t>2.81e-14</t>
    </r>
  </si>
  <si>
    <r>
      <rPr>
        <sz val="7"/>
        <color rgb="FF231F20"/>
        <rFont val="Calibri"/>
      </rPr>
      <t>HCFC-124</t>
    </r>
  </si>
  <si>
    <r>
      <rPr>
        <sz val="7"/>
        <color rgb="FF231F20"/>
        <rFont val="Calibri"/>
      </rPr>
      <t>CHClFCF</t>
    </r>
    <r>
      <rPr>
        <sz val="4"/>
        <color rgb="FF231F20"/>
        <rFont val="Calibri"/>
      </rPr>
      <t>3</t>
    </r>
  </si>
  <si>
    <r>
      <rPr>
        <sz val="7"/>
        <color rgb="FF231F20"/>
        <rFont val="Calibri"/>
      </rPr>
      <t>4.67e-11</t>
    </r>
  </si>
  <si>
    <r>
      <rPr>
        <sz val="7"/>
        <color rgb="FF231F20"/>
        <rFont val="Calibri"/>
      </rPr>
      <t>4.83e-11</t>
    </r>
  </si>
  <si>
    <r>
      <rPr>
        <sz val="7"/>
        <color rgb="FF231F20"/>
        <rFont val="Calibri"/>
      </rPr>
      <t>7.63e-13</t>
    </r>
  </si>
  <si>
    <r>
      <rPr>
        <sz val="7"/>
        <color rgb="FF231F20"/>
        <rFont val="Calibri"/>
      </rPr>
      <t>7.46e-14</t>
    </r>
  </si>
  <si>
    <r>
      <rPr>
        <sz val="7"/>
        <color rgb="FF231F20"/>
        <rFont val="Calibri"/>
      </rPr>
      <t>4.03e-14</t>
    </r>
  </si>
  <si>
    <r>
      <rPr>
        <sz val="7"/>
        <color rgb="FF231F20"/>
        <rFont val="Calibri"/>
      </rPr>
      <t>HCFC-132c</t>
    </r>
  </si>
  <si>
    <r>
      <rPr>
        <sz val="7"/>
        <color rgb="FF231F20"/>
        <rFont val="Calibri"/>
      </rPr>
      <t>CH</t>
    </r>
    <r>
      <rPr>
        <sz val="4"/>
        <color rgb="FF231F20"/>
        <rFont val="Calibri"/>
      </rPr>
      <t>2</t>
    </r>
    <r>
      <rPr>
        <sz val="7"/>
        <color rgb="FF231F20"/>
        <rFont val="Calibri"/>
      </rPr>
      <t>FCFCl</t>
    </r>
    <r>
      <rPr>
        <sz val="4"/>
        <color rgb="FF231F20"/>
        <rFont val="Calibri"/>
      </rPr>
      <t>2</t>
    </r>
  </si>
  <si>
    <r>
      <rPr>
        <sz val="7"/>
        <color rgb="FF231F20"/>
        <rFont val="Calibri"/>
      </rPr>
      <t>3.07e-11</t>
    </r>
  </si>
  <si>
    <r>
      <rPr>
        <sz val="7"/>
        <color rgb="FF231F20"/>
        <rFont val="Calibri"/>
      </rPr>
      <t>3.10e-11</t>
    </r>
  </si>
  <si>
    <r>
      <rPr>
        <sz val="7"/>
        <color rgb="FF231F20"/>
        <rFont val="Calibri"/>
      </rPr>
      <t>4.27e-13</t>
    </r>
  </si>
  <si>
    <r>
      <rPr>
        <sz val="7"/>
        <color rgb="FF231F20"/>
        <rFont val="Calibri"/>
      </rPr>
      <t>4.14e-14</t>
    </r>
  </si>
  <si>
    <r>
      <rPr>
        <sz val="7"/>
        <color rgb="FF231F20"/>
        <rFont val="Calibri"/>
      </rPr>
      <t>2.58e-14</t>
    </r>
  </si>
  <si>
    <r>
      <rPr>
        <sz val="7"/>
        <color rgb="FF231F20"/>
        <rFont val="Calibri"/>
      </rPr>
      <t>HCFC-141b</t>
    </r>
  </si>
  <si>
    <r>
      <rPr>
        <sz val="7"/>
        <color rgb="FF231F20"/>
        <rFont val="Calibri"/>
      </rPr>
      <t>CH</t>
    </r>
    <r>
      <rPr>
        <sz val="4"/>
        <color rgb="FF231F20"/>
        <rFont val="Calibri"/>
      </rPr>
      <t>3</t>
    </r>
    <r>
      <rPr>
        <sz val="7"/>
        <color rgb="FF231F20"/>
        <rFont val="Calibri"/>
      </rPr>
      <t>CCl</t>
    </r>
    <r>
      <rPr>
        <sz val="4"/>
        <color rgb="FF231F20"/>
        <rFont val="Calibri"/>
      </rPr>
      <t>2</t>
    </r>
    <r>
      <rPr>
        <sz val="7"/>
        <color rgb="FF231F20"/>
        <rFont val="Calibri"/>
      </rPr>
      <t>F</t>
    </r>
  </si>
  <si>
    <r>
      <rPr>
        <sz val="7"/>
        <color rgb="FF231F20"/>
        <rFont val="Calibri"/>
      </rPr>
      <t>6.36e-11</t>
    </r>
  </si>
  <si>
    <r>
      <rPr>
        <sz val="7"/>
        <color rgb="FF231F20"/>
        <rFont val="Calibri"/>
      </rPr>
      <t>7.17e-11</t>
    </r>
  </si>
  <si>
    <r>
      <rPr>
        <sz val="7"/>
        <color rgb="FF231F20"/>
        <rFont val="Calibri"/>
      </rPr>
      <t>1.27e-12</t>
    </r>
  </si>
  <si>
    <r>
      <rPr>
        <sz val="7"/>
        <color rgb="FF231F20"/>
        <rFont val="Calibri"/>
      </rPr>
      <t>1.67e-13</t>
    </r>
  </si>
  <si>
    <r>
      <rPr>
        <sz val="7"/>
        <color rgb="FF231F20"/>
        <rFont val="Calibri"/>
      </rPr>
      <t>6.09e-14</t>
    </r>
  </si>
  <si>
    <r>
      <rPr>
        <sz val="7"/>
        <color rgb="FF231F20"/>
        <rFont val="Calibri"/>
      </rPr>
      <t>HCFC-142b</t>
    </r>
  </si>
  <si>
    <r>
      <rPr>
        <sz val="7"/>
        <color rgb="FF231F20"/>
        <rFont val="Calibri"/>
      </rPr>
      <t>CH</t>
    </r>
    <r>
      <rPr>
        <sz val="4"/>
        <color rgb="FF231F20"/>
        <rFont val="Calibri"/>
      </rPr>
      <t>3</t>
    </r>
    <r>
      <rPr>
        <sz val="7"/>
        <color rgb="FF231F20"/>
        <rFont val="Calibri"/>
      </rPr>
      <t>CClF</t>
    </r>
    <r>
      <rPr>
        <sz val="4"/>
        <color rgb="FF231F20"/>
        <rFont val="Calibri"/>
      </rPr>
      <t>2</t>
    </r>
  </si>
  <si>
    <r>
      <rPr>
        <sz val="7"/>
        <color rgb="FF231F20"/>
        <rFont val="Calibri"/>
      </rPr>
      <t>1.25e-10</t>
    </r>
  </si>
  <si>
    <r>
      <rPr>
        <sz val="7"/>
        <color rgb="FF231F20"/>
        <rFont val="Calibri"/>
      </rPr>
      <t>1.82e-10</t>
    </r>
  </si>
  <si>
    <r>
      <rPr>
        <sz val="7"/>
        <color rgb="FF231F20"/>
        <rFont val="Calibri"/>
      </rPr>
      <t>3.01e-12</t>
    </r>
  </si>
  <si>
    <r>
      <rPr>
        <sz val="7"/>
        <color rgb="FF231F20"/>
        <rFont val="Calibri"/>
      </rPr>
      <t>8.46e-13</t>
    </r>
  </si>
  <si>
    <r>
      <rPr>
        <sz val="7"/>
        <color rgb="FF231F20"/>
        <rFont val="Calibri"/>
      </rPr>
      <t>1.95e-13</t>
    </r>
  </si>
  <si>
    <r>
      <rPr>
        <sz val="7"/>
        <color rgb="FF231F20"/>
        <rFont val="Calibri"/>
      </rPr>
      <t>HCFC-225ca</t>
    </r>
  </si>
  <si>
    <r>
      <rPr>
        <sz val="7"/>
        <color rgb="FF231F20"/>
        <rFont val="Calibri"/>
      </rPr>
      <t>CHCl</t>
    </r>
    <r>
      <rPr>
        <sz val="4"/>
        <color rgb="FF231F20"/>
        <rFont val="Calibri"/>
      </rPr>
      <t>2</t>
    </r>
    <r>
      <rPr>
        <sz val="7"/>
        <color rgb="FF231F20"/>
        <rFont val="Calibri"/>
      </rPr>
      <t>CF</t>
    </r>
    <r>
      <rPr>
        <sz val="4"/>
        <color rgb="FF231F20"/>
        <rFont val="Calibri"/>
      </rPr>
      <t>2</t>
    </r>
    <r>
      <rPr>
        <sz val="7"/>
        <color rgb="FF231F20"/>
        <rFont val="Calibri"/>
      </rPr>
      <t>CF</t>
    </r>
    <r>
      <rPr>
        <sz val="4"/>
        <color rgb="FF231F20"/>
        <rFont val="Calibri"/>
      </rPr>
      <t>3</t>
    </r>
  </si>
  <si>
    <r>
      <rPr>
        <sz val="7"/>
        <color rgb="FF231F20"/>
        <rFont val="Calibri"/>
      </rPr>
      <t>1.17e-11</t>
    </r>
  </si>
  <si>
    <r>
      <rPr>
        <sz val="7"/>
        <color rgb="FF231F20"/>
        <rFont val="Calibri"/>
      </rPr>
      <t>1.17e-11</t>
    </r>
  </si>
  <si>
    <r>
      <rPr>
        <sz val="7"/>
        <color rgb="FF231F20"/>
        <rFont val="Calibri"/>
      </rPr>
      <t>1.17e-13</t>
    </r>
  </si>
  <si>
    <r>
      <rPr>
        <sz val="7"/>
        <color rgb="FF231F20"/>
        <rFont val="Calibri"/>
      </rPr>
      <t>1.38e-14</t>
    </r>
  </si>
  <si>
    <r>
      <rPr>
        <sz val="7"/>
        <color rgb="FF231F20"/>
        <rFont val="Calibri"/>
      </rPr>
      <t>9.65e-15</t>
    </r>
  </si>
  <si>
    <r>
      <rPr>
        <sz val="7"/>
        <color rgb="FF231F20"/>
        <rFont val="Calibri"/>
      </rPr>
      <t>HCFC-225cb</t>
    </r>
  </si>
  <si>
    <r>
      <rPr>
        <sz val="7"/>
        <color rgb="FF231F20"/>
        <rFont val="Calibri"/>
      </rPr>
      <t>CHClFCF</t>
    </r>
    <r>
      <rPr>
        <sz val="4"/>
        <color rgb="FF231F20"/>
        <rFont val="Calibri"/>
      </rPr>
      <t>2</t>
    </r>
    <r>
      <rPr>
        <sz val="7"/>
        <color rgb="FF231F20"/>
        <rFont val="Calibri"/>
      </rPr>
      <t>CClF</t>
    </r>
    <r>
      <rPr>
        <sz val="4"/>
        <color rgb="FF231F20"/>
        <rFont val="Calibri"/>
      </rPr>
      <t>2</t>
    </r>
  </si>
  <si>
    <r>
      <rPr>
        <sz val="7"/>
        <color rgb="FF231F20"/>
        <rFont val="Calibri"/>
      </rPr>
      <t>4.65e-11</t>
    </r>
  </si>
  <si>
    <r>
      <rPr>
        <sz val="7"/>
        <color rgb="FF231F20"/>
        <rFont val="Calibri"/>
      </rPr>
      <t>4.81e-11</t>
    </r>
  </si>
  <si>
    <r>
      <rPr>
        <sz val="7"/>
        <color rgb="FF231F20"/>
        <rFont val="Calibri"/>
      </rPr>
      <t>7.61e-13</t>
    </r>
  </si>
  <si>
    <r>
      <rPr>
        <sz val="7"/>
        <color rgb="FF231F20"/>
        <rFont val="Calibri"/>
      </rPr>
      <t>7.43e-14</t>
    </r>
  </si>
  <si>
    <r>
      <rPr>
        <sz val="7"/>
        <color rgb="FF231F20"/>
        <rFont val="Calibri"/>
      </rPr>
      <t>4.01e-14</t>
    </r>
  </si>
  <si>
    <r>
      <rPr>
        <sz val="7"/>
        <color rgb="FF231F20"/>
        <rFont val="Calibri"/>
      </rPr>
      <t xml:space="preserve">(E)-1-Chloro-3,3,3-
</t>
    </r>
    <r>
      <rPr>
        <sz val="7"/>
        <color rgb="FF231F20"/>
        <rFont val="Calibri"/>
      </rPr>
      <t>trifluoroprop-1-ene</t>
    </r>
  </si>
  <si>
    <r>
      <rPr>
        <sz val="7"/>
        <color rgb="FF231F20"/>
        <rFont val="Calibri"/>
      </rPr>
      <t>trans-CF</t>
    </r>
    <r>
      <rPr>
        <sz val="4"/>
        <color rgb="FF231F20"/>
        <rFont val="Calibri"/>
      </rPr>
      <t>3</t>
    </r>
    <r>
      <rPr>
        <sz val="7"/>
        <color rgb="FF231F20"/>
        <rFont val="Calibri"/>
      </rPr>
      <t>CH=CHCl</t>
    </r>
  </si>
  <si>
    <r>
      <rPr>
        <sz val="7"/>
        <color rgb="FF231F20"/>
        <rFont val="Calibri"/>
      </rPr>
      <t>26.0 days</t>
    </r>
  </si>
  <si>
    <r>
      <rPr>
        <sz val="7"/>
        <color rgb="FF231F20"/>
        <rFont val="Calibri"/>
      </rPr>
      <t>1.37e-13</t>
    </r>
  </si>
  <si>
    <r>
      <rPr>
        <sz val="7"/>
        <color rgb="FF231F20"/>
        <rFont val="Calibri"/>
      </rPr>
      <t>1.37e-13</t>
    </r>
  </si>
  <si>
    <r>
      <rPr>
        <sz val="7"/>
        <color rgb="FF231F20"/>
        <rFont val="Calibri"/>
      </rPr>
      <t>1.09e-15</t>
    </r>
  </si>
  <si>
    <r>
      <rPr>
        <sz val="7"/>
        <color rgb="FF231F20"/>
        <rFont val="Calibri"/>
      </rPr>
      <t>1.54e-16</t>
    </r>
  </si>
  <si>
    <r>
      <rPr>
        <b/>
        <sz val="7"/>
        <color rgb="FF231F20"/>
        <rFont val="Arial Narrow"/>
      </rPr>
      <t>&lt;1</t>
    </r>
  </si>
  <si>
    <r>
      <rPr>
        <sz val="7"/>
        <color rgb="FF231F20"/>
        <rFont val="Calibri"/>
      </rPr>
      <t>1.12e-16</t>
    </r>
  </si>
  <si>
    <r>
      <rPr>
        <b/>
        <sz val="7"/>
        <color rgb="FF231F20"/>
        <rFont val="Arial Narrow"/>
      </rPr>
      <t>&lt;1</t>
    </r>
  </si>
  <si>
    <r>
      <rPr>
        <sz val="7"/>
        <color rgb="FF231F20"/>
        <rFont val="Calibri"/>
      </rPr>
      <t>HFC-23</t>
    </r>
  </si>
  <si>
    <r>
      <rPr>
        <sz val="7"/>
        <color rgb="FF231F20"/>
        <rFont val="Calibri"/>
      </rPr>
      <t>CHF</t>
    </r>
    <r>
      <rPr>
        <sz val="4"/>
        <color rgb="FF231F20"/>
        <rFont val="Calibri"/>
      </rPr>
      <t>3</t>
    </r>
  </si>
  <si>
    <r>
      <rPr>
        <sz val="7"/>
        <color rgb="FF231F20"/>
        <rFont val="Calibri"/>
      </rPr>
      <t>2.70e-10</t>
    </r>
  </si>
  <si>
    <r>
      <rPr>
        <sz val="7"/>
        <color rgb="FF231F20"/>
        <rFont val="Calibri"/>
      </rPr>
      <t>1.14e-09</t>
    </r>
  </si>
  <si>
    <r>
      <rPr>
        <sz val="7"/>
        <color rgb="FF231F20"/>
        <rFont val="Calibri"/>
      </rPr>
      <t>7.88e-12</t>
    </r>
  </si>
  <si>
    <r>
      <rPr>
        <sz val="7"/>
        <color rgb="FF231F20"/>
        <rFont val="Calibri"/>
      </rPr>
      <t>7.99e-12</t>
    </r>
  </si>
  <si>
    <r>
      <rPr>
        <sz val="7"/>
        <color rgb="FF231F20"/>
        <rFont val="Calibri"/>
      </rPr>
      <t>6.95e-12</t>
    </r>
  </si>
  <si>
    <r>
      <rPr>
        <sz val="7"/>
        <color rgb="FF231F20"/>
        <rFont val="Calibri"/>
      </rPr>
      <t>HFC-32</t>
    </r>
  </si>
  <si>
    <r>
      <rPr>
        <sz val="7"/>
        <color rgb="FF231F20"/>
        <rFont val="Calibri"/>
      </rPr>
      <t>CH</t>
    </r>
    <r>
      <rPr>
        <sz val="4"/>
        <color rgb="FF231F20"/>
        <rFont val="Calibri"/>
      </rPr>
      <t>2</t>
    </r>
    <r>
      <rPr>
        <sz val="7"/>
        <color rgb="FF231F20"/>
        <rFont val="Calibri"/>
      </rPr>
      <t>F</t>
    </r>
    <r>
      <rPr>
        <sz val="4"/>
        <color rgb="FF231F20"/>
        <rFont val="Calibri"/>
      </rPr>
      <t>2</t>
    </r>
  </si>
  <si>
    <r>
      <rPr>
        <sz val="7"/>
        <color rgb="FF231F20"/>
        <rFont val="Calibri"/>
      </rPr>
      <t>6.07e-11</t>
    </r>
  </si>
  <si>
    <r>
      <rPr>
        <sz val="7"/>
        <color rgb="FF231F20"/>
        <rFont val="Calibri"/>
      </rPr>
      <t>6.21e-11</t>
    </r>
  </si>
  <si>
    <r>
      <rPr>
        <sz val="7"/>
        <color rgb="FF231F20"/>
        <rFont val="Calibri"/>
      </rPr>
      <t>9.32e-13</t>
    </r>
  </si>
  <si>
    <r>
      <rPr>
        <sz val="7"/>
        <color rgb="FF231F20"/>
        <rFont val="Calibri"/>
      </rPr>
      <t>8.93e-14</t>
    </r>
  </si>
  <si>
    <r>
      <rPr>
        <sz val="7"/>
        <color rgb="FF231F20"/>
        <rFont val="Calibri"/>
      </rPr>
      <t>5.17e-14</t>
    </r>
  </si>
  <si>
    <r>
      <rPr>
        <sz val="7"/>
        <color rgb="FF231F20"/>
        <rFont val="Calibri"/>
      </rPr>
      <t>HFC-41</t>
    </r>
  </si>
  <si>
    <r>
      <rPr>
        <sz val="7"/>
        <color rgb="FF231F20"/>
        <rFont val="Calibri"/>
      </rPr>
      <t>CH</t>
    </r>
    <r>
      <rPr>
        <sz val="4"/>
        <color rgb="FF231F20"/>
        <rFont val="Calibri"/>
      </rPr>
      <t>3</t>
    </r>
    <r>
      <rPr>
        <sz val="7"/>
        <color rgb="FF231F20"/>
        <rFont val="Calibri"/>
      </rPr>
      <t>F</t>
    </r>
  </si>
  <si>
    <r>
      <rPr>
        <sz val="7"/>
        <color rgb="FF231F20"/>
        <rFont val="Calibri"/>
      </rPr>
      <t>1.07e-11</t>
    </r>
  </si>
  <si>
    <r>
      <rPr>
        <sz val="7"/>
        <color rgb="FF231F20"/>
        <rFont val="Calibri"/>
      </rPr>
      <t>1.07e-11</t>
    </r>
  </si>
  <si>
    <r>
      <rPr>
        <sz val="7"/>
        <color rgb="FF231F20"/>
        <rFont val="Calibri"/>
      </rPr>
      <t>1.21e-13</t>
    </r>
  </si>
  <si>
    <r>
      <rPr>
        <sz val="7"/>
        <color rgb="FF231F20"/>
        <rFont val="Calibri"/>
      </rPr>
      <t>1.31e-14</t>
    </r>
  </si>
  <si>
    <r>
      <rPr>
        <sz val="7"/>
        <color rgb="FF231F20"/>
        <rFont val="Calibri"/>
      </rPr>
      <t>8.82e-15</t>
    </r>
  </si>
  <si>
    <r>
      <rPr>
        <sz val="7"/>
        <color rgb="FF231F20"/>
        <rFont val="Calibri"/>
      </rPr>
      <t>HFC-125</t>
    </r>
  </si>
  <si>
    <r>
      <rPr>
        <sz val="7"/>
        <color rgb="FF231F20"/>
        <rFont val="Calibri"/>
      </rPr>
      <t>CHF</t>
    </r>
    <r>
      <rPr>
        <sz val="4"/>
        <color rgb="FF231F20"/>
        <rFont val="Calibri"/>
      </rPr>
      <t>2</t>
    </r>
    <r>
      <rPr>
        <sz val="7"/>
        <color rgb="FF231F20"/>
        <rFont val="Calibri"/>
      </rPr>
      <t>CF</t>
    </r>
    <r>
      <rPr>
        <sz val="4"/>
        <color rgb="FF231F20"/>
        <rFont val="Calibri"/>
      </rPr>
      <t>3</t>
    </r>
  </si>
  <si>
    <r>
      <rPr>
        <sz val="7"/>
        <color rgb="FF231F20"/>
        <rFont val="Calibri"/>
      </rPr>
      <t>1.52e-10</t>
    </r>
  </si>
  <si>
    <r>
      <rPr>
        <sz val="7"/>
        <color rgb="FF231F20"/>
        <rFont val="Calibri"/>
      </rPr>
      <t>2.91e-10</t>
    </r>
  </si>
  <si>
    <r>
      <rPr>
        <sz val="7"/>
        <color rgb="FF231F20"/>
        <rFont val="Calibri"/>
      </rPr>
      <t>3.97e-12</t>
    </r>
  </si>
  <si>
    <r>
      <rPr>
        <sz val="7"/>
        <color rgb="FF231F20"/>
        <rFont val="Calibri"/>
      </rPr>
      <t>1.84e-12</t>
    </r>
  </si>
  <si>
    <r>
      <rPr>
        <sz val="7"/>
        <color rgb="FF231F20"/>
        <rFont val="Calibri"/>
      </rPr>
      <t>5.29e-13</t>
    </r>
  </si>
  <si>
    <r>
      <rPr>
        <sz val="7"/>
        <color rgb="FF231F20"/>
        <rFont val="Calibri"/>
      </rPr>
      <t>HFC-134</t>
    </r>
  </si>
  <si>
    <r>
      <rPr>
        <sz val="7"/>
        <color rgb="FF231F20"/>
        <rFont val="Calibri"/>
      </rPr>
      <t>CHF</t>
    </r>
    <r>
      <rPr>
        <sz val="4"/>
        <color rgb="FF231F20"/>
        <rFont val="Calibri"/>
      </rPr>
      <t>2</t>
    </r>
    <r>
      <rPr>
        <sz val="7"/>
        <color rgb="FF231F20"/>
        <rFont val="Calibri"/>
      </rPr>
      <t>CHF</t>
    </r>
    <r>
      <rPr>
        <sz val="4"/>
        <color rgb="FF231F20"/>
        <rFont val="Calibri"/>
      </rPr>
      <t>2</t>
    </r>
  </si>
  <si>
    <r>
      <rPr>
        <sz val="7"/>
        <color rgb="FF231F20"/>
        <rFont val="Calibri"/>
      </rPr>
      <t>8.93e-11</t>
    </r>
  </si>
  <si>
    <r>
      <rPr>
        <sz val="7"/>
        <color rgb="FF231F20"/>
        <rFont val="Calibri"/>
      </rPr>
      <t>1.02e-10</t>
    </r>
  </si>
  <si>
    <r>
      <rPr>
        <sz val="7"/>
        <color rgb="FF231F20"/>
        <rFont val="Calibri"/>
      </rPr>
      <t>1.82e-12</t>
    </r>
  </si>
  <si>
    <r>
      <rPr>
        <sz val="7"/>
        <color rgb="FF231F20"/>
        <rFont val="Calibri"/>
      </rPr>
      <t>2.54e-13</t>
    </r>
  </si>
  <si>
    <r>
      <rPr>
        <sz val="7"/>
        <color rgb="FF231F20"/>
        <rFont val="Calibri"/>
      </rPr>
      <t>8.73e-14</t>
    </r>
  </si>
  <si>
    <r>
      <rPr>
        <sz val="7"/>
        <color rgb="FF231F20"/>
        <rFont val="Calibri"/>
      </rPr>
      <t>HFC-134a</t>
    </r>
  </si>
  <si>
    <r>
      <rPr>
        <sz val="7"/>
        <color rgb="FF231F20"/>
        <rFont val="Calibri"/>
      </rPr>
      <t>CH</t>
    </r>
    <r>
      <rPr>
        <sz val="4"/>
        <color rgb="FF231F20"/>
        <rFont val="Calibri"/>
      </rPr>
      <t>2</t>
    </r>
    <r>
      <rPr>
        <sz val="7"/>
        <color rgb="FF231F20"/>
        <rFont val="Calibri"/>
      </rPr>
      <t>FCF</t>
    </r>
    <r>
      <rPr>
        <sz val="4"/>
        <color rgb="FF231F20"/>
        <rFont val="Calibri"/>
      </rPr>
      <t>3</t>
    </r>
  </si>
  <si>
    <r>
      <rPr>
        <sz val="7"/>
        <color rgb="FF231F20"/>
        <rFont val="Calibri"/>
      </rPr>
      <t>9.26e-11</t>
    </r>
  </si>
  <si>
    <r>
      <rPr>
        <sz val="7"/>
        <color rgb="FF231F20"/>
        <rFont val="Calibri"/>
      </rPr>
      <t>1.19e-10</t>
    </r>
  </si>
  <si>
    <r>
      <rPr>
        <sz val="7"/>
        <color rgb="FF231F20"/>
        <rFont val="Calibri"/>
      </rPr>
      <t>2.09e-12</t>
    </r>
  </si>
  <si>
    <r>
      <rPr>
        <sz val="7"/>
        <color rgb="FF231F20"/>
        <rFont val="Calibri"/>
      </rPr>
      <t>4.33e-13</t>
    </r>
  </si>
  <si>
    <r>
      <rPr>
        <sz val="7"/>
        <color rgb="FF231F20"/>
        <rFont val="Calibri"/>
      </rPr>
      <t>1.10e-13</t>
    </r>
  </si>
  <si>
    <r>
      <rPr>
        <sz val="7"/>
        <color rgb="FF231F20"/>
        <rFont val="Calibri"/>
      </rPr>
      <t>HFC-143</t>
    </r>
  </si>
  <si>
    <r>
      <rPr>
        <sz val="7"/>
        <color rgb="FF231F20"/>
        <rFont val="Calibri"/>
      </rPr>
      <t>CH</t>
    </r>
    <r>
      <rPr>
        <sz val="4"/>
        <color rgb="FF231F20"/>
        <rFont val="Calibri"/>
      </rPr>
      <t>2</t>
    </r>
    <r>
      <rPr>
        <sz val="7"/>
        <color rgb="FF231F20"/>
        <rFont val="Calibri"/>
      </rPr>
      <t>FCHF</t>
    </r>
    <r>
      <rPr>
        <sz val="4"/>
        <color rgb="FF231F20"/>
        <rFont val="Calibri"/>
      </rPr>
      <t>2</t>
    </r>
  </si>
  <si>
    <r>
      <rPr>
        <sz val="7"/>
        <color rgb="FF231F20"/>
        <rFont val="Calibri"/>
      </rPr>
      <t>3.00e-11</t>
    </r>
  </si>
  <si>
    <r>
      <rPr>
        <sz val="7"/>
        <color rgb="FF231F20"/>
        <rFont val="Calibri"/>
      </rPr>
      <t>3.01e-11</t>
    </r>
  </si>
  <si>
    <r>
      <rPr>
        <sz val="7"/>
        <color rgb="FF231F20"/>
        <rFont val="Calibri"/>
      </rPr>
      <t>3.76e-13</t>
    </r>
  </si>
  <si>
    <r>
      <rPr>
        <sz val="7"/>
        <color rgb="FF231F20"/>
        <rFont val="Calibri"/>
      </rPr>
      <t>3.82e-14</t>
    </r>
  </si>
  <si>
    <r>
      <rPr>
        <sz val="7"/>
        <color rgb="FF231F20"/>
        <rFont val="Calibri"/>
      </rPr>
      <t>2.49e-14</t>
    </r>
  </si>
  <si>
    <r>
      <rPr>
        <sz val="7"/>
        <color rgb="FF231F20"/>
        <rFont val="Calibri"/>
      </rPr>
      <t>HFC-143a</t>
    </r>
  </si>
  <si>
    <r>
      <rPr>
        <sz val="7"/>
        <color rgb="FF231F20"/>
        <rFont val="Calibri"/>
      </rPr>
      <t>CH</t>
    </r>
    <r>
      <rPr>
        <sz val="4"/>
        <color rgb="FF231F20"/>
        <rFont val="Calibri"/>
      </rPr>
      <t>3</t>
    </r>
    <r>
      <rPr>
        <sz val="7"/>
        <color rgb="FF231F20"/>
        <rFont val="Calibri"/>
      </rPr>
      <t>CF</t>
    </r>
    <r>
      <rPr>
        <sz val="4"/>
        <color rgb="FF231F20"/>
        <rFont val="Calibri"/>
      </rPr>
      <t>3</t>
    </r>
  </si>
  <si>
    <r>
      <rPr>
        <sz val="7"/>
        <color rgb="FF231F20"/>
        <rFont val="Calibri"/>
      </rPr>
      <t>1.73e-10</t>
    </r>
  </si>
  <si>
    <r>
      <rPr>
        <sz val="7"/>
        <color rgb="FF231F20"/>
        <rFont val="Calibri"/>
      </rPr>
      <t>4.41e-10</t>
    </r>
  </si>
  <si>
    <r>
      <rPr>
        <sz val="7"/>
        <color rgb="FF231F20"/>
        <rFont val="Calibri"/>
      </rPr>
      <t>4.76e-12</t>
    </r>
  </si>
  <si>
    <r>
      <rPr>
        <sz val="7"/>
        <color rgb="FF231F20"/>
        <rFont val="Calibri"/>
      </rPr>
      <t>3.12e-12</t>
    </r>
  </si>
  <si>
    <r>
      <rPr>
        <sz val="7"/>
        <color rgb="FF231F20"/>
        <rFont val="Calibri"/>
      </rPr>
      <t>1.37e-12</t>
    </r>
  </si>
  <si>
    <r>
      <rPr>
        <sz val="7"/>
        <color rgb="FF231F20"/>
        <rFont val="Calibri"/>
      </rPr>
      <t>HFC-152</t>
    </r>
  </si>
  <si>
    <r>
      <rPr>
        <sz val="7"/>
        <color rgb="FF231F20"/>
        <rFont val="Calibri"/>
      </rPr>
      <t>CH</t>
    </r>
    <r>
      <rPr>
        <sz val="4"/>
        <color rgb="FF231F20"/>
        <rFont val="Calibri"/>
      </rPr>
      <t>2</t>
    </r>
    <r>
      <rPr>
        <sz val="7"/>
        <color rgb="FF231F20"/>
        <rFont val="Calibri"/>
      </rPr>
      <t>FCH</t>
    </r>
    <r>
      <rPr>
        <sz val="4"/>
        <color rgb="FF231F20"/>
        <rFont val="Calibri"/>
      </rPr>
      <t>2</t>
    </r>
    <r>
      <rPr>
        <sz val="7"/>
        <color rgb="FF231F20"/>
        <rFont val="Calibri"/>
      </rPr>
      <t>F</t>
    </r>
  </si>
  <si>
    <r>
      <rPr>
        <sz val="7"/>
        <color rgb="FF231F20"/>
        <rFont val="Calibri"/>
      </rPr>
      <t>1.51e-12</t>
    </r>
  </si>
  <si>
    <r>
      <rPr>
        <sz val="7"/>
        <color rgb="FF231F20"/>
        <rFont val="Calibri"/>
      </rPr>
      <t>1.51e-12</t>
    </r>
  </si>
  <si>
    <r>
      <rPr>
        <sz val="7"/>
        <color rgb="FF231F20"/>
        <rFont val="Calibri"/>
      </rPr>
      <t>1.25e-14</t>
    </r>
  </si>
  <si>
    <r>
      <rPr>
        <sz val="7"/>
        <color rgb="FF231F20"/>
        <rFont val="Calibri"/>
      </rPr>
      <t>1.71e-15</t>
    </r>
  </si>
  <si>
    <r>
      <rPr>
        <sz val="7"/>
        <color rgb="FF231F20"/>
        <rFont val="Calibri"/>
      </rPr>
      <t>1.24e-15</t>
    </r>
  </si>
  <si>
    <r>
      <rPr>
        <sz val="7"/>
        <color rgb="FF231F20"/>
        <rFont val="Calibri"/>
      </rPr>
      <t>HFC-152a</t>
    </r>
  </si>
  <si>
    <r>
      <rPr>
        <sz val="7"/>
        <color rgb="FF231F20"/>
        <rFont val="Calibri"/>
      </rPr>
      <t>CH</t>
    </r>
    <r>
      <rPr>
        <sz val="4"/>
        <color rgb="FF231F20"/>
        <rFont val="Calibri"/>
      </rPr>
      <t>3</t>
    </r>
    <r>
      <rPr>
        <sz val="7"/>
        <color rgb="FF231F20"/>
        <rFont val="Calibri"/>
      </rPr>
      <t>CHF</t>
    </r>
    <r>
      <rPr>
        <sz val="4"/>
        <color rgb="FF231F20"/>
        <rFont val="Calibri"/>
      </rPr>
      <t>2</t>
    </r>
  </si>
  <si>
    <r>
      <rPr>
        <sz val="7"/>
        <color rgb="FF231F20"/>
        <rFont val="Calibri"/>
      </rPr>
      <t>1.26e-11</t>
    </r>
  </si>
  <si>
    <r>
      <rPr>
        <sz val="7"/>
        <color rgb="FF231F20"/>
        <rFont val="Calibri"/>
      </rPr>
      <t>1.26e-11</t>
    </r>
  </si>
  <si>
    <r>
      <rPr>
        <sz val="7"/>
        <color rgb="FF231F20"/>
        <rFont val="Calibri"/>
      </rPr>
      <t>1.19e-13</t>
    </r>
  </si>
  <si>
    <r>
      <rPr>
        <sz val="7"/>
        <color rgb="FF231F20"/>
        <rFont val="Calibri"/>
      </rPr>
      <t>1.47e-14</t>
    </r>
  </si>
  <si>
    <r>
      <rPr>
        <sz val="7"/>
        <color rgb="FF231F20"/>
        <rFont val="Calibri"/>
      </rPr>
      <t>1.04e-14</t>
    </r>
  </si>
  <si>
    <r>
      <rPr>
        <sz val="7"/>
        <color rgb="FF231F20"/>
        <rFont val="Calibri"/>
      </rPr>
      <t>HFC-161</t>
    </r>
  </si>
  <si>
    <r>
      <rPr>
        <sz val="7"/>
        <color rgb="FF231F20"/>
        <rFont val="Calibri"/>
      </rPr>
      <t>CH</t>
    </r>
    <r>
      <rPr>
        <sz val="4"/>
        <color rgb="FF231F20"/>
        <rFont val="Calibri"/>
      </rPr>
      <t>3</t>
    </r>
    <r>
      <rPr>
        <sz val="7"/>
        <color rgb="FF231F20"/>
        <rFont val="Calibri"/>
      </rPr>
      <t>CH</t>
    </r>
    <r>
      <rPr>
        <sz val="4"/>
        <color rgb="FF231F20"/>
        <rFont val="Calibri"/>
      </rPr>
      <t>2</t>
    </r>
    <r>
      <rPr>
        <sz val="7"/>
        <color rgb="FF231F20"/>
        <rFont val="Calibri"/>
      </rPr>
      <t>F</t>
    </r>
  </si>
  <si>
    <r>
      <rPr>
        <sz val="7"/>
        <color rgb="FF231F20"/>
        <rFont val="Calibri"/>
      </rPr>
      <t>66.0 days</t>
    </r>
  </si>
  <si>
    <r>
      <rPr>
        <sz val="7"/>
        <color rgb="FF231F20"/>
        <rFont val="Calibri"/>
      </rPr>
      <t>3.33e-13</t>
    </r>
  </si>
  <si>
    <r>
      <rPr>
        <sz val="7"/>
        <color rgb="FF231F20"/>
        <rFont val="Calibri"/>
      </rPr>
      <t>3.33e-13</t>
    </r>
  </si>
  <si>
    <r>
      <rPr>
        <sz val="7"/>
        <color rgb="FF231F20"/>
        <rFont val="Calibri"/>
      </rPr>
      <t>2.70e-15</t>
    </r>
  </si>
  <si>
    <r>
      <rPr>
        <sz val="7"/>
        <color rgb="FF231F20"/>
        <rFont val="Calibri"/>
      </rPr>
      <t>3.76e-16</t>
    </r>
  </si>
  <si>
    <r>
      <rPr>
        <b/>
        <sz val="7"/>
        <color rgb="FF231F20"/>
        <rFont val="Calibri"/>
      </rPr>
      <t>&lt;1</t>
    </r>
  </si>
  <si>
    <r>
      <rPr>
        <sz val="7"/>
        <color rgb="FF231F20"/>
        <rFont val="Calibri"/>
      </rPr>
      <t>2.74e-16</t>
    </r>
  </si>
  <si>
    <r>
      <rPr>
        <b/>
        <sz val="7"/>
        <color rgb="FF231F20"/>
        <rFont val="Calibri"/>
      </rPr>
      <t>&lt;1</t>
    </r>
  </si>
  <si>
    <r>
      <rPr>
        <sz val="7"/>
        <color rgb="FF231F20"/>
        <rFont val="Calibri"/>
      </rPr>
      <t>HFC-227ca</t>
    </r>
  </si>
  <si>
    <r>
      <rPr>
        <sz val="7"/>
        <color rgb="FF231F20"/>
        <rFont val="Calibri"/>
      </rPr>
      <t>CF</t>
    </r>
    <r>
      <rPr>
        <sz val="4"/>
        <color rgb="FF231F20"/>
        <rFont val="Calibri"/>
      </rPr>
      <t>3</t>
    </r>
    <r>
      <rPr>
        <sz val="7"/>
        <color rgb="FF231F20"/>
        <rFont val="Calibri"/>
      </rPr>
      <t>CF</t>
    </r>
    <r>
      <rPr>
        <sz val="4"/>
        <color rgb="FF231F20"/>
        <rFont val="Calibri"/>
      </rPr>
      <t>2</t>
    </r>
    <r>
      <rPr>
        <sz val="7"/>
        <color rgb="FF231F20"/>
        <rFont val="Calibri"/>
      </rPr>
      <t>CHF</t>
    </r>
    <r>
      <rPr>
        <sz val="4"/>
        <color rgb="FF231F20"/>
        <rFont val="Calibri"/>
      </rPr>
      <t>2</t>
    </r>
  </si>
  <si>
    <r>
      <rPr>
        <sz val="7"/>
        <color rgb="FF231F20"/>
        <rFont val="Calibri"/>
      </rPr>
      <t>1.27e-10</t>
    </r>
  </si>
  <si>
    <r>
      <rPr>
        <sz val="7"/>
        <color rgb="FF231F20"/>
        <rFont val="Calibri"/>
      </rPr>
      <t>2.42e-10</t>
    </r>
  </si>
  <si>
    <r>
      <rPr>
        <sz val="7"/>
        <color rgb="FF231F20"/>
        <rFont val="Calibri"/>
      </rPr>
      <t>3.31e-12</t>
    </r>
  </si>
  <si>
    <r>
      <rPr>
        <sz val="7"/>
        <color rgb="FF231F20"/>
        <rFont val="Calibri"/>
      </rPr>
      <t>1.53e-12</t>
    </r>
  </si>
  <si>
    <r>
      <rPr>
        <sz val="7"/>
        <color rgb="FF231F20"/>
        <rFont val="Calibri"/>
      </rPr>
      <t>4.41e-13</t>
    </r>
  </si>
  <si>
    <r>
      <rPr>
        <sz val="7"/>
        <color rgb="FF231F20"/>
        <rFont val="Calibri"/>
      </rPr>
      <t>HFC-227ea</t>
    </r>
  </si>
  <si>
    <r>
      <rPr>
        <sz val="7"/>
        <color rgb="FF231F20"/>
        <rFont val="Calibri"/>
      </rPr>
      <t>CF</t>
    </r>
    <r>
      <rPr>
        <sz val="4"/>
        <color rgb="FF231F20"/>
        <rFont val="Calibri"/>
      </rPr>
      <t>3</t>
    </r>
    <r>
      <rPr>
        <sz val="7"/>
        <color rgb="FF231F20"/>
        <rFont val="Calibri"/>
      </rPr>
      <t>CHFCF</t>
    </r>
    <r>
      <rPr>
        <sz val="4"/>
        <color rgb="FF231F20"/>
        <rFont val="Calibri"/>
      </rPr>
      <t>3</t>
    </r>
  </si>
  <si>
    <r>
      <rPr>
        <sz val="7"/>
        <color rgb="FF231F20"/>
        <rFont val="Calibri"/>
      </rPr>
      <t>1.34e-10</t>
    </r>
  </si>
  <si>
    <r>
      <rPr>
        <sz val="7"/>
        <color rgb="FF231F20"/>
        <rFont val="Calibri"/>
      </rPr>
      <t>3.07e-10</t>
    </r>
  </si>
  <si>
    <r>
      <rPr>
        <sz val="7"/>
        <color rgb="FF231F20"/>
        <rFont val="Calibri"/>
      </rPr>
      <t>3.61e-12</t>
    </r>
  </si>
  <si>
    <r>
      <rPr>
        <sz val="7"/>
        <color rgb="FF231F20"/>
        <rFont val="Calibri"/>
      </rPr>
      <t>2.12e-12</t>
    </r>
  </si>
  <si>
    <r>
      <rPr>
        <sz val="7"/>
        <color rgb="FF231F20"/>
        <rFont val="Calibri"/>
      </rPr>
      <t>7.98e-13</t>
    </r>
  </si>
  <si>
    <r>
      <rPr>
        <sz val="7"/>
        <color rgb="FF231F20"/>
        <rFont val="Calibri"/>
      </rPr>
      <t>HFC-236cb</t>
    </r>
  </si>
  <si>
    <r>
      <rPr>
        <sz val="7"/>
        <color rgb="FF231F20"/>
        <rFont val="Calibri"/>
      </rPr>
      <t>CH</t>
    </r>
    <r>
      <rPr>
        <sz val="4"/>
        <color rgb="FF231F20"/>
        <rFont val="Calibri"/>
      </rPr>
      <t>2</t>
    </r>
    <r>
      <rPr>
        <sz val="7"/>
        <color rgb="FF231F20"/>
        <rFont val="Calibri"/>
      </rPr>
      <t>FCF</t>
    </r>
    <r>
      <rPr>
        <sz val="4"/>
        <color rgb="FF231F20"/>
        <rFont val="Calibri"/>
      </rPr>
      <t>2</t>
    </r>
    <r>
      <rPr>
        <sz val="7"/>
        <color rgb="FF231F20"/>
        <rFont val="Calibri"/>
      </rPr>
      <t>CF</t>
    </r>
    <r>
      <rPr>
        <sz val="4"/>
        <color rgb="FF231F20"/>
        <rFont val="Calibri"/>
      </rPr>
      <t>3</t>
    </r>
  </si>
  <si>
    <r>
      <rPr>
        <sz val="7"/>
        <color rgb="FF231F20"/>
        <rFont val="Calibri"/>
      </rPr>
      <t>8.67e-11</t>
    </r>
  </si>
  <si>
    <r>
      <rPr>
        <sz val="7"/>
        <color rgb="FF231F20"/>
        <rFont val="Calibri"/>
      </rPr>
      <t>1.11e-10</t>
    </r>
  </si>
  <si>
    <r>
      <rPr>
        <sz val="7"/>
        <color rgb="FF231F20"/>
        <rFont val="Calibri"/>
      </rPr>
      <t>1.94e-12</t>
    </r>
  </si>
  <si>
    <r>
      <rPr>
        <sz val="7"/>
        <color rgb="FF231F20"/>
        <rFont val="Calibri"/>
      </rPr>
      <t>3.92e-13</t>
    </r>
  </si>
  <si>
    <r>
      <rPr>
        <sz val="7"/>
        <color rgb="FF231F20"/>
        <rFont val="Calibri"/>
      </rPr>
      <t>1.01e-13</t>
    </r>
  </si>
  <si>
    <r>
      <rPr>
        <sz val="7"/>
        <color rgb="FF231F20"/>
        <rFont val="Calibri"/>
      </rPr>
      <t>HFC-236ea</t>
    </r>
  </si>
  <si>
    <r>
      <rPr>
        <sz val="7"/>
        <color rgb="FF231F20"/>
        <rFont val="Calibri"/>
      </rPr>
      <t>CHF</t>
    </r>
    <r>
      <rPr>
        <sz val="4"/>
        <color rgb="FF231F20"/>
        <rFont val="Calibri"/>
      </rPr>
      <t>2</t>
    </r>
    <r>
      <rPr>
        <sz val="7"/>
        <color rgb="FF231F20"/>
        <rFont val="Calibri"/>
      </rPr>
      <t>CHFCF</t>
    </r>
    <r>
      <rPr>
        <sz val="4"/>
        <color rgb="FF231F20"/>
        <rFont val="Calibri"/>
      </rPr>
      <t>3</t>
    </r>
  </si>
  <si>
    <r>
      <rPr>
        <sz val="7"/>
        <color rgb="FF231F20"/>
        <rFont val="Calibri"/>
      </rPr>
      <t>0.30</t>
    </r>
    <r>
      <rPr>
        <sz val="4"/>
        <color rgb="FF231F20"/>
        <rFont val="Calibri"/>
      </rPr>
      <t>a</t>
    </r>
  </si>
  <si>
    <r>
      <rPr>
        <sz val="7"/>
        <color rgb="FF231F20"/>
        <rFont val="Calibri"/>
      </rPr>
      <t>1.03e-10</t>
    </r>
  </si>
  <si>
    <r>
      <rPr>
        <sz val="7"/>
        <color rgb="FF231F20"/>
        <rFont val="Calibri"/>
      </rPr>
      <t>1.22e-10</t>
    </r>
  </si>
  <si>
    <r>
      <rPr>
        <sz val="7"/>
        <color rgb="FF231F20"/>
        <rFont val="Calibri"/>
      </rPr>
      <t>2.18e-12</t>
    </r>
  </si>
  <si>
    <r>
      <rPr>
        <sz val="7"/>
        <color rgb="FF231F20"/>
        <rFont val="Calibri"/>
      </rPr>
      <t>3.53e-13</t>
    </r>
  </si>
  <si>
    <r>
      <rPr>
        <sz val="7"/>
        <color rgb="FF231F20"/>
        <rFont val="Calibri"/>
      </rPr>
      <t>1.06e-13</t>
    </r>
  </si>
  <si>
    <r>
      <rPr>
        <sz val="7"/>
        <color rgb="FF231F20"/>
        <rFont val="Calibri"/>
      </rPr>
      <t>HFC-236fa</t>
    </r>
  </si>
  <si>
    <r>
      <rPr>
        <sz val="7"/>
        <color rgb="FF231F20"/>
        <rFont val="Calibri"/>
      </rPr>
      <t>CF</t>
    </r>
    <r>
      <rPr>
        <sz val="4"/>
        <color rgb="FF231F20"/>
        <rFont val="Calibri"/>
      </rPr>
      <t>3</t>
    </r>
    <r>
      <rPr>
        <sz val="7"/>
        <color rgb="FF231F20"/>
        <rFont val="Calibri"/>
      </rPr>
      <t>CH</t>
    </r>
    <r>
      <rPr>
        <sz val="4"/>
        <color rgb="FF231F20"/>
        <rFont val="Calibri"/>
      </rPr>
      <t>2</t>
    </r>
    <r>
      <rPr>
        <sz val="7"/>
        <color rgb="FF231F20"/>
        <rFont val="Calibri"/>
      </rPr>
      <t>CF</t>
    </r>
    <r>
      <rPr>
        <sz val="4"/>
        <color rgb="FF231F20"/>
        <rFont val="Calibri"/>
      </rPr>
      <t>3</t>
    </r>
  </si>
  <si>
    <r>
      <rPr>
        <sz val="7"/>
        <color rgb="FF231F20"/>
        <rFont val="Calibri"/>
      </rPr>
      <t>1.73e-10</t>
    </r>
  </si>
  <si>
    <r>
      <rPr>
        <sz val="7"/>
        <color rgb="FF231F20"/>
        <rFont val="Calibri"/>
      </rPr>
      <t>7.39e-10</t>
    </r>
  </si>
  <si>
    <r>
      <rPr>
        <sz val="7"/>
        <color rgb="FF231F20"/>
        <rFont val="Calibri"/>
      </rPr>
      <t>5.06e-12</t>
    </r>
  </si>
  <si>
    <r>
      <rPr>
        <sz val="7"/>
        <color rgb="FF231F20"/>
        <rFont val="Calibri"/>
      </rPr>
      <t>5.18e-12</t>
    </r>
  </si>
  <si>
    <r>
      <rPr>
        <sz val="7"/>
        <color rgb="FF231F20"/>
        <rFont val="Calibri"/>
      </rPr>
      <t>4.58e-12</t>
    </r>
  </si>
  <si>
    <r>
      <rPr>
        <sz val="7"/>
        <color rgb="FF231F20"/>
        <rFont val="Calibri"/>
      </rPr>
      <t>HFC-245ca</t>
    </r>
  </si>
  <si>
    <r>
      <rPr>
        <sz val="7"/>
        <color rgb="FF231F20"/>
        <rFont val="Calibri"/>
      </rPr>
      <t>CH</t>
    </r>
    <r>
      <rPr>
        <sz val="4"/>
        <color rgb="FF231F20"/>
        <rFont val="Calibri"/>
      </rPr>
      <t>2</t>
    </r>
    <r>
      <rPr>
        <sz val="7"/>
        <color rgb="FF231F20"/>
        <rFont val="Calibri"/>
      </rPr>
      <t>FCF</t>
    </r>
    <r>
      <rPr>
        <sz val="4"/>
        <color rgb="FF231F20"/>
        <rFont val="Calibri"/>
      </rPr>
      <t>2</t>
    </r>
    <r>
      <rPr>
        <sz val="7"/>
        <color rgb="FF231F20"/>
        <rFont val="Calibri"/>
      </rPr>
      <t>CHF</t>
    </r>
    <r>
      <rPr>
        <sz val="4"/>
        <color rgb="FF231F20"/>
        <rFont val="Calibri"/>
      </rPr>
      <t>2</t>
    </r>
  </si>
  <si>
    <r>
      <rPr>
        <sz val="7"/>
        <color rgb="FF231F20"/>
        <rFont val="Calibri"/>
      </rPr>
      <t>0.24</t>
    </r>
    <r>
      <rPr>
        <sz val="4"/>
        <color rgb="FF231F20"/>
        <rFont val="Calibri"/>
      </rPr>
      <t>b</t>
    </r>
  </si>
  <si>
    <r>
      <rPr>
        <sz val="7"/>
        <color rgb="FF231F20"/>
        <rFont val="Calibri"/>
      </rPr>
      <t>6.26e-11</t>
    </r>
  </si>
  <si>
    <r>
      <rPr>
        <sz val="7"/>
        <color rgb="FF231F20"/>
        <rFont val="Calibri"/>
      </rPr>
      <t>6.56e-11</t>
    </r>
  </si>
  <si>
    <r>
      <rPr>
        <sz val="7"/>
        <color rgb="FF231F20"/>
        <rFont val="Calibri"/>
      </rPr>
      <t>1.07e-12</t>
    </r>
  </si>
  <si>
    <r>
      <rPr>
        <sz val="7"/>
        <color rgb="FF231F20"/>
        <rFont val="Calibri"/>
      </rPr>
      <t>1.09e-13</t>
    </r>
  </si>
  <si>
    <r>
      <rPr>
        <sz val="7"/>
        <color rgb="FF231F20"/>
        <rFont val="Calibri"/>
      </rPr>
      <t>5.49e-14</t>
    </r>
  </si>
  <si>
    <r>
      <rPr>
        <sz val="7"/>
        <color rgb="FF231F20"/>
        <rFont val="Calibri"/>
      </rPr>
      <t>HFC-245cb</t>
    </r>
  </si>
  <si>
    <r>
      <rPr>
        <sz val="7"/>
        <color rgb="FF231F20"/>
        <rFont val="Calibri"/>
      </rPr>
      <t>CF</t>
    </r>
    <r>
      <rPr>
        <sz val="4"/>
        <color rgb="FF231F20"/>
        <rFont val="Calibri"/>
      </rPr>
      <t>3</t>
    </r>
    <r>
      <rPr>
        <sz val="7"/>
        <color rgb="FF231F20"/>
        <rFont val="Calibri"/>
      </rPr>
      <t>CF</t>
    </r>
    <r>
      <rPr>
        <sz val="4"/>
        <color rgb="FF231F20"/>
        <rFont val="Calibri"/>
      </rPr>
      <t>2</t>
    </r>
    <r>
      <rPr>
        <sz val="7"/>
        <color rgb="FF231F20"/>
        <rFont val="Calibri"/>
      </rPr>
      <t>CH</t>
    </r>
    <r>
      <rPr>
        <sz val="4"/>
        <color rgb="FF231F20"/>
        <rFont val="Calibri"/>
      </rPr>
      <t>3</t>
    </r>
  </si>
  <si>
    <r>
      <rPr>
        <sz val="7"/>
        <color rgb="FF231F20"/>
        <rFont val="Calibri"/>
      </rPr>
      <t>1.67e-10</t>
    </r>
  </si>
  <si>
    <r>
      <rPr>
        <sz val="7"/>
        <color rgb="FF231F20"/>
        <rFont val="Calibri"/>
      </rPr>
      <t>4.24e-10</t>
    </r>
  </si>
  <si>
    <r>
      <rPr>
        <sz val="7"/>
        <color rgb="FF231F20"/>
        <rFont val="Calibri"/>
      </rPr>
      <t>4.58e-12</t>
    </r>
  </si>
  <si>
    <r>
      <rPr>
        <sz val="7"/>
        <color rgb="FF231F20"/>
        <rFont val="Calibri"/>
      </rPr>
      <t>3.00e-12</t>
    </r>
  </si>
  <si>
    <r>
      <rPr>
        <sz val="7"/>
        <color rgb="FF231F20"/>
        <rFont val="Calibri"/>
      </rPr>
      <t>1.32e-12</t>
    </r>
  </si>
  <si>
    <r>
      <rPr>
        <sz val="7"/>
        <color rgb="FF231F20"/>
        <rFont val="Calibri"/>
      </rPr>
      <t>HFC-245ea</t>
    </r>
  </si>
  <si>
    <r>
      <rPr>
        <sz val="7"/>
        <color rgb="FF231F20"/>
        <rFont val="Calibri"/>
      </rPr>
      <t>CHF</t>
    </r>
    <r>
      <rPr>
        <sz val="4"/>
        <color rgb="FF231F20"/>
        <rFont val="Calibri"/>
      </rPr>
      <t>2</t>
    </r>
    <r>
      <rPr>
        <sz val="7"/>
        <color rgb="FF231F20"/>
        <rFont val="Calibri"/>
      </rPr>
      <t>CHFCHF</t>
    </r>
    <r>
      <rPr>
        <sz val="4"/>
        <color rgb="FF231F20"/>
        <rFont val="Calibri"/>
      </rPr>
      <t>2</t>
    </r>
  </si>
  <si>
    <r>
      <rPr>
        <sz val="7"/>
        <color rgb="FF231F20"/>
        <rFont val="Calibri"/>
      </rPr>
      <t>0.16</t>
    </r>
    <r>
      <rPr>
        <sz val="4"/>
        <color rgb="FF231F20"/>
        <rFont val="Calibri"/>
      </rPr>
      <t>c</t>
    </r>
  </si>
  <si>
    <r>
      <rPr>
        <sz val="7"/>
        <color rgb="FF231F20"/>
        <rFont val="Calibri"/>
      </rPr>
      <t>2.15e-11</t>
    </r>
  </si>
  <si>
    <r>
      <rPr>
        <sz val="7"/>
        <color rgb="FF231F20"/>
        <rFont val="Calibri"/>
      </rPr>
      <t>2.16e-11</t>
    </r>
  </si>
  <si>
    <r>
      <rPr>
        <sz val="7"/>
        <color rgb="FF231F20"/>
        <rFont val="Calibri"/>
      </rPr>
      <t>2.59e-13</t>
    </r>
  </si>
  <si>
    <r>
      <rPr>
        <sz val="7"/>
        <color rgb="FF231F20"/>
        <rFont val="Calibri"/>
      </rPr>
      <t>2.70e-14</t>
    </r>
  </si>
  <si>
    <r>
      <rPr>
        <sz val="7"/>
        <color rgb="FF231F20"/>
        <rFont val="Calibri"/>
      </rPr>
      <t>1.79e-14</t>
    </r>
  </si>
  <si>
    <r>
      <rPr>
        <sz val="7"/>
        <color rgb="FF231F20"/>
        <rFont val="Calibri"/>
      </rPr>
      <t>HFC-245eb</t>
    </r>
  </si>
  <si>
    <r>
      <rPr>
        <sz val="7"/>
        <color rgb="FF231F20"/>
        <rFont val="Calibri"/>
      </rPr>
      <t>CH</t>
    </r>
    <r>
      <rPr>
        <sz val="4"/>
        <color rgb="FF231F20"/>
        <rFont val="Calibri"/>
      </rPr>
      <t>2</t>
    </r>
    <r>
      <rPr>
        <sz val="7"/>
        <color rgb="FF231F20"/>
        <rFont val="Calibri"/>
      </rPr>
      <t>FCHFCF</t>
    </r>
    <r>
      <rPr>
        <sz val="4"/>
        <color rgb="FF231F20"/>
        <rFont val="Calibri"/>
      </rPr>
      <t>3</t>
    </r>
  </si>
  <si>
    <r>
      <rPr>
        <sz val="7"/>
        <color rgb="FF231F20"/>
        <rFont val="Calibri"/>
      </rPr>
      <t>0.20</t>
    </r>
    <r>
      <rPr>
        <sz val="4"/>
        <color rgb="FF231F20"/>
        <rFont val="Calibri"/>
      </rPr>
      <t>c</t>
    </r>
  </si>
  <si>
    <r>
      <rPr>
        <sz val="7"/>
        <color rgb="FF231F20"/>
        <rFont val="Calibri"/>
      </rPr>
      <t>2.66e-11</t>
    </r>
  </si>
  <si>
    <r>
      <rPr>
        <sz val="7"/>
        <color rgb="FF231F20"/>
        <rFont val="Calibri"/>
      </rPr>
      <t>2.66e-11</t>
    </r>
  </si>
  <si>
    <r>
      <rPr>
        <sz val="7"/>
        <color rgb="FF231F20"/>
        <rFont val="Calibri"/>
      </rPr>
      <t>3.15e-13</t>
    </r>
  </si>
  <si>
    <r>
      <rPr>
        <sz val="7"/>
        <color rgb="FF231F20"/>
        <rFont val="Calibri"/>
      </rPr>
      <t>3.31e-14</t>
    </r>
  </si>
  <si>
    <r>
      <rPr>
        <sz val="7"/>
        <color rgb="FF231F20"/>
        <rFont val="Calibri"/>
      </rPr>
      <t>2.20e-14</t>
    </r>
  </si>
  <si>
    <r>
      <rPr>
        <sz val="7"/>
        <color rgb="FF231F20"/>
        <rFont val="Calibri"/>
      </rPr>
      <t>HFC-245fa</t>
    </r>
  </si>
  <si>
    <r>
      <rPr>
        <sz val="7"/>
        <color rgb="FF231F20"/>
        <rFont val="Calibri"/>
      </rPr>
      <t>CHF</t>
    </r>
    <r>
      <rPr>
        <sz val="4"/>
        <color rgb="FF231F20"/>
        <rFont val="Calibri"/>
      </rPr>
      <t>2</t>
    </r>
    <r>
      <rPr>
        <sz val="7"/>
        <color rgb="FF231F20"/>
        <rFont val="Calibri"/>
      </rPr>
      <t>CH</t>
    </r>
    <r>
      <rPr>
        <sz val="4"/>
        <color rgb="FF231F20"/>
        <rFont val="Calibri"/>
      </rPr>
      <t>2</t>
    </r>
    <r>
      <rPr>
        <sz val="7"/>
        <color rgb="FF231F20"/>
        <rFont val="Calibri"/>
      </rPr>
      <t>CF</t>
    </r>
    <r>
      <rPr>
        <sz val="4"/>
        <color rgb="FF231F20"/>
        <rFont val="Calibri"/>
      </rPr>
      <t>3</t>
    </r>
  </si>
  <si>
    <r>
      <rPr>
        <sz val="7"/>
        <color rgb="FF231F20"/>
        <rFont val="Calibri"/>
      </rPr>
      <t>7.29e-11</t>
    </r>
  </si>
  <si>
    <r>
      <rPr>
        <sz val="7"/>
        <color rgb="FF231F20"/>
        <rFont val="Calibri"/>
      </rPr>
      <t>7.87e-11</t>
    </r>
  </si>
  <si>
    <r>
      <rPr>
        <sz val="7"/>
        <color rgb="FF231F20"/>
        <rFont val="Calibri"/>
      </rPr>
      <t>1.35e-12</t>
    </r>
  </si>
  <si>
    <r>
      <rPr>
        <sz val="7"/>
        <color rgb="FF231F20"/>
        <rFont val="Calibri"/>
      </rPr>
      <t>1.51e-13</t>
    </r>
  </si>
  <si>
    <r>
      <rPr>
        <sz val="7"/>
        <color rgb="FF231F20"/>
        <rFont val="Calibri"/>
      </rPr>
      <t>6.62e-14</t>
    </r>
  </si>
  <si>
    <r>
      <rPr>
        <sz val="7"/>
        <color rgb="FF231F20"/>
        <rFont val="Calibri"/>
      </rPr>
      <t>HFC-263fb</t>
    </r>
  </si>
  <si>
    <r>
      <rPr>
        <sz val="7"/>
        <color rgb="FF231F20"/>
        <rFont val="Calibri"/>
      </rPr>
      <t>CH</t>
    </r>
    <r>
      <rPr>
        <sz val="4"/>
        <color rgb="FF231F20"/>
        <rFont val="Calibri"/>
      </rPr>
      <t>3</t>
    </r>
    <r>
      <rPr>
        <sz val="7"/>
        <color rgb="FF231F20"/>
        <rFont val="Calibri"/>
      </rPr>
      <t>CH</t>
    </r>
    <r>
      <rPr>
        <sz val="4"/>
        <color rgb="FF231F20"/>
        <rFont val="Calibri"/>
      </rPr>
      <t>2</t>
    </r>
    <r>
      <rPr>
        <sz val="7"/>
        <color rgb="FF231F20"/>
        <rFont val="Calibri"/>
      </rPr>
      <t>CF</t>
    </r>
    <r>
      <rPr>
        <sz val="4"/>
        <color rgb="FF231F20"/>
        <rFont val="Calibri"/>
      </rPr>
      <t>3</t>
    </r>
  </si>
  <si>
    <r>
      <rPr>
        <sz val="7"/>
        <color rgb="FF231F20"/>
        <rFont val="Calibri"/>
      </rPr>
      <t>0.10</t>
    </r>
    <r>
      <rPr>
        <sz val="4"/>
        <color rgb="FF231F20"/>
        <rFont val="Calibri"/>
      </rPr>
      <t>c</t>
    </r>
  </si>
  <si>
    <r>
      <rPr>
        <sz val="7"/>
        <color rgb="FF231F20"/>
        <rFont val="Calibri"/>
      </rPr>
      <t>6.93e-12</t>
    </r>
  </si>
  <si>
    <r>
      <rPr>
        <sz val="7"/>
        <color rgb="FF231F20"/>
        <rFont val="Calibri"/>
      </rPr>
      <t>6.93e-12</t>
    </r>
  </si>
  <si>
    <r>
      <rPr>
        <sz val="7"/>
        <color rgb="FF231F20"/>
        <rFont val="Calibri"/>
      </rPr>
      <t>6.31e-14</t>
    </r>
  </si>
  <si>
    <r>
      <rPr>
        <sz val="7"/>
        <color rgb="FF231F20"/>
        <rFont val="Calibri"/>
      </rPr>
      <t>8.02e-15</t>
    </r>
  </si>
  <si>
    <r>
      <rPr>
        <sz val="7"/>
        <color rgb="FF231F20"/>
        <rFont val="Calibri"/>
      </rPr>
      <t>5.70e-15</t>
    </r>
  </si>
  <si>
    <r>
      <rPr>
        <sz val="7"/>
        <color rgb="FF231F20"/>
        <rFont val="Calibri"/>
      </rPr>
      <t>HFC-272ca</t>
    </r>
  </si>
  <si>
    <r>
      <rPr>
        <sz val="7"/>
        <color rgb="FF231F20"/>
        <rFont val="Calibri"/>
      </rPr>
      <t>CH</t>
    </r>
    <r>
      <rPr>
        <sz val="4"/>
        <color rgb="FF231F20"/>
        <rFont val="Calibri"/>
      </rPr>
      <t>3</t>
    </r>
    <r>
      <rPr>
        <sz val="7"/>
        <color rgb="FF231F20"/>
        <rFont val="Calibri"/>
      </rPr>
      <t>CF</t>
    </r>
    <r>
      <rPr>
        <sz val="4"/>
        <color rgb="FF231F20"/>
        <rFont val="Calibri"/>
      </rPr>
      <t>2</t>
    </r>
    <r>
      <rPr>
        <sz val="7"/>
        <color rgb="FF231F20"/>
        <rFont val="Calibri"/>
      </rPr>
      <t>CH</t>
    </r>
    <r>
      <rPr>
        <sz val="4"/>
        <color rgb="FF231F20"/>
        <rFont val="Calibri"/>
      </rPr>
      <t>3</t>
    </r>
  </si>
  <si>
    <r>
      <rPr>
        <sz val="7"/>
        <color rgb="FF231F20"/>
        <rFont val="Calibri"/>
      </rPr>
      <t>1.32e-11</t>
    </r>
  </si>
  <si>
    <r>
      <rPr>
        <sz val="7"/>
        <color rgb="FF231F20"/>
        <rFont val="Calibri"/>
      </rPr>
      <t>1.32e-11</t>
    </r>
  </si>
  <si>
    <r>
      <rPr>
        <sz val="7"/>
        <color rgb="FF231F20"/>
        <rFont val="Calibri"/>
      </rPr>
      <t>1.46e-13</t>
    </r>
  </si>
  <si>
    <r>
      <rPr>
        <sz val="7"/>
        <color rgb="FF231F20"/>
        <rFont val="Calibri"/>
      </rPr>
      <t>1.61e-14</t>
    </r>
  </si>
  <si>
    <r>
      <rPr>
        <sz val="7"/>
        <color rgb="FF231F20"/>
        <rFont val="Calibri"/>
      </rPr>
      <t>1.09e-14</t>
    </r>
  </si>
  <si>
    <r>
      <rPr>
        <sz val="7"/>
        <color rgb="FF231F20"/>
        <rFont val="Calibri"/>
      </rPr>
      <t>HFC-329p</t>
    </r>
  </si>
  <si>
    <r>
      <rPr>
        <sz val="7"/>
        <color rgb="FF231F20"/>
        <rFont val="Calibri"/>
      </rPr>
      <t>CHF</t>
    </r>
    <r>
      <rPr>
        <sz val="4"/>
        <color rgb="FF231F20"/>
        <rFont val="Calibri"/>
      </rPr>
      <t>2</t>
    </r>
    <r>
      <rPr>
        <sz val="7"/>
        <color rgb="FF231F20"/>
        <rFont val="Calibri"/>
      </rPr>
      <t>CF</t>
    </r>
    <r>
      <rPr>
        <sz val="4"/>
        <color rgb="FF231F20"/>
        <rFont val="Calibri"/>
      </rPr>
      <t>2</t>
    </r>
    <r>
      <rPr>
        <sz val="7"/>
        <color rgb="FF231F20"/>
        <rFont val="Calibri"/>
      </rPr>
      <t>CF</t>
    </r>
    <r>
      <rPr>
        <sz val="4"/>
        <color rgb="FF231F20"/>
        <rFont val="Calibri"/>
      </rPr>
      <t>2</t>
    </r>
    <r>
      <rPr>
        <sz val="7"/>
        <color rgb="FF231F20"/>
        <rFont val="Calibri"/>
      </rPr>
      <t>CF</t>
    </r>
    <r>
      <rPr>
        <sz val="4"/>
        <color rgb="FF231F20"/>
        <rFont val="Calibri"/>
      </rPr>
      <t>3</t>
    </r>
  </si>
  <si>
    <r>
      <rPr>
        <sz val="7"/>
        <color rgb="FF231F20"/>
        <rFont val="Calibri"/>
      </rPr>
      <t>1.13e-10</t>
    </r>
  </si>
  <si>
    <r>
      <rPr>
        <sz val="7"/>
        <color rgb="FF231F20"/>
        <rFont val="Calibri"/>
      </rPr>
      <t>2.16e-10</t>
    </r>
  </si>
  <si>
    <r>
      <rPr>
        <sz val="7"/>
        <color rgb="FF231F20"/>
        <rFont val="Calibri"/>
      </rPr>
      <t>2.94e-12</t>
    </r>
  </si>
  <si>
    <r>
      <rPr>
        <sz val="7"/>
        <color rgb="FF231F20"/>
        <rFont val="Calibri"/>
      </rPr>
      <t>1.37e-12</t>
    </r>
  </si>
  <si>
    <r>
      <rPr>
        <sz val="7"/>
        <color rgb="FF231F20"/>
        <rFont val="Calibri"/>
      </rPr>
      <t>3.96e-13</t>
    </r>
  </si>
  <si>
    <r>
      <rPr>
        <sz val="7"/>
        <color rgb="FF231F20"/>
        <rFont val="Calibri"/>
      </rPr>
      <t>HFC-365mfc</t>
    </r>
  </si>
  <si>
    <r>
      <rPr>
        <sz val="7"/>
        <color rgb="FF231F20"/>
        <rFont val="Calibri"/>
      </rPr>
      <t>CH</t>
    </r>
    <r>
      <rPr>
        <sz val="4"/>
        <color rgb="FF231F20"/>
        <rFont val="Calibri"/>
      </rPr>
      <t>3</t>
    </r>
    <r>
      <rPr>
        <sz val="7"/>
        <color rgb="FF231F20"/>
        <rFont val="Calibri"/>
      </rPr>
      <t>CF</t>
    </r>
    <r>
      <rPr>
        <sz val="4"/>
        <color rgb="FF231F20"/>
        <rFont val="Calibri"/>
      </rPr>
      <t>2</t>
    </r>
    <r>
      <rPr>
        <sz val="7"/>
        <color rgb="FF231F20"/>
        <rFont val="Calibri"/>
      </rPr>
      <t>CH</t>
    </r>
    <r>
      <rPr>
        <sz val="4"/>
        <color rgb="FF231F20"/>
        <rFont val="Calibri"/>
      </rPr>
      <t>2</t>
    </r>
    <r>
      <rPr>
        <sz val="7"/>
        <color rgb="FF231F20"/>
        <rFont val="Calibri"/>
      </rPr>
      <t>CF</t>
    </r>
    <r>
      <rPr>
        <sz val="4"/>
        <color rgb="FF231F20"/>
        <rFont val="Calibri"/>
      </rPr>
      <t>3</t>
    </r>
  </si>
  <si>
    <r>
      <rPr>
        <sz val="7"/>
        <color rgb="FF231F20"/>
        <rFont val="Calibri"/>
      </rPr>
      <t>6.64e-11</t>
    </r>
  </si>
  <si>
    <r>
      <rPr>
        <sz val="7"/>
        <color rgb="FF231F20"/>
        <rFont val="Calibri"/>
      </rPr>
      <t>7.38e-11</t>
    </r>
  </si>
  <si>
    <r>
      <rPr>
        <sz val="7"/>
        <color rgb="FF231F20"/>
        <rFont val="Calibri"/>
      </rPr>
      <t>1.30e-12</t>
    </r>
  </si>
  <si>
    <r>
      <rPr>
        <sz val="7"/>
        <color rgb="FF231F20"/>
        <rFont val="Calibri"/>
      </rPr>
      <t>1.62e-13</t>
    </r>
  </si>
  <si>
    <r>
      <rPr>
        <sz val="7"/>
        <color rgb="FF231F20"/>
        <rFont val="Calibri"/>
      </rPr>
      <t>6.24e-14</t>
    </r>
  </si>
  <si>
    <r>
      <rPr>
        <sz val="7"/>
        <color rgb="FF231F20"/>
        <rFont val="Calibri"/>
      </rPr>
      <t>HFC-43-10mee</t>
    </r>
  </si>
  <si>
    <r>
      <rPr>
        <sz val="7"/>
        <color rgb="FF231F20"/>
        <rFont val="Calibri"/>
      </rPr>
      <t>CF</t>
    </r>
    <r>
      <rPr>
        <sz val="4"/>
        <color rgb="FF231F20"/>
        <rFont val="Calibri"/>
      </rPr>
      <t>3</t>
    </r>
    <r>
      <rPr>
        <sz val="7"/>
        <color rgb="FF231F20"/>
        <rFont val="Calibri"/>
      </rPr>
      <t>CHFCHFCF</t>
    </r>
    <r>
      <rPr>
        <sz val="4"/>
        <color rgb="FF231F20"/>
        <rFont val="Calibri"/>
      </rPr>
      <t>2</t>
    </r>
    <r>
      <rPr>
        <sz val="7"/>
        <color rgb="FF231F20"/>
        <rFont val="Calibri"/>
      </rPr>
      <t>CF</t>
    </r>
    <r>
      <rPr>
        <sz val="4"/>
        <color rgb="FF231F20"/>
        <rFont val="Calibri"/>
      </rPr>
      <t>3</t>
    </r>
  </si>
  <si>
    <r>
      <rPr>
        <sz val="7"/>
        <color rgb="FF231F20"/>
        <rFont val="Calibri"/>
      </rPr>
      <t>0.42</t>
    </r>
    <r>
      <rPr>
        <sz val="4"/>
        <color rgb="FF231F20"/>
        <rFont val="Calibri"/>
      </rPr>
      <t>b</t>
    </r>
  </si>
  <si>
    <r>
      <rPr>
        <sz val="7"/>
        <color rgb="FF231F20"/>
        <rFont val="Calibri"/>
      </rPr>
      <t>1.08e-10</t>
    </r>
  </si>
  <si>
    <r>
      <rPr>
        <sz val="7"/>
        <color rgb="FF231F20"/>
        <rFont val="Calibri"/>
      </rPr>
      <t>1.51e-10</t>
    </r>
  </si>
  <si>
    <r>
      <rPr>
        <sz val="7"/>
        <color rgb="FF231F20"/>
        <rFont val="Calibri"/>
      </rPr>
      <t>2.54e-12</t>
    </r>
  </si>
  <si>
    <r>
      <rPr>
        <sz val="7"/>
        <color rgb="FF231F20"/>
        <rFont val="Calibri"/>
      </rPr>
      <t>6.62e-13</t>
    </r>
  </si>
  <si>
    <r>
      <rPr>
        <sz val="7"/>
        <color rgb="FF231F20"/>
        <rFont val="Calibri"/>
      </rPr>
      <t>1.54e-13</t>
    </r>
  </si>
  <si>
    <r>
      <rPr>
        <sz val="7"/>
        <color rgb="FF231F20"/>
        <rFont val="Calibri"/>
      </rPr>
      <t>HFC-1132a</t>
    </r>
  </si>
  <si>
    <r>
      <rPr>
        <sz val="7"/>
        <color rgb="FF231F20"/>
        <rFont val="Calibri"/>
      </rPr>
      <t>CH</t>
    </r>
    <r>
      <rPr>
        <sz val="4"/>
        <color rgb="FF231F20"/>
        <rFont val="Calibri"/>
      </rPr>
      <t>2</t>
    </r>
    <r>
      <rPr>
        <sz val="7"/>
        <color rgb="FF231F20"/>
        <rFont val="Calibri"/>
      </rPr>
      <t>=CF</t>
    </r>
    <r>
      <rPr>
        <sz val="4"/>
        <color rgb="FF231F20"/>
        <rFont val="Calibri"/>
      </rPr>
      <t>2</t>
    </r>
  </si>
  <si>
    <r>
      <rPr>
        <sz val="7"/>
        <color rgb="FF231F20"/>
        <rFont val="Calibri"/>
      </rPr>
      <t>4.0 days</t>
    </r>
  </si>
  <si>
    <r>
      <rPr>
        <sz val="7"/>
        <color rgb="FF231F20"/>
        <rFont val="Calibri"/>
      </rPr>
      <t>0.004</t>
    </r>
    <r>
      <rPr>
        <sz val="4"/>
        <color rgb="FF231F20"/>
        <rFont val="Calibri"/>
      </rPr>
      <t>d</t>
    </r>
  </si>
  <si>
    <r>
      <rPr>
        <sz val="7"/>
        <color rgb="FF231F20"/>
        <rFont val="Calibri"/>
      </rPr>
      <t>3.87e-15</t>
    </r>
  </si>
  <si>
    <r>
      <rPr>
        <b/>
        <sz val="7"/>
        <color rgb="FF231F20"/>
        <rFont val="Calibri"/>
      </rPr>
      <t>&lt;1</t>
    </r>
  </si>
  <si>
    <r>
      <rPr>
        <sz val="7"/>
        <color rgb="FF231F20"/>
        <rFont val="Calibri"/>
      </rPr>
      <t>3.87e-15</t>
    </r>
  </si>
  <si>
    <r>
      <rPr>
        <b/>
        <sz val="7"/>
        <color rgb="FF231F20"/>
        <rFont val="Calibri"/>
      </rPr>
      <t>&lt;1</t>
    </r>
  </si>
  <si>
    <r>
      <rPr>
        <sz val="7"/>
        <color rgb="FF231F20"/>
        <rFont val="Calibri"/>
      </rPr>
      <t>3.08e-17</t>
    </r>
  </si>
  <si>
    <r>
      <rPr>
        <b/>
        <sz val="7"/>
        <color rgb="FF231F20"/>
        <rFont val="Calibri"/>
      </rPr>
      <t>&lt;1</t>
    </r>
  </si>
  <si>
    <r>
      <rPr>
        <sz val="7"/>
        <color rgb="FF231F20"/>
        <rFont val="Calibri"/>
      </rPr>
      <t>4.35e-18</t>
    </r>
  </si>
  <si>
    <r>
      <rPr>
        <b/>
        <sz val="7"/>
        <color rgb="FF231F20"/>
        <rFont val="Calibri"/>
      </rPr>
      <t>&lt;1</t>
    </r>
  </si>
  <si>
    <r>
      <rPr>
        <sz val="7"/>
        <color rgb="FF231F20"/>
        <rFont val="Calibri"/>
      </rPr>
      <t>3.18e-18</t>
    </r>
  </si>
  <si>
    <r>
      <rPr>
        <b/>
        <sz val="7"/>
        <color rgb="FF231F20"/>
        <rFont val="Calibri"/>
      </rPr>
      <t>&lt;1</t>
    </r>
  </si>
  <si>
    <r>
      <rPr>
        <sz val="7"/>
        <color rgb="FF231F20"/>
        <rFont val="Calibri"/>
      </rPr>
      <t>HFC-1141</t>
    </r>
  </si>
  <si>
    <r>
      <rPr>
        <sz val="7"/>
        <color rgb="FF231F20"/>
        <rFont val="Calibri"/>
      </rPr>
      <t>CH</t>
    </r>
    <r>
      <rPr>
        <sz val="4"/>
        <color rgb="FF231F20"/>
        <rFont val="Calibri"/>
      </rPr>
      <t>2</t>
    </r>
    <r>
      <rPr>
        <sz val="7"/>
        <color rgb="FF231F20"/>
        <rFont val="Calibri"/>
      </rPr>
      <t>=CHF</t>
    </r>
  </si>
  <si>
    <r>
      <rPr>
        <sz val="7"/>
        <color rgb="FF231F20"/>
        <rFont val="Calibri"/>
      </rPr>
      <t>2.1 days</t>
    </r>
  </si>
  <si>
    <r>
      <rPr>
        <sz val="7"/>
        <color rgb="FF231F20"/>
        <rFont val="Calibri"/>
      </rPr>
      <t>0.002</t>
    </r>
    <r>
      <rPr>
        <sz val="4"/>
        <color rgb="FF231F20"/>
        <rFont val="Calibri"/>
      </rPr>
      <t>d</t>
    </r>
  </si>
  <si>
    <r>
      <rPr>
        <sz val="7"/>
        <color rgb="FF231F20"/>
        <rFont val="Calibri"/>
      </rPr>
      <t>1.54e-15</t>
    </r>
  </si>
  <si>
    <r>
      <rPr>
        <b/>
        <sz val="7"/>
        <color rgb="FF231F20"/>
        <rFont val="Calibri"/>
      </rPr>
      <t>&lt;1</t>
    </r>
  </si>
  <si>
    <r>
      <rPr>
        <sz val="7"/>
        <color rgb="FF231F20"/>
        <rFont val="Calibri"/>
      </rPr>
      <t>1.54e-15</t>
    </r>
  </si>
  <si>
    <r>
      <rPr>
        <b/>
        <sz val="7"/>
        <color rgb="FF231F20"/>
        <rFont val="Calibri"/>
      </rPr>
      <t>&lt;1</t>
    </r>
  </si>
  <si>
    <r>
      <rPr>
        <sz val="7"/>
        <color rgb="FF231F20"/>
        <rFont val="Calibri"/>
      </rPr>
      <t>1.23e-17</t>
    </r>
  </si>
  <si>
    <r>
      <rPr>
        <b/>
        <sz val="7"/>
        <color rgb="FF231F20"/>
        <rFont val="Calibri"/>
      </rPr>
      <t>&lt;1</t>
    </r>
  </si>
  <si>
    <r>
      <rPr>
        <sz val="7"/>
        <color rgb="FF231F20"/>
        <rFont val="Calibri"/>
      </rPr>
      <t>1.73e-18</t>
    </r>
  </si>
  <si>
    <r>
      <rPr>
        <b/>
        <sz val="7"/>
        <color rgb="FF231F20"/>
        <rFont val="Calibri"/>
      </rPr>
      <t>&lt;1</t>
    </r>
  </si>
  <si>
    <r>
      <rPr>
        <sz val="7"/>
        <color rgb="FF231F20"/>
        <rFont val="Calibri"/>
      </rPr>
      <t>1.27e-18</t>
    </r>
  </si>
  <si>
    <r>
      <rPr>
        <b/>
        <sz val="7"/>
        <color rgb="FF231F20"/>
        <rFont val="Calibri"/>
      </rPr>
      <t>&lt;1</t>
    </r>
  </si>
  <si>
    <r>
      <rPr>
        <sz val="7"/>
        <color rgb="FF231F20"/>
        <rFont val="Calibri"/>
      </rPr>
      <t>(Z)-HFC-1225ye</t>
    </r>
  </si>
  <si>
    <r>
      <rPr>
        <sz val="7"/>
        <color rgb="FF231F20"/>
        <rFont val="Calibri"/>
      </rPr>
      <t>CF</t>
    </r>
    <r>
      <rPr>
        <sz val="4"/>
        <color rgb="FF231F20"/>
        <rFont val="Calibri"/>
      </rPr>
      <t>3</t>
    </r>
    <r>
      <rPr>
        <sz val="7"/>
        <color rgb="FF231F20"/>
        <rFont val="Calibri"/>
      </rPr>
      <t>CF=CHF(Z)</t>
    </r>
  </si>
  <si>
    <r>
      <rPr>
        <sz val="7"/>
        <color rgb="FF231F20"/>
        <rFont val="Calibri"/>
      </rPr>
      <t>8.5 days</t>
    </r>
  </si>
  <si>
    <r>
      <rPr>
        <sz val="7"/>
        <color rgb="FF231F20"/>
        <rFont val="Calibri"/>
      </rPr>
      <t>2.14e-14</t>
    </r>
  </si>
  <si>
    <r>
      <rPr>
        <b/>
        <sz val="7"/>
        <color rgb="FF231F20"/>
        <rFont val="Calibri"/>
      </rPr>
      <t>&lt;1</t>
    </r>
  </si>
  <si>
    <r>
      <rPr>
        <sz val="7"/>
        <color rgb="FF231F20"/>
        <rFont val="Calibri"/>
      </rPr>
      <t>2.14e-14</t>
    </r>
  </si>
  <si>
    <r>
      <rPr>
        <b/>
        <sz val="7"/>
        <color rgb="FF231F20"/>
        <rFont val="Calibri"/>
      </rPr>
      <t>&lt;1</t>
    </r>
  </si>
  <si>
    <r>
      <rPr>
        <sz val="7"/>
        <color rgb="FF231F20"/>
        <rFont val="Calibri"/>
      </rPr>
      <t>1.70e-16</t>
    </r>
  </si>
  <si>
    <r>
      <rPr>
        <b/>
        <sz val="7"/>
        <color rgb="FF231F20"/>
        <rFont val="Calibri"/>
      </rPr>
      <t>&lt;1</t>
    </r>
  </si>
  <si>
    <r>
      <rPr>
        <sz val="7"/>
        <color rgb="FF231F20"/>
        <rFont val="Calibri"/>
      </rPr>
      <t>2.40e-17</t>
    </r>
  </si>
  <si>
    <r>
      <rPr>
        <b/>
        <sz val="7"/>
        <color rgb="FF231F20"/>
        <rFont val="Calibri"/>
      </rPr>
      <t>&lt;1</t>
    </r>
  </si>
  <si>
    <r>
      <rPr>
        <sz val="7"/>
        <color rgb="FF231F20"/>
        <rFont val="Calibri"/>
      </rPr>
      <t>1.76e-17</t>
    </r>
  </si>
  <si>
    <r>
      <rPr>
        <b/>
        <sz val="7"/>
        <color rgb="FF231F20"/>
        <rFont val="Calibri"/>
      </rPr>
      <t>&lt;1</t>
    </r>
  </si>
  <si>
    <r>
      <rPr>
        <sz val="7"/>
        <color rgb="FF231F20"/>
        <rFont val="Calibri"/>
      </rPr>
      <t>(E)-HFC-1225ye</t>
    </r>
  </si>
  <si>
    <r>
      <rPr>
        <sz val="7"/>
        <color rgb="FF231F20"/>
        <rFont val="Calibri"/>
      </rPr>
      <t>CF</t>
    </r>
    <r>
      <rPr>
        <sz val="4"/>
        <color rgb="FF231F20"/>
        <rFont val="Calibri"/>
      </rPr>
      <t>3</t>
    </r>
    <r>
      <rPr>
        <sz val="7"/>
        <color rgb="FF231F20"/>
        <rFont val="Calibri"/>
      </rPr>
      <t>CF=CHF(E)</t>
    </r>
  </si>
  <si>
    <r>
      <rPr>
        <sz val="7"/>
        <color rgb="FF231F20"/>
        <rFont val="Calibri"/>
      </rPr>
      <t>4.9 days</t>
    </r>
  </si>
  <si>
    <r>
      <rPr>
        <sz val="7"/>
        <color rgb="FF231F20"/>
        <rFont val="Calibri"/>
      </rPr>
      <t>7.25e-15</t>
    </r>
  </si>
  <si>
    <r>
      <rPr>
        <b/>
        <sz val="7"/>
        <color rgb="FF231F20"/>
        <rFont val="Calibri"/>
      </rPr>
      <t>&lt;1</t>
    </r>
  </si>
  <si>
    <r>
      <rPr>
        <sz val="7"/>
        <color rgb="FF231F20"/>
        <rFont val="Calibri"/>
      </rPr>
      <t>7.25e-15</t>
    </r>
  </si>
  <si>
    <r>
      <rPr>
        <b/>
        <sz val="7"/>
        <color rgb="FF231F20"/>
        <rFont val="Calibri"/>
      </rPr>
      <t>&lt;1</t>
    </r>
  </si>
  <si>
    <r>
      <rPr>
        <sz val="7"/>
        <color rgb="FF231F20"/>
        <rFont val="Calibri"/>
      </rPr>
      <t>5.77e-17</t>
    </r>
  </si>
  <si>
    <r>
      <rPr>
        <b/>
        <sz val="7"/>
        <color rgb="FF231F20"/>
        <rFont val="Calibri"/>
      </rPr>
      <t>&lt;1</t>
    </r>
  </si>
  <si>
    <r>
      <rPr>
        <sz val="7"/>
        <color rgb="FF231F20"/>
        <rFont val="Calibri"/>
      </rPr>
      <t>8.14e-18</t>
    </r>
  </si>
  <si>
    <r>
      <rPr>
        <b/>
        <sz val="7"/>
        <color rgb="FF231F20"/>
        <rFont val="Calibri"/>
      </rPr>
      <t>&lt;1</t>
    </r>
  </si>
  <si>
    <r>
      <rPr>
        <sz val="7"/>
        <color rgb="FF231F20"/>
        <rFont val="Calibri"/>
      </rPr>
      <t>5.95e-18</t>
    </r>
  </si>
  <si>
    <r>
      <rPr>
        <b/>
        <sz val="7"/>
        <color rgb="FF231F20"/>
        <rFont val="Calibri"/>
      </rPr>
      <t>&lt;1</t>
    </r>
  </si>
  <si>
    <r>
      <rPr>
        <sz val="7"/>
        <color rgb="FF231F20"/>
        <rFont val="Calibri"/>
      </rPr>
      <t>(Z)-HFC-1234ze</t>
    </r>
  </si>
  <si>
    <r>
      <rPr>
        <sz val="7"/>
        <color rgb="FF231F20"/>
        <rFont val="Calibri"/>
      </rPr>
      <t>CF</t>
    </r>
    <r>
      <rPr>
        <sz val="4"/>
        <color rgb="FF231F20"/>
        <rFont val="Calibri"/>
      </rPr>
      <t>3</t>
    </r>
    <r>
      <rPr>
        <sz val="7"/>
        <color rgb="FF231F20"/>
        <rFont val="Calibri"/>
      </rPr>
      <t>CH=CHF(Z)</t>
    </r>
  </si>
  <si>
    <r>
      <rPr>
        <sz val="7"/>
        <color rgb="FF231F20"/>
        <rFont val="Calibri"/>
      </rPr>
      <t>10.0 days</t>
    </r>
  </si>
  <si>
    <r>
      <rPr>
        <sz val="7"/>
        <color rgb="FF231F20"/>
        <rFont val="Calibri"/>
      </rPr>
      <t>2.61e-14</t>
    </r>
  </si>
  <si>
    <r>
      <rPr>
        <sz val="7"/>
        <color rgb="FF231F20"/>
        <rFont val="Calibri"/>
      </rPr>
      <t>2.61e-14</t>
    </r>
  </si>
  <si>
    <r>
      <rPr>
        <b/>
        <sz val="7"/>
        <color rgb="FF231F20"/>
        <rFont val="Calibri"/>
      </rPr>
      <t>&lt;1</t>
    </r>
  </si>
  <si>
    <r>
      <rPr>
        <sz val="7"/>
        <color rgb="FF231F20"/>
        <rFont val="Calibri"/>
      </rPr>
      <t>2.08e-16</t>
    </r>
  </si>
  <si>
    <r>
      <rPr>
        <b/>
        <sz val="7"/>
        <color rgb="FF231F20"/>
        <rFont val="Calibri"/>
      </rPr>
      <t>&lt;1</t>
    </r>
  </si>
  <si>
    <r>
      <rPr>
        <sz val="7"/>
        <color rgb="FF231F20"/>
        <rFont val="Calibri"/>
      </rPr>
      <t>2.93e-17</t>
    </r>
  </si>
  <si>
    <r>
      <rPr>
        <b/>
        <sz val="7"/>
        <color rgb="FF231F20"/>
        <rFont val="Calibri"/>
      </rPr>
      <t>&lt;1</t>
    </r>
  </si>
  <si>
    <r>
      <rPr>
        <sz val="7"/>
        <color rgb="FF231F20"/>
        <rFont val="Calibri"/>
      </rPr>
      <t>2.14e-17</t>
    </r>
  </si>
  <si>
    <r>
      <rPr>
        <b/>
        <sz val="7"/>
        <color rgb="FF231F20"/>
        <rFont val="Calibri"/>
      </rPr>
      <t>&lt;1</t>
    </r>
  </si>
  <si>
    <r>
      <rPr>
        <sz val="7"/>
        <color rgb="FF231F20"/>
        <rFont val="Calibri"/>
      </rPr>
      <t>HFC-1234yf</t>
    </r>
  </si>
  <si>
    <r>
      <rPr>
        <sz val="7"/>
        <color rgb="FF231F20"/>
        <rFont val="Calibri"/>
      </rPr>
      <t>CF</t>
    </r>
    <r>
      <rPr>
        <sz val="4"/>
        <color rgb="FF231F20"/>
        <rFont val="Calibri"/>
      </rPr>
      <t>3</t>
    </r>
    <r>
      <rPr>
        <sz val="7"/>
        <color rgb="FF231F20"/>
        <rFont val="Calibri"/>
      </rPr>
      <t>CF=CH</t>
    </r>
    <r>
      <rPr>
        <sz val="4"/>
        <color rgb="FF231F20"/>
        <rFont val="Calibri"/>
      </rPr>
      <t>2</t>
    </r>
  </si>
  <si>
    <r>
      <rPr>
        <sz val="7"/>
        <color rgb="FF231F20"/>
        <rFont val="Calibri"/>
      </rPr>
      <t>10.5 days</t>
    </r>
  </si>
  <si>
    <r>
      <rPr>
        <sz val="7"/>
        <color rgb="FF231F20"/>
        <rFont val="Calibri"/>
      </rPr>
      <t>3.22e-14</t>
    </r>
  </si>
  <si>
    <r>
      <rPr>
        <sz val="7"/>
        <color rgb="FF231F20"/>
        <rFont val="Calibri"/>
      </rPr>
      <t>3.22e-14</t>
    </r>
  </si>
  <si>
    <r>
      <rPr>
        <b/>
        <sz val="7"/>
        <color rgb="FF231F20"/>
        <rFont val="Calibri"/>
      </rPr>
      <t>&lt;1</t>
    </r>
  </si>
  <si>
    <r>
      <rPr>
        <sz val="7"/>
        <color rgb="FF231F20"/>
        <rFont val="Calibri"/>
      </rPr>
      <t>2.57e-16</t>
    </r>
  </si>
  <si>
    <r>
      <rPr>
        <b/>
        <sz val="7"/>
        <color rgb="FF231F20"/>
        <rFont val="Calibri"/>
      </rPr>
      <t>&lt;1</t>
    </r>
  </si>
  <si>
    <r>
      <rPr>
        <sz val="7"/>
        <color rgb="FF231F20"/>
        <rFont val="Calibri"/>
      </rPr>
      <t>3.62e-17</t>
    </r>
  </si>
  <si>
    <r>
      <rPr>
        <b/>
        <sz val="7"/>
        <color rgb="FF231F20"/>
        <rFont val="Calibri"/>
      </rPr>
      <t>&lt;1</t>
    </r>
  </si>
  <si>
    <r>
      <rPr>
        <sz val="7"/>
        <color rgb="FF231F20"/>
        <rFont val="Calibri"/>
      </rPr>
      <t>2.65e-17</t>
    </r>
  </si>
  <si>
    <r>
      <rPr>
        <b/>
        <sz val="7"/>
        <color rgb="FF231F20"/>
        <rFont val="Calibri"/>
      </rPr>
      <t>&lt;1</t>
    </r>
  </si>
  <si>
    <r>
      <rPr>
        <sz val="7"/>
        <color rgb="FF231F20"/>
        <rFont val="Calibri"/>
      </rPr>
      <t>(E)-HFC-1234ze</t>
    </r>
  </si>
  <si>
    <r>
      <rPr>
        <sz val="7"/>
        <color rgb="FF231F20"/>
        <rFont val="Calibri"/>
      </rPr>
      <t>trans-CF</t>
    </r>
    <r>
      <rPr>
        <sz val="4"/>
        <color rgb="FF231F20"/>
        <rFont val="Calibri"/>
      </rPr>
      <t>3</t>
    </r>
    <r>
      <rPr>
        <sz val="7"/>
        <color rgb="FF231F20"/>
        <rFont val="Calibri"/>
      </rPr>
      <t>CH=CHF</t>
    </r>
  </si>
  <si>
    <r>
      <rPr>
        <sz val="7"/>
        <color rgb="FF231F20"/>
        <rFont val="Calibri"/>
      </rPr>
      <t>16.4 days</t>
    </r>
  </si>
  <si>
    <r>
      <rPr>
        <sz val="7"/>
        <color rgb="FF231F20"/>
        <rFont val="Calibri"/>
      </rPr>
      <t>8.74e-14</t>
    </r>
  </si>
  <si>
    <r>
      <rPr>
        <sz val="7"/>
        <color rgb="FF231F20"/>
        <rFont val="Calibri"/>
      </rPr>
      <t>8.74e-14</t>
    </r>
  </si>
  <si>
    <r>
      <rPr>
        <b/>
        <sz val="7"/>
        <color rgb="FF231F20"/>
        <rFont val="Calibri"/>
      </rPr>
      <t>&lt;1</t>
    </r>
  </si>
  <si>
    <r>
      <rPr>
        <sz val="7"/>
        <color rgb="FF231F20"/>
        <rFont val="Calibri"/>
      </rPr>
      <t>6.98e-16</t>
    </r>
  </si>
  <si>
    <r>
      <rPr>
        <b/>
        <sz val="7"/>
        <color rgb="FF231F20"/>
        <rFont val="Calibri"/>
      </rPr>
      <t>&lt;1</t>
    </r>
  </si>
  <si>
    <r>
      <rPr>
        <sz val="7"/>
        <color rgb="FF231F20"/>
        <rFont val="Calibri"/>
      </rPr>
      <t>9.82e-17</t>
    </r>
  </si>
  <si>
    <r>
      <rPr>
        <b/>
        <sz val="7"/>
        <color rgb="FF231F20"/>
        <rFont val="Calibri"/>
      </rPr>
      <t>&lt;1</t>
    </r>
  </si>
  <si>
    <r>
      <rPr>
        <sz val="7"/>
        <color rgb="FF231F20"/>
        <rFont val="Calibri"/>
      </rPr>
      <t>7.18e-17</t>
    </r>
  </si>
  <si>
    <r>
      <rPr>
        <b/>
        <sz val="7"/>
        <color rgb="FF231F20"/>
        <rFont val="Calibri"/>
      </rPr>
      <t>&lt;1</t>
    </r>
  </si>
  <si>
    <r>
      <rPr>
        <sz val="7"/>
        <color rgb="FF231F20"/>
        <rFont val="Calibri"/>
      </rPr>
      <t>(Z)-HFC-1336</t>
    </r>
  </si>
  <si>
    <r>
      <rPr>
        <sz val="7"/>
        <color rgb="FF231F20"/>
        <rFont val="Calibri"/>
      </rPr>
      <t>CF</t>
    </r>
    <r>
      <rPr>
        <sz val="4"/>
        <color rgb="FF231F20"/>
        <rFont val="Calibri"/>
      </rPr>
      <t>3</t>
    </r>
    <r>
      <rPr>
        <sz val="7"/>
        <color rgb="FF231F20"/>
        <rFont val="Calibri"/>
      </rPr>
      <t>CH=CHCF</t>
    </r>
    <r>
      <rPr>
        <sz val="4"/>
        <color rgb="FF231F20"/>
        <rFont val="Calibri"/>
      </rPr>
      <t>3</t>
    </r>
    <r>
      <rPr>
        <sz val="7"/>
        <color rgb="FF231F20"/>
        <rFont val="Calibri"/>
      </rPr>
      <t>(Z)</t>
    </r>
  </si>
  <si>
    <r>
      <rPr>
        <sz val="7"/>
        <color rgb="FF231F20"/>
        <rFont val="Calibri"/>
      </rPr>
      <t>22.0 days</t>
    </r>
  </si>
  <si>
    <r>
      <rPr>
        <sz val="7"/>
        <color rgb="FF231F20"/>
        <rFont val="Calibri"/>
      </rPr>
      <t>0.07</t>
    </r>
    <r>
      <rPr>
        <sz val="4"/>
        <color rgb="FF231F20"/>
        <rFont val="Calibri"/>
      </rPr>
      <t>d</t>
    </r>
  </si>
  <si>
    <r>
      <rPr>
        <sz val="7"/>
        <color rgb="FF231F20"/>
        <rFont val="Calibri"/>
      </rPr>
      <t>1.54e-13</t>
    </r>
  </si>
  <si>
    <r>
      <rPr>
        <sz val="7"/>
        <color rgb="FF231F20"/>
        <rFont val="Calibri"/>
      </rPr>
      <t>1.54e-13</t>
    </r>
  </si>
  <si>
    <r>
      <rPr>
        <sz val="7"/>
        <color rgb="FF231F20"/>
        <rFont val="Calibri"/>
      </rPr>
      <t>1.23e-15</t>
    </r>
  </si>
  <si>
    <r>
      <rPr>
        <sz val="7"/>
        <color rgb="FF231F20"/>
        <rFont val="Calibri"/>
      </rPr>
      <t>1.73e-16</t>
    </r>
  </si>
  <si>
    <r>
      <rPr>
        <b/>
        <sz val="7"/>
        <color rgb="FF231F20"/>
        <rFont val="Calibri"/>
      </rPr>
      <t>&lt;1</t>
    </r>
  </si>
  <si>
    <r>
      <rPr>
        <sz val="7"/>
        <color rgb="FF231F20"/>
        <rFont val="Calibri"/>
      </rPr>
      <t>1.26e-16</t>
    </r>
  </si>
  <si>
    <r>
      <rPr>
        <b/>
        <sz val="7"/>
        <color rgb="FF231F20"/>
        <rFont val="Calibri"/>
      </rPr>
      <t>&lt;1</t>
    </r>
  </si>
  <si>
    <r>
      <rPr>
        <sz val="7"/>
        <color rgb="FF231F20"/>
        <rFont val="Calibri"/>
      </rPr>
      <t>HFC-1243zf</t>
    </r>
  </si>
  <si>
    <r>
      <rPr>
        <sz val="7"/>
        <color rgb="FF231F20"/>
        <rFont val="Calibri"/>
      </rPr>
      <t>CF</t>
    </r>
    <r>
      <rPr>
        <sz val="4"/>
        <color rgb="FF231F20"/>
        <rFont val="Calibri"/>
      </rPr>
      <t>3</t>
    </r>
    <r>
      <rPr>
        <sz val="7"/>
        <color rgb="FF231F20"/>
        <rFont val="Calibri"/>
      </rPr>
      <t>CH=CH</t>
    </r>
    <r>
      <rPr>
        <sz val="4"/>
        <color rgb="FF231F20"/>
        <rFont val="Calibri"/>
      </rPr>
      <t>2</t>
    </r>
  </si>
  <si>
    <r>
      <rPr>
        <sz val="7"/>
        <color rgb="FF231F20"/>
        <rFont val="Calibri"/>
      </rPr>
      <t>7.0 days</t>
    </r>
  </si>
  <si>
    <r>
      <rPr>
        <sz val="7"/>
        <color rgb="FF231F20"/>
        <rFont val="Calibri"/>
      </rPr>
      <t>1.37e-14</t>
    </r>
  </si>
  <si>
    <r>
      <rPr>
        <sz val="7"/>
        <color rgb="FF231F20"/>
        <rFont val="Calibri"/>
      </rPr>
      <t>1.37e-14</t>
    </r>
  </si>
  <si>
    <r>
      <rPr>
        <b/>
        <sz val="7"/>
        <color rgb="FF231F20"/>
        <rFont val="Calibri"/>
      </rPr>
      <t>&lt;1</t>
    </r>
  </si>
  <si>
    <r>
      <rPr>
        <sz val="7"/>
        <color rgb="FF231F20"/>
        <rFont val="Calibri"/>
      </rPr>
      <t>1.09e-16</t>
    </r>
  </si>
  <si>
    <r>
      <rPr>
        <b/>
        <sz val="7"/>
        <color rgb="FF231F20"/>
        <rFont val="Calibri"/>
      </rPr>
      <t>&lt;1</t>
    </r>
  </si>
  <si>
    <r>
      <rPr>
        <sz val="7"/>
        <color rgb="FF231F20"/>
        <rFont val="Calibri"/>
      </rPr>
      <t>1.53e-17</t>
    </r>
  </si>
  <si>
    <r>
      <rPr>
        <b/>
        <sz val="7"/>
        <color rgb="FF231F20"/>
        <rFont val="Calibri"/>
      </rPr>
      <t>&lt;1</t>
    </r>
  </si>
  <si>
    <r>
      <rPr>
        <sz val="7"/>
        <color rgb="FF231F20"/>
        <rFont val="Calibri"/>
      </rPr>
      <t>1.12e-17</t>
    </r>
  </si>
  <si>
    <r>
      <rPr>
        <b/>
        <sz val="7"/>
        <color rgb="FF231F20"/>
        <rFont val="Calibri"/>
      </rPr>
      <t>&lt;1</t>
    </r>
  </si>
  <si>
    <r>
      <rPr>
        <sz val="7"/>
        <color rgb="FF231F20"/>
        <rFont val="Calibri"/>
      </rPr>
      <t>HFC-1345zfc</t>
    </r>
  </si>
  <si>
    <r>
      <rPr>
        <sz val="7"/>
        <color rgb="FF231F20"/>
        <rFont val="Calibri"/>
      </rPr>
      <t>C</t>
    </r>
    <r>
      <rPr>
        <sz val="4"/>
        <color rgb="FF231F20"/>
        <rFont val="Calibri"/>
      </rPr>
      <t>2</t>
    </r>
    <r>
      <rPr>
        <sz val="7"/>
        <color rgb="FF231F20"/>
        <rFont val="Calibri"/>
      </rPr>
      <t>F</t>
    </r>
    <r>
      <rPr>
        <sz val="4"/>
        <color rgb="FF231F20"/>
        <rFont val="Calibri"/>
      </rPr>
      <t>5</t>
    </r>
    <r>
      <rPr>
        <sz val="7"/>
        <color rgb="FF231F20"/>
        <rFont val="Calibri"/>
      </rPr>
      <t>CH=CH</t>
    </r>
    <r>
      <rPr>
        <sz val="4"/>
        <color rgb="FF231F20"/>
        <rFont val="Calibri"/>
      </rPr>
      <t>2</t>
    </r>
  </si>
  <si>
    <r>
      <rPr>
        <sz val="7"/>
        <color rgb="FF231F20"/>
        <rFont val="Calibri"/>
      </rPr>
      <t>7.6 days</t>
    </r>
  </si>
  <si>
    <r>
      <rPr>
        <sz val="7"/>
        <color rgb="FF231F20"/>
        <rFont val="Calibri"/>
      </rPr>
      <t>1.15e-14</t>
    </r>
  </si>
  <si>
    <r>
      <rPr>
        <b/>
        <sz val="7"/>
        <color rgb="FF231F20"/>
        <rFont val="Calibri"/>
      </rPr>
      <t>&lt;1</t>
    </r>
  </si>
  <si>
    <r>
      <rPr>
        <sz val="7"/>
        <color rgb="FF231F20"/>
        <rFont val="Calibri"/>
      </rPr>
      <t>1.15e-14</t>
    </r>
  </si>
  <si>
    <r>
      <rPr>
        <b/>
        <sz val="7"/>
        <color rgb="FF231F20"/>
        <rFont val="Calibri"/>
      </rPr>
      <t>&lt;1</t>
    </r>
  </si>
  <si>
    <r>
      <rPr>
        <sz val="7"/>
        <color rgb="FF231F20"/>
        <rFont val="Calibri"/>
      </rPr>
      <t>9.19e-17</t>
    </r>
  </si>
  <si>
    <r>
      <rPr>
        <b/>
        <sz val="7"/>
        <color rgb="FF231F20"/>
        <rFont val="Calibri"/>
      </rPr>
      <t>&lt;1</t>
    </r>
  </si>
  <si>
    <r>
      <rPr>
        <sz val="7"/>
        <color rgb="FF231F20"/>
        <rFont val="Calibri"/>
      </rPr>
      <t>1.30e-17</t>
    </r>
  </si>
  <si>
    <r>
      <rPr>
        <b/>
        <sz val="7"/>
        <color rgb="FF231F20"/>
        <rFont val="Calibri"/>
      </rPr>
      <t>&lt;1</t>
    </r>
  </si>
  <si>
    <r>
      <rPr>
        <sz val="7"/>
        <color rgb="FF231F20"/>
        <rFont val="Calibri"/>
      </rPr>
      <t>9.48e-18</t>
    </r>
  </si>
  <si>
    <r>
      <rPr>
        <b/>
        <sz val="7"/>
        <color rgb="FF231F20"/>
        <rFont val="Calibri"/>
      </rPr>
      <t>&lt;1</t>
    </r>
  </si>
  <si>
    <r>
      <rPr>
        <sz val="7"/>
        <color rgb="FF231F20"/>
        <rFont val="Calibri"/>
      </rPr>
      <t>3,3,4,4,5,5,6,6,6-Nonafluorohex-1-ene</t>
    </r>
  </si>
  <si>
    <r>
      <rPr>
        <sz val="7"/>
        <color rgb="FF231F20"/>
        <rFont val="Calibri"/>
      </rPr>
      <t>C</t>
    </r>
    <r>
      <rPr>
        <sz val="4"/>
        <color rgb="FF231F20"/>
        <rFont val="Calibri"/>
      </rPr>
      <t>4</t>
    </r>
    <r>
      <rPr>
        <sz val="7"/>
        <color rgb="FF231F20"/>
        <rFont val="Calibri"/>
      </rPr>
      <t>F</t>
    </r>
    <r>
      <rPr>
        <sz val="4"/>
        <color rgb="FF231F20"/>
        <rFont val="Calibri"/>
      </rPr>
      <t>9</t>
    </r>
    <r>
      <rPr>
        <sz val="7"/>
        <color rgb="FF231F20"/>
        <rFont val="Calibri"/>
      </rPr>
      <t>CH=CH</t>
    </r>
    <r>
      <rPr>
        <sz val="4"/>
        <color rgb="FF231F20"/>
        <rFont val="Calibri"/>
      </rPr>
      <t>2</t>
    </r>
  </si>
  <si>
    <r>
      <rPr>
        <sz val="7"/>
        <color rgb="FF231F20"/>
        <rFont val="Calibri"/>
      </rPr>
      <t>7.6 days</t>
    </r>
  </si>
  <si>
    <r>
      <rPr>
        <sz val="7"/>
        <color rgb="FF231F20"/>
        <rFont val="Calibri"/>
      </rPr>
      <t>1.25e-14</t>
    </r>
  </si>
  <si>
    <r>
      <rPr>
        <b/>
        <sz val="7"/>
        <color rgb="FF231F20"/>
        <rFont val="Calibri"/>
      </rPr>
      <t>&lt;1</t>
    </r>
  </si>
  <si>
    <r>
      <rPr>
        <sz val="7"/>
        <color rgb="FF231F20"/>
        <rFont val="Calibri"/>
      </rPr>
      <t>1.25e-14</t>
    </r>
  </si>
  <si>
    <r>
      <rPr>
        <b/>
        <sz val="7"/>
        <color rgb="FF231F20"/>
        <rFont val="Calibri"/>
      </rPr>
      <t>&lt;1</t>
    </r>
  </si>
  <si>
    <r>
      <rPr>
        <sz val="7"/>
        <color rgb="FF231F20"/>
        <rFont val="Calibri"/>
      </rPr>
      <t>9.92e-17</t>
    </r>
  </si>
  <si>
    <r>
      <rPr>
        <b/>
        <sz val="7"/>
        <color rgb="FF231F20"/>
        <rFont val="Calibri"/>
      </rPr>
      <t>&lt;1</t>
    </r>
  </si>
  <si>
    <r>
      <rPr>
        <sz val="7"/>
        <color rgb="FF231F20"/>
        <rFont val="Calibri"/>
      </rPr>
      <t>1.40e-17</t>
    </r>
  </si>
  <si>
    <r>
      <rPr>
        <b/>
        <sz val="7"/>
        <color rgb="FF231F20"/>
        <rFont val="Calibri"/>
      </rPr>
      <t>&lt;1</t>
    </r>
  </si>
  <si>
    <r>
      <rPr>
        <sz val="7"/>
        <color rgb="FF231F20"/>
        <rFont val="Calibri"/>
      </rPr>
      <t>1.02e-17</t>
    </r>
  </si>
  <si>
    <r>
      <rPr>
        <b/>
        <sz val="7"/>
        <color rgb="FF231F20"/>
        <rFont val="Calibri"/>
      </rPr>
      <t>&lt;1</t>
    </r>
  </si>
  <si>
    <r>
      <rPr>
        <sz val="7"/>
        <color rgb="FF231F20"/>
        <rFont val="Calibri"/>
      </rPr>
      <t>3,3,4,4,5,5,6,6,7,7,8,8,8-Tridecafluorooct-1-ene</t>
    </r>
  </si>
  <si>
    <r>
      <rPr>
        <sz val="7"/>
        <color rgb="FF231F20"/>
        <rFont val="Calibri"/>
      </rPr>
      <t>C</t>
    </r>
    <r>
      <rPr>
        <sz val="4"/>
        <color rgb="FF231F20"/>
        <rFont val="Calibri"/>
      </rPr>
      <t>6</t>
    </r>
    <r>
      <rPr>
        <sz val="7"/>
        <color rgb="FF231F20"/>
        <rFont val="Calibri"/>
      </rPr>
      <t>F</t>
    </r>
    <r>
      <rPr>
        <sz val="4"/>
        <color rgb="FF231F20"/>
        <rFont val="Calibri"/>
      </rPr>
      <t>13</t>
    </r>
    <r>
      <rPr>
        <sz val="7"/>
        <color rgb="FF231F20"/>
        <rFont val="Calibri"/>
      </rPr>
      <t>CH=CH</t>
    </r>
    <r>
      <rPr>
        <sz val="4"/>
        <color rgb="FF231F20"/>
        <rFont val="Calibri"/>
      </rPr>
      <t>2</t>
    </r>
  </si>
  <si>
    <r>
      <rPr>
        <sz val="7"/>
        <color rgb="FF231F20"/>
        <rFont val="Calibri"/>
      </rPr>
      <t>7.6 days</t>
    </r>
  </si>
  <si>
    <r>
      <rPr>
        <sz val="7"/>
        <color rgb="FF231F20"/>
        <rFont val="Calibri"/>
      </rPr>
      <t>9.89e-15</t>
    </r>
  </si>
  <si>
    <r>
      <rPr>
        <b/>
        <sz val="7"/>
        <color rgb="FF231F20"/>
        <rFont val="Calibri"/>
      </rPr>
      <t>&lt;1</t>
    </r>
  </si>
  <si>
    <r>
      <rPr>
        <sz val="7"/>
        <color rgb="FF231F20"/>
        <rFont val="Calibri"/>
      </rPr>
      <t>9.89e-15</t>
    </r>
  </si>
  <si>
    <r>
      <rPr>
        <b/>
        <sz val="7"/>
        <color rgb="FF231F20"/>
        <rFont val="Calibri"/>
      </rPr>
      <t>&lt;1</t>
    </r>
  </si>
  <si>
    <r>
      <rPr>
        <sz val="7"/>
        <color rgb="FF231F20"/>
        <rFont val="Calibri"/>
      </rPr>
      <t>7.87e-17</t>
    </r>
  </si>
  <si>
    <r>
      <rPr>
        <b/>
        <sz val="7"/>
        <color rgb="FF231F20"/>
        <rFont val="Calibri"/>
      </rPr>
      <t>&lt;1</t>
    </r>
  </si>
  <si>
    <r>
      <rPr>
        <sz val="7"/>
        <color rgb="FF231F20"/>
        <rFont val="Calibri"/>
      </rPr>
      <t>1.11e-17</t>
    </r>
  </si>
  <si>
    <r>
      <rPr>
        <b/>
        <sz val="7"/>
        <color rgb="FF231F20"/>
        <rFont val="Calibri"/>
      </rPr>
      <t>&lt;1</t>
    </r>
  </si>
  <si>
    <r>
      <rPr>
        <sz val="7"/>
        <color rgb="FF231F20"/>
        <rFont val="Calibri"/>
      </rPr>
      <t>8.12e-18</t>
    </r>
  </si>
  <si>
    <r>
      <rPr>
        <b/>
        <sz val="7"/>
        <color rgb="FF231F20"/>
        <rFont val="Calibri"/>
      </rPr>
      <t>&lt;1</t>
    </r>
  </si>
  <si>
    <r>
      <rPr>
        <sz val="7"/>
        <color rgb="FF231F20"/>
        <rFont val="Calibri"/>
      </rPr>
      <t xml:space="preserve">3,3,4,4,5,5,6,6,7,7,8,8,9,9,10,10,10-Hep-
</t>
    </r>
    <r>
      <rPr>
        <sz val="7"/>
        <color rgb="FF231F20"/>
        <rFont val="Calibri"/>
      </rPr>
      <t>tadecafluorodec-1-ene</t>
    </r>
  </si>
  <si>
    <r>
      <rPr>
        <sz val="7"/>
        <color rgb="FF231F20"/>
        <rFont val="Calibri"/>
      </rPr>
      <t>C</t>
    </r>
    <r>
      <rPr>
        <sz val="4"/>
        <color rgb="FF231F20"/>
        <rFont val="Calibri"/>
      </rPr>
      <t>8</t>
    </r>
    <r>
      <rPr>
        <sz val="7"/>
        <color rgb="FF231F20"/>
        <rFont val="Calibri"/>
      </rPr>
      <t>F</t>
    </r>
    <r>
      <rPr>
        <sz val="4"/>
        <color rgb="FF231F20"/>
        <rFont val="Calibri"/>
      </rPr>
      <t>17</t>
    </r>
    <r>
      <rPr>
        <sz val="7"/>
        <color rgb="FF231F20"/>
        <rFont val="Calibri"/>
      </rPr>
      <t>CH=CH</t>
    </r>
    <r>
      <rPr>
        <sz val="4"/>
        <color rgb="FF231F20"/>
        <rFont val="Calibri"/>
      </rPr>
      <t>2</t>
    </r>
  </si>
  <si>
    <r>
      <rPr>
        <sz val="7"/>
        <color rgb="FF231F20"/>
        <rFont val="Calibri"/>
      </rPr>
      <t>7.6 days</t>
    </r>
  </si>
  <si>
    <r>
      <rPr>
        <sz val="7"/>
        <color rgb="FF231F20"/>
        <rFont val="Calibri"/>
      </rPr>
      <t>8.52e-15</t>
    </r>
  </si>
  <si>
    <r>
      <rPr>
        <b/>
        <sz val="7"/>
        <color rgb="FF231F20"/>
        <rFont val="Calibri"/>
      </rPr>
      <t>&lt;1</t>
    </r>
  </si>
  <si>
    <r>
      <rPr>
        <sz val="7"/>
        <color rgb="FF231F20"/>
        <rFont val="Calibri"/>
      </rPr>
      <t>8.52e-15</t>
    </r>
  </si>
  <si>
    <r>
      <rPr>
        <b/>
        <sz val="7"/>
        <color rgb="FF231F20"/>
        <rFont val="Calibri"/>
      </rPr>
      <t>&lt;1</t>
    </r>
  </si>
  <si>
    <r>
      <rPr>
        <sz val="7"/>
        <color rgb="FF231F20"/>
        <rFont val="Calibri"/>
      </rPr>
      <t>6.79e-17</t>
    </r>
  </si>
  <si>
    <r>
      <rPr>
        <b/>
        <sz val="7"/>
        <color rgb="FF231F20"/>
        <rFont val="Calibri"/>
      </rPr>
      <t>&lt;1</t>
    </r>
  </si>
  <si>
    <r>
      <rPr>
        <sz val="7"/>
        <color rgb="FF231F20"/>
        <rFont val="Calibri"/>
      </rPr>
      <t>9.57e-18</t>
    </r>
  </si>
  <si>
    <r>
      <rPr>
        <b/>
        <sz val="7"/>
        <color rgb="FF231F20"/>
        <rFont val="Calibri"/>
      </rPr>
      <t>&lt;1</t>
    </r>
  </si>
  <si>
    <r>
      <rPr>
        <sz val="7"/>
        <color rgb="FF231F20"/>
        <rFont val="Calibri"/>
      </rPr>
      <t>7.00e-18</t>
    </r>
  </si>
  <si>
    <r>
      <rPr>
        <b/>
        <sz val="7"/>
        <color rgb="FF231F20"/>
        <rFont val="Calibri"/>
      </rPr>
      <t>&lt;1</t>
    </r>
  </si>
  <si>
    <r>
      <rPr>
        <sz val="7"/>
        <color rgb="FF231F20"/>
        <rFont val="Calibri"/>
      </rPr>
      <t>Methyl chloroform</t>
    </r>
  </si>
  <si>
    <r>
      <rPr>
        <sz val="7"/>
        <color rgb="FF231F20"/>
        <rFont val="Calibri"/>
      </rPr>
      <t>CH</t>
    </r>
    <r>
      <rPr>
        <sz val="4"/>
        <color rgb="FF231F20"/>
        <rFont val="Calibri"/>
      </rPr>
      <t>3</t>
    </r>
    <r>
      <rPr>
        <sz val="7"/>
        <color rgb="FF231F20"/>
        <rFont val="Calibri"/>
      </rPr>
      <t>CCl</t>
    </r>
    <r>
      <rPr>
        <sz val="4"/>
        <color rgb="FF231F20"/>
        <rFont val="Calibri"/>
      </rPr>
      <t>3</t>
    </r>
  </si>
  <si>
    <r>
      <rPr>
        <sz val="7"/>
        <color rgb="FF231F20"/>
        <rFont val="Calibri"/>
      </rPr>
      <t>1.44e-11</t>
    </r>
  </si>
  <si>
    <r>
      <rPr>
        <sz val="7"/>
        <color rgb="FF231F20"/>
        <rFont val="Calibri"/>
      </rPr>
      <t>1.47e-11</t>
    </r>
  </si>
  <si>
    <r>
      <rPr>
        <sz val="7"/>
        <color rgb="FF231F20"/>
        <rFont val="Calibri"/>
      </rPr>
      <t>2.17e-13</t>
    </r>
  </si>
  <si>
    <r>
      <rPr>
        <sz val="7"/>
        <color rgb="FF231F20"/>
        <rFont val="Calibri"/>
      </rPr>
      <t>2.07e-14</t>
    </r>
  </si>
  <si>
    <r>
      <rPr>
        <sz val="7"/>
        <color rgb="FF231F20"/>
        <rFont val="Calibri"/>
      </rPr>
      <t>1.22e-14</t>
    </r>
  </si>
  <si>
    <r>
      <rPr>
        <sz val="7"/>
        <color rgb="FF231F20"/>
        <rFont val="Calibri"/>
      </rPr>
      <t>Carbon tetrachloride</t>
    </r>
  </si>
  <si>
    <r>
      <rPr>
        <sz val="7"/>
        <color rgb="FF231F20"/>
        <rFont val="Calibri"/>
      </rPr>
      <t>CCl</t>
    </r>
    <r>
      <rPr>
        <sz val="4"/>
        <color rgb="FF231F20"/>
        <rFont val="Calibri"/>
      </rPr>
      <t>4</t>
    </r>
  </si>
  <si>
    <r>
      <rPr>
        <sz val="7"/>
        <color rgb="FF231F20"/>
        <rFont val="Calibri"/>
      </rPr>
      <t>8.69e-11</t>
    </r>
  </si>
  <si>
    <r>
      <rPr>
        <sz val="7"/>
        <color rgb="FF231F20"/>
        <rFont val="Calibri"/>
      </rPr>
      <t>1.59e-10</t>
    </r>
  </si>
  <si>
    <r>
      <rPr>
        <sz val="7"/>
        <color rgb="FF231F20"/>
        <rFont val="Calibri"/>
      </rPr>
      <t>2.24e-12</t>
    </r>
  </si>
  <si>
    <r>
      <rPr>
        <sz val="7"/>
        <color rgb="FF231F20"/>
        <rFont val="Calibri"/>
      </rPr>
      <t>9.68e-13</t>
    </r>
  </si>
  <si>
    <r>
      <rPr>
        <sz val="7"/>
        <color rgb="FF231F20"/>
        <rFont val="Calibri"/>
      </rPr>
      <t>2.62e-13</t>
    </r>
  </si>
  <si>
    <r>
      <rPr>
        <sz val="7"/>
        <color rgb="FF231F20"/>
        <rFont val="Calibri"/>
      </rPr>
      <t>Methyl chloride</t>
    </r>
  </si>
  <si>
    <r>
      <rPr>
        <sz val="7"/>
        <color rgb="FF231F20"/>
        <rFont val="Calibri"/>
      </rPr>
      <t>CH</t>
    </r>
    <r>
      <rPr>
        <sz val="4"/>
        <color rgb="FF231F20"/>
        <rFont val="Calibri"/>
      </rPr>
      <t>3</t>
    </r>
    <r>
      <rPr>
        <sz val="7"/>
        <color rgb="FF231F20"/>
        <rFont val="Calibri"/>
      </rPr>
      <t>Cl</t>
    </r>
  </si>
  <si>
    <r>
      <rPr>
        <sz val="7"/>
        <color rgb="FF231F20"/>
        <rFont val="Calibri"/>
      </rPr>
      <t>0.01</t>
    </r>
    <r>
      <rPr>
        <sz val="4"/>
        <color rgb="FF231F20"/>
        <rFont val="Calibri"/>
      </rPr>
      <t>a</t>
    </r>
  </si>
  <si>
    <r>
      <rPr>
        <sz val="7"/>
        <color rgb="FF231F20"/>
        <rFont val="Calibri"/>
      </rPr>
      <t>1.12e-12</t>
    </r>
  </si>
  <si>
    <r>
      <rPr>
        <sz val="7"/>
        <color rgb="FF231F20"/>
        <rFont val="Calibri"/>
      </rPr>
      <t>1.12e-12</t>
    </r>
  </si>
  <si>
    <r>
      <rPr>
        <sz val="7"/>
        <color rgb="FF231F20"/>
        <rFont val="Calibri"/>
      </rPr>
      <t>9.93e-15</t>
    </r>
  </si>
  <si>
    <r>
      <rPr>
        <sz val="7"/>
        <color rgb="FF231F20"/>
        <rFont val="Calibri"/>
      </rPr>
      <t>1.29e-15</t>
    </r>
  </si>
  <si>
    <r>
      <rPr>
        <sz val="7"/>
        <color rgb="FF231F20"/>
        <rFont val="Calibri"/>
      </rPr>
      <t>9.20e-16</t>
    </r>
  </si>
  <si>
    <r>
      <rPr>
        <sz val="7"/>
        <color rgb="FF231F20"/>
        <rFont val="Calibri"/>
      </rPr>
      <t>Methylene chloride</t>
    </r>
  </si>
  <si>
    <r>
      <rPr>
        <sz val="7"/>
        <color rgb="FF231F20"/>
        <rFont val="Calibri"/>
      </rPr>
      <t>CH</t>
    </r>
    <r>
      <rPr>
        <sz val="4"/>
        <color rgb="FF231F20"/>
        <rFont val="Calibri"/>
      </rPr>
      <t>2</t>
    </r>
    <r>
      <rPr>
        <sz val="7"/>
        <color rgb="FF231F20"/>
        <rFont val="Calibri"/>
      </rPr>
      <t>Cl</t>
    </r>
    <r>
      <rPr>
        <sz val="4"/>
        <color rgb="FF231F20"/>
        <rFont val="Calibri"/>
      </rPr>
      <t>2</t>
    </r>
  </si>
  <si>
    <r>
      <rPr>
        <sz val="7"/>
        <color rgb="FF231F20"/>
        <rFont val="Calibri"/>
      </rPr>
      <t>0.03</t>
    </r>
    <r>
      <rPr>
        <sz val="4"/>
        <color rgb="FF231F20"/>
        <rFont val="Calibri"/>
      </rPr>
      <t>b</t>
    </r>
  </si>
  <si>
    <r>
      <rPr>
        <sz val="7"/>
        <color rgb="FF231F20"/>
        <rFont val="Calibri"/>
      </rPr>
      <t>8.18e-13</t>
    </r>
  </si>
  <si>
    <r>
      <rPr>
        <sz val="7"/>
        <color rgb="FF231F20"/>
        <rFont val="Calibri"/>
      </rPr>
      <t>8.18e-13</t>
    </r>
  </si>
  <si>
    <r>
      <rPr>
        <sz val="7"/>
        <color rgb="FF231F20"/>
        <rFont val="Calibri"/>
      </rPr>
      <t>6.78e-15</t>
    </r>
  </si>
  <si>
    <r>
      <rPr>
        <sz val="7"/>
        <color rgb="FF231F20"/>
        <rFont val="Calibri"/>
      </rPr>
      <t>9.26e-16</t>
    </r>
  </si>
  <si>
    <r>
      <rPr>
        <sz val="7"/>
        <color rgb="FF231F20"/>
        <rFont val="Calibri"/>
      </rPr>
      <t>6.72e-16</t>
    </r>
  </si>
  <si>
    <r>
      <rPr>
        <sz val="7"/>
        <color rgb="FF231F20"/>
        <rFont val="Calibri"/>
      </rPr>
      <t>Chloroform</t>
    </r>
  </si>
  <si>
    <r>
      <rPr>
        <sz val="7"/>
        <color rgb="FF231F20"/>
        <rFont val="Calibri"/>
      </rPr>
      <t>CHCl</t>
    </r>
    <r>
      <rPr>
        <sz val="4"/>
        <color rgb="FF231F20"/>
        <rFont val="Calibri"/>
      </rPr>
      <t>3</t>
    </r>
  </si>
  <si>
    <r>
      <rPr>
        <sz val="7"/>
        <color rgb="FF231F20"/>
        <rFont val="Calibri"/>
      </rPr>
      <t>1.50e-12</t>
    </r>
  </si>
  <si>
    <r>
      <rPr>
        <sz val="7"/>
        <color rgb="FF231F20"/>
        <rFont val="Calibri"/>
      </rPr>
      <t>1.50e-12</t>
    </r>
  </si>
  <si>
    <r>
      <rPr>
        <sz val="7"/>
        <color rgb="FF231F20"/>
        <rFont val="Calibri"/>
      </rPr>
      <t>1.25e-14</t>
    </r>
  </si>
  <si>
    <r>
      <rPr>
        <sz val="7"/>
        <color rgb="FF231F20"/>
        <rFont val="Calibri"/>
      </rPr>
      <t>1.70e-15</t>
    </r>
  </si>
  <si>
    <r>
      <rPr>
        <sz val="7"/>
        <color rgb="FF231F20"/>
        <rFont val="Calibri"/>
      </rPr>
      <t>1.24e-15</t>
    </r>
  </si>
  <si>
    <r>
      <rPr>
        <sz val="7"/>
        <color rgb="FF231F20"/>
        <rFont val="Calibri"/>
      </rPr>
      <t>1,2-Dichloroethane</t>
    </r>
  </si>
  <si>
    <r>
      <rPr>
        <sz val="7"/>
        <color rgb="FF231F20"/>
        <rFont val="Calibri"/>
      </rPr>
      <t>CH</t>
    </r>
    <r>
      <rPr>
        <sz val="4"/>
        <color rgb="FF231F20"/>
        <rFont val="Calibri"/>
      </rPr>
      <t>2</t>
    </r>
    <r>
      <rPr>
        <sz val="7"/>
        <color rgb="FF231F20"/>
        <rFont val="Calibri"/>
      </rPr>
      <t>ClCH</t>
    </r>
    <r>
      <rPr>
        <sz val="4"/>
        <color rgb="FF231F20"/>
        <rFont val="Calibri"/>
      </rPr>
      <t>2</t>
    </r>
    <r>
      <rPr>
        <sz val="7"/>
        <color rgb="FF231F20"/>
        <rFont val="Calibri"/>
      </rPr>
      <t>Cl</t>
    </r>
  </si>
  <si>
    <r>
      <rPr>
        <sz val="7"/>
        <color rgb="FF231F20"/>
        <rFont val="Calibri"/>
      </rPr>
      <t>65.0 days</t>
    </r>
  </si>
  <si>
    <r>
      <rPr>
        <sz val="7"/>
        <color rgb="FF231F20"/>
        <rFont val="Calibri"/>
      </rPr>
      <t>8.24e-14</t>
    </r>
  </si>
  <si>
    <r>
      <rPr>
        <sz val="7"/>
        <color rgb="FF231F20"/>
        <rFont val="Calibri"/>
      </rPr>
      <t>8.24e-14</t>
    </r>
  </si>
  <si>
    <r>
      <rPr>
        <b/>
        <sz val="7"/>
        <color rgb="FF231F20"/>
        <rFont val="Calibri"/>
      </rPr>
      <t>&lt;1</t>
    </r>
  </si>
  <si>
    <r>
      <rPr>
        <sz val="7"/>
        <color rgb="FF231F20"/>
        <rFont val="Calibri"/>
      </rPr>
      <t>6.67e-16</t>
    </r>
  </si>
  <si>
    <r>
      <rPr>
        <b/>
        <sz val="7"/>
        <color rgb="FF231F20"/>
        <rFont val="Calibri"/>
      </rPr>
      <t>&lt;1</t>
    </r>
  </si>
  <si>
    <r>
      <rPr>
        <sz val="7"/>
        <color rgb="FF231F20"/>
        <rFont val="Calibri"/>
      </rPr>
      <t>9.29e-17</t>
    </r>
  </si>
  <si>
    <r>
      <rPr>
        <b/>
        <sz val="7"/>
        <color rgb="FF231F20"/>
        <rFont val="Calibri"/>
      </rPr>
      <t>&lt;1</t>
    </r>
  </si>
  <si>
    <r>
      <rPr>
        <sz val="7"/>
        <color rgb="FF231F20"/>
        <rFont val="Calibri"/>
      </rPr>
      <t>6.77e-17</t>
    </r>
  </si>
  <si>
    <r>
      <rPr>
        <b/>
        <sz val="7"/>
        <color rgb="FF231F20"/>
        <rFont val="Calibri"/>
      </rPr>
      <t>&lt;1</t>
    </r>
  </si>
  <si>
    <r>
      <rPr>
        <sz val="7"/>
        <color rgb="FF231F20"/>
        <rFont val="Calibri"/>
      </rPr>
      <t>Methyl bromide</t>
    </r>
  </si>
  <si>
    <r>
      <rPr>
        <sz val="7"/>
        <color rgb="FF231F20"/>
        <rFont val="Calibri"/>
      </rPr>
      <t>CH</t>
    </r>
    <r>
      <rPr>
        <sz val="4"/>
        <color rgb="FF231F20"/>
        <rFont val="Calibri"/>
      </rPr>
      <t>3</t>
    </r>
    <r>
      <rPr>
        <sz val="7"/>
        <color rgb="FF231F20"/>
        <rFont val="Calibri"/>
      </rPr>
      <t>Br</t>
    </r>
  </si>
  <si>
    <r>
      <rPr>
        <sz val="7"/>
        <color rgb="FF231F20"/>
        <rFont val="Calibri"/>
      </rPr>
      <t>2.16e-13</t>
    </r>
  </si>
  <si>
    <r>
      <rPr>
        <sz val="7"/>
        <color rgb="FF231F20"/>
        <rFont val="Calibri"/>
      </rPr>
      <t>2.16e-13</t>
    </r>
  </si>
  <si>
    <r>
      <rPr>
        <sz val="7"/>
        <color rgb="FF231F20"/>
        <rFont val="Calibri"/>
      </rPr>
      <t>1.87e-15</t>
    </r>
  </si>
  <si>
    <r>
      <rPr>
        <sz val="7"/>
        <color rgb="FF231F20"/>
        <rFont val="Calibri"/>
      </rPr>
      <t>2.47e-16</t>
    </r>
  </si>
  <si>
    <r>
      <rPr>
        <b/>
        <sz val="7"/>
        <color rgb="FF231F20"/>
        <rFont val="Calibri"/>
      </rPr>
      <t>&lt;1</t>
    </r>
  </si>
  <si>
    <r>
      <rPr>
        <sz val="7"/>
        <color rgb="FF231F20"/>
        <rFont val="Calibri"/>
      </rPr>
      <t>1.78e-16</t>
    </r>
  </si>
  <si>
    <r>
      <rPr>
        <b/>
        <sz val="7"/>
        <color rgb="FF231F20"/>
        <rFont val="Calibri"/>
      </rPr>
      <t>&lt;1</t>
    </r>
  </si>
  <si>
    <r>
      <rPr>
        <sz val="7"/>
        <color rgb="FF231F20"/>
        <rFont val="Calibri"/>
      </rPr>
      <t>Methylene bromide</t>
    </r>
  </si>
  <si>
    <r>
      <rPr>
        <sz val="7"/>
        <color rgb="FF231F20"/>
        <rFont val="Calibri"/>
      </rPr>
      <t>CH</t>
    </r>
    <r>
      <rPr>
        <sz val="4"/>
        <color rgb="FF231F20"/>
        <rFont val="Calibri"/>
      </rPr>
      <t>2</t>
    </r>
    <r>
      <rPr>
        <sz val="7"/>
        <color rgb="FF231F20"/>
        <rFont val="Calibri"/>
      </rPr>
      <t>Br</t>
    </r>
    <r>
      <rPr>
        <sz val="4"/>
        <color rgb="FF231F20"/>
        <rFont val="Calibri"/>
      </rPr>
      <t>2</t>
    </r>
  </si>
  <si>
    <r>
      <rPr>
        <sz val="7"/>
        <color rgb="FF231F20"/>
        <rFont val="Calibri"/>
      </rPr>
      <t>9.31e-14</t>
    </r>
  </si>
  <si>
    <r>
      <rPr>
        <sz val="7"/>
        <color rgb="FF231F20"/>
        <rFont val="Calibri"/>
      </rPr>
      <t>9.31e-14</t>
    </r>
  </si>
  <si>
    <r>
      <rPr>
        <sz val="7"/>
        <color rgb="FF231F20"/>
        <rFont val="Calibri"/>
      </rPr>
      <t>7.66e-16</t>
    </r>
  </si>
  <si>
    <r>
      <rPr>
        <sz val="7"/>
        <color rgb="FF231F20"/>
        <rFont val="Calibri"/>
      </rPr>
      <t>1.05e-16</t>
    </r>
  </si>
  <si>
    <r>
      <rPr>
        <b/>
        <sz val="7"/>
        <color rgb="FF231F20"/>
        <rFont val="Calibri"/>
      </rPr>
      <t>&lt;1</t>
    </r>
  </si>
  <si>
    <r>
      <rPr>
        <sz val="7"/>
        <color rgb="FF231F20"/>
        <rFont val="Calibri"/>
      </rPr>
      <t>7.65e-17</t>
    </r>
  </si>
  <si>
    <r>
      <rPr>
        <b/>
        <sz val="7"/>
        <color rgb="FF231F20"/>
        <rFont val="Calibri"/>
      </rPr>
      <t>&lt;1</t>
    </r>
  </si>
  <si>
    <r>
      <rPr>
        <sz val="7"/>
        <color rgb="FF231F20"/>
        <rFont val="Calibri"/>
      </rPr>
      <t>Halon-1201</t>
    </r>
  </si>
  <si>
    <r>
      <rPr>
        <sz val="7"/>
        <color rgb="FF231F20"/>
        <rFont val="Calibri"/>
      </rPr>
      <t>CHBrF</t>
    </r>
    <r>
      <rPr>
        <sz val="4"/>
        <color rgb="FF231F20"/>
        <rFont val="Calibri"/>
      </rPr>
      <t>2</t>
    </r>
  </si>
  <si>
    <r>
      <rPr>
        <sz val="7"/>
        <color rgb="FF231F20"/>
        <rFont val="Calibri"/>
      </rPr>
      <t>3.37e-11</t>
    </r>
  </si>
  <si>
    <r>
      <rPr>
        <sz val="7"/>
        <color rgb="FF231F20"/>
        <rFont val="Calibri"/>
      </rPr>
      <t>3.45e-11</t>
    </r>
  </si>
  <si>
    <r>
      <rPr>
        <sz val="7"/>
        <color rgb="FF231F20"/>
        <rFont val="Calibri"/>
      </rPr>
      <t>5.17e-13</t>
    </r>
  </si>
  <si>
    <r>
      <rPr>
        <sz val="7"/>
        <color rgb="FF231F20"/>
        <rFont val="Calibri"/>
      </rPr>
      <t>4.96e-14</t>
    </r>
  </si>
  <si>
    <r>
      <rPr>
        <sz val="7"/>
        <color rgb="FF231F20"/>
        <rFont val="Calibri"/>
      </rPr>
      <t>2.87e-14</t>
    </r>
  </si>
  <si>
    <r>
      <rPr>
        <sz val="7"/>
        <color rgb="FF231F20"/>
        <rFont val="Calibri"/>
      </rPr>
      <t>Halon-1202</t>
    </r>
  </si>
  <si>
    <r>
      <rPr>
        <sz val="7"/>
        <color rgb="FF231F20"/>
        <rFont val="Calibri"/>
      </rPr>
      <t>CBr</t>
    </r>
    <r>
      <rPr>
        <sz val="4"/>
        <color rgb="FF231F20"/>
        <rFont val="Calibri"/>
      </rPr>
      <t>2</t>
    </r>
    <r>
      <rPr>
        <sz val="7"/>
        <color rgb="FF231F20"/>
        <rFont val="Calibri"/>
      </rPr>
      <t>F</t>
    </r>
    <r>
      <rPr>
        <sz val="4"/>
        <color rgb="FF231F20"/>
        <rFont val="Calibri"/>
      </rPr>
      <t>2</t>
    </r>
  </si>
  <si>
    <r>
      <rPr>
        <sz val="7"/>
        <color rgb="FF231F20"/>
        <rFont val="Calibri"/>
      </rPr>
      <t>2.12e-11</t>
    </r>
  </si>
  <si>
    <r>
      <rPr>
        <sz val="7"/>
        <color rgb="FF231F20"/>
        <rFont val="Calibri"/>
      </rPr>
      <t>2.12e-11</t>
    </r>
  </si>
  <si>
    <r>
      <rPr>
        <sz val="7"/>
        <color rgb="FF231F20"/>
        <rFont val="Calibri"/>
      </rPr>
      <t>2.43e-13</t>
    </r>
  </si>
  <si>
    <r>
      <rPr>
        <sz val="7"/>
        <color rgb="FF231F20"/>
        <rFont val="Calibri"/>
      </rPr>
      <t>2.61e-14</t>
    </r>
  </si>
  <si>
    <r>
      <rPr>
        <sz val="7"/>
        <color rgb="FF231F20"/>
        <rFont val="Calibri"/>
      </rPr>
      <t>1.75e-14</t>
    </r>
  </si>
  <si>
    <r>
      <rPr>
        <sz val="7"/>
        <color rgb="FF231F20"/>
        <rFont val="Calibri"/>
      </rPr>
      <t>Halon-1211</t>
    </r>
  </si>
  <si>
    <r>
      <rPr>
        <sz val="7"/>
        <color rgb="FF231F20"/>
        <rFont val="Calibri"/>
      </rPr>
      <t>CBrClF</t>
    </r>
    <r>
      <rPr>
        <sz val="4"/>
        <color rgb="FF231F20"/>
        <rFont val="Calibri"/>
      </rPr>
      <t>2</t>
    </r>
  </si>
  <si>
    <r>
      <rPr>
        <sz val="7"/>
        <color rgb="FF231F20"/>
        <rFont val="Calibri"/>
      </rPr>
      <t>1.15e-10</t>
    </r>
  </si>
  <si>
    <r>
      <rPr>
        <sz val="7"/>
        <color rgb="FF231F20"/>
        <rFont val="Calibri"/>
      </rPr>
      <t>1.60e-10</t>
    </r>
  </si>
  <si>
    <r>
      <rPr>
        <sz val="7"/>
        <color rgb="FF231F20"/>
        <rFont val="Calibri"/>
      </rPr>
      <t>2.70e-12</t>
    </r>
  </si>
  <si>
    <r>
      <rPr>
        <sz val="7"/>
        <color rgb="FF231F20"/>
        <rFont val="Calibri"/>
      </rPr>
      <t>6.98e-13</t>
    </r>
  </si>
  <si>
    <r>
      <rPr>
        <sz val="7"/>
        <color rgb="FF231F20"/>
        <rFont val="Calibri"/>
      </rPr>
      <t>1.62e-13</t>
    </r>
  </si>
  <si>
    <r>
      <rPr>
        <sz val="7"/>
        <color rgb="FF231F20"/>
        <rFont val="Calibri"/>
      </rPr>
      <t>Halon-1301</t>
    </r>
  </si>
  <si>
    <r>
      <rPr>
        <sz val="7"/>
        <color rgb="FF231F20"/>
        <rFont val="Calibri"/>
      </rPr>
      <t>CBrF</t>
    </r>
    <r>
      <rPr>
        <sz val="4"/>
        <color rgb="FF231F20"/>
        <rFont val="Calibri"/>
      </rPr>
      <t>3</t>
    </r>
  </si>
  <si>
    <r>
      <rPr>
        <sz val="7"/>
        <color rgb="FF231F20"/>
        <rFont val="Calibri"/>
      </rPr>
      <t>1.95e-10</t>
    </r>
  </si>
  <si>
    <r>
      <rPr>
        <sz val="7"/>
        <color rgb="FF231F20"/>
        <rFont val="Calibri"/>
      </rPr>
      <t>5.77e-10</t>
    </r>
  </si>
  <si>
    <r>
      <rPr>
        <sz val="7"/>
        <color rgb="FF231F20"/>
        <rFont val="Calibri"/>
      </rPr>
      <t>5.46e-12</t>
    </r>
  </si>
  <si>
    <r>
      <rPr>
        <sz val="7"/>
        <color rgb="FF231F20"/>
        <rFont val="Calibri"/>
      </rPr>
      <t>4.16e-12</t>
    </r>
  </si>
  <si>
    <r>
      <rPr>
        <sz val="7"/>
        <color rgb="FF231F20"/>
        <rFont val="Calibri"/>
      </rPr>
      <t>2.28e-12</t>
    </r>
  </si>
  <si>
    <r>
      <rPr>
        <sz val="7"/>
        <color rgb="FF231F20"/>
        <rFont val="Calibri"/>
      </rPr>
      <t>Halon-2301</t>
    </r>
  </si>
  <si>
    <r>
      <rPr>
        <sz val="7"/>
        <color rgb="FF231F20"/>
        <rFont val="Calibri"/>
      </rPr>
      <t>CH</t>
    </r>
    <r>
      <rPr>
        <sz val="4"/>
        <color rgb="FF231F20"/>
        <rFont val="Calibri"/>
      </rPr>
      <t>2</t>
    </r>
    <r>
      <rPr>
        <sz val="7"/>
        <color rgb="FF231F20"/>
        <rFont val="Calibri"/>
      </rPr>
      <t>BrCF</t>
    </r>
    <r>
      <rPr>
        <sz val="4"/>
        <color rgb="FF231F20"/>
        <rFont val="Calibri"/>
      </rPr>
      <t>3</t>
    </r>
  </si>
  <si>
    <r>
      <rPr>
        <sz val="7"/>
        <color rgb="FF231F20"/>
        <rFont val="Calibri"/>
      </rPr>
      <t>1.59e-11</t>
    </r>
  </si>
  <si>
    <r>
      <rPr>
        <sz val="7"/>
        <color rgb="FF231F20"/>
        <rFont val="Calibri"/>
      </rPr>
      <t>1.59e-11</t>
    </r>
  </si>
  <si>
    <r>
      <rPr>
        <sz val="7"/>
        <color rgb="FF231F20"/>
        <rFont val="Calibri"/>
      </rPr>
      <t>1.96e-13</t>
    </r>
  </si>
  <si>
    <r>
      <rPr>
        <sz val="7"/>
        <color rgb="FF231F20"/>
        <rFont val="Calibri"/>
      </rPr>
      <t>2.01e-14</t>
    </r>
  </si>
  <si>
    <r>
      <rPr>
        <sz val="7"/>
        <color rgb="FF231F20"/>
        <rFont val="Calibri"/>
      </rPr>
      <t>1.32e-14</t>
    </r>
  </si>
  <si>
    <r>
      <rPr>
        <sz val="7"/>
        <color rgb="FF231F20"/>
        <rFont val="Calibri"/>
      </rPr>
      <t>Halon-2311 / Halothane</t>
    </r>
  </si>
  <si>
    <r>
      <rPr>
        <sz val="7"/>
        <color rgb="FF231F20"/>
        <rFont val="Calibri"/>
      </rPr>
      <t>CHBrClCF</t>
    </r>
    <r>
      <rPr>
        <sz val="4"/>
        <color rgb="FF231F20"/>
        <rFont val="Calibri"/>
      </rPr>
      <t>3</t>
    </r>
  </si>
  <si>
    <r>
      <rPr>
        <sz val="7"/>
        <color rgb="FF231F20"/>
        <rFont val="Calibri"/>
      </rPr>
      <t>3.77e-12</t>
    </r>
  </si>
  <si>
    <r>
      <rPr>
        <sz val="7"/>
        <color rgb="FF231F20"/>
        <rFont val="Calibri"/>
      </rPr>
      <t>3.77e-12</t>
    </r>
  </si>
  <si>
    <r>
      <rPr>
        <sz val="7"/>
        <color rgb="FF231F20"/>
        <rFont val="Calibri"/>
      </rPr>
      <t>3.35e-14</t>
    </r>
  </si>
  <si>
    <r>
      <rPr>
        <sz val="7"/>
        <color rgb="FF231F20"/>
        <rFont val="Calibri"/>
      </rPr>
      <t>4.34e-15</t>
    </r>
  </si>
  <si>
    <r>
      <rPr>
        <sz val="7"/>
        <color rgb="FF231F20"/>
        <rFont val="Calibri"/>
      </rPr>
      <t>3.10e-15</t>
    </r>
  </si>
  <si>
    <r>
      <rPr>
        <sz val="7"/>
        <color rgb="FF231F20"/>
        <rFont val="Calibri"/>
      </rPr>
      <t>Halon-2401</t>
    </r>
  </si>
  <si>
    <r>
      <rPr>
        <sz val="7"/>
        <color rgb="FF231F20"/>
        <rFont val="Calibri"/>
      </rPr>
      <t>CHFBrCF</t>
    </r>
    <r>
      <rPr>
        <sz val="4"/>
        <color rgb="FF231F20"/>
        <rFont val="Calibri"/>
      </rPr>
      <t>3</t>
    </r>
  </si>
  <si>
    <r>
      <rPr>
        <sz val="7"/>
        <color rgb="FF231F20"/>
        <rFont val="Calibri"/>
      </rPr>
      <t>1.68e-11</t>
    </r>
  </si>
  <si>
    <r>
      <rPr>
        <sz val="7"/>
        <color rgb="FF231F20"/>
        <rFont val="Calibri"/>
      </rPr>
      <t>1.68e-11</t>
    </r>
  </si>
  <si>
    <r>
      <rPr>
        <sz val="7"/>
        <color rgb="FF231F20"/>
        <rFont val="Calibri"/>
      </rPr>
      <t>1.94e-13</t>
    </r>
  </si>
  <si>
    <r>
      <rPr>
        <sz val="7"/>
        <color rgb="FF231F20"/>
        <rFont val="Calibri"/>
      </rPr>
      <t>2.07e-14</t>
    </r>
  </si>
  <si>
    <r>
      <rPr>
        <sz val="7"/>
        <color rgb="FF231F20"/>
        <rFont val="Calibri"/>
      </rPr>
      <t>1.39e-14</t>
    </r>
  </si>
  <si>
    <r>
      <rPr>
        <sz val="7"/>
        <color rgb="FF231F20"/>
        <rFont val="Calibri"/>
      </rPr>
      <t>Halon-2402</t>
    </r>
  </si>
  <si>
    <r>
      <rPr>
        <sz val="7"/>
        <color rgb="FF231F20"/>
        <rFont val="Calibri"/>
      </rPr>
      <t>CBrF</t>
    </r>
    <r>
      <rPr>
        <sz val="4"/>
        <color rgb="FF231F20"/>
        <rFont val="Calibri"/>
      </rPr>
      <t>2</t>
    </r>
    <r>
      <rPr>
        <sz val="7"/>
        <color rgb="FF231F20"/>
        <rFont val="Calibri"/>
      </rPr>
      <t>CBrF</t>
    </r>
    <r>
      <rPr>
        <sz val="4"/>
        <color rgb="FF231F20"/>
        <rFont val="Calibri"/>
      </rPr>
      <t>2</t>
    </r>
  </si>
  <si>
    <r>
      <rPr>
        <sz val="7"/>
        <color rgb="FF231F20"/>
        <rFont val="Calibri"/>
      </rPr>
      <t>8.59e-11</t>
    </r>
  </si>
  <si>
    <r>
      <rPr>
        <sz val="7"/>
        <color rgb="FF231F20"/>
        <rFont val="Calibri"/>
      </rPr>
      <t>1.35e-10</t>
    </r>
  </si>
  <si>
    <r>
      <rPr>
        <sz val="7"/>
        <color rgb="FF231F20"/>
        <rFont val="Calibri"/>
      </rPr>
      <t>2.12e-12</t>
    </r>
  </si>
  <si>
    <r>
      <rPr>
        <sz val="7"/>
        <color rgb="FF231F20"/>
        <rFont val="Calibri"/>
      </rPr>
      <t>7.08e-13</t>
    </r>
  </si>
  <si>
    <r>
      <rPr>
        <sz val="7"/>
        <color rgb="FF231F20"/>
        <rFont val="Calibri"/>
      </rPr>
      <t>1.66e-13</t>
    </r>
  </si>
  <si>
    <r>
      <rPr>
        <sz val="7"/>
        <color rgb="FF231F20"/>
        <rFont val="Calibri"/>
      </rPr>
      <t>Nitrogen trifluoride</t>
    </r>
  </si>
  <si>
    <r>
      <rPr>
        <sz val="7"/>
        <color rgb="FF231F20"/>
        <rFont val="Calibri"/>
      </rPr>
      <t>NF</t>
    </r>
    <r>
      <rPr>
        <sz val="4"/>
        <color rgb="FF231F20"/>
        <rFont val="Calibri"/>
      </rPr>
      <t>3</t>
    </r>
  </si>
  <si>
    <r>
      <rPr>
        <sz val="7"/>
        <color rgb="FF231F20"/>
        <rFont val="Calibri"/>
      </rPr>
      <t>3.19e-10</t>
    </r>
  </si>
  <si>
    <r>
      <rPr>
        <sz val="7"/>
        <color rgb="FF231F20"/>
        <rFont val="Calibri"/>
      </rPr>
      <t>1.47e-09</t>
    </r>
  </si>
  <si>
    <r>
      <rPr>
        <sz val="7"/>
        <color rgb="FF231F20"/>
        <rFont val="Calibri"/>
      </rPr>
      <t>9.39e-12</t>
    </r>
  </si>
  <si>
    <r>
      <rPr>
        <sz val="7"/>
        <color rgb="FF231F20"/>
        <rFont val="Calibri"/>
      </rPr>
      <t>1.02e-11</t>
    </r>
  </si>
  <si>
    <r>
      <rPr>
        <sz val="7"/>
        <color rgb="FF231F20"/>
        <rFont val="Calibri"/>
      </rPr>
      <t>9.91e-12</t>
    </r>
  </si>
  <si>
    <r>
      <rPr>
        <sz val="7"/>
        <color rgb="FF231F20"/>
        <rFont val="Calibri"/>
      </rPr>
      <t>Sulphur hexafluoride</t>
    </r>
  </si>
  <si>
    <r>
      <rPr>
        <sz val="7"/>
        <color rgb="FF231F20"/>
        <rFont val="Calibri"/>
      </rPr>
      <t>SF</t>
    </r>
    <r>
      <rPr>
        <sz val="4"/>
        <color rgb="FF231F20"/>
        <rFont val="Calibri"/>
      </rPr>
      <t>6</t>
    </r>
  </si>
  <si>
    <r>
      <rPr>
        <sz val="7"/>
        <color rgb="FF231F20"/>
        <rFont val="Calibri"/>
      </rPr>
      <t>4.37e-10</t>
    </r>
  </si>
  <si>
    <r>
      <rPr>
        <sz val="7"/>
        <color rgb="FF231F20"/>
        <rFont val="Calibri"/>
      </rPr>
      <t>2.16e-09</t>
    </r>
  </si>
  <si>
    <r>
      <rPr>
        <sz val="7"/>
        <color rgb="FF231F20"/>
        <rFont val="Calibri"/>
      </rPr>
      <t>1.29e-11</t>
    </r>
  </si>
  <si>
    <r>
      <rPr>
        <sz val="7"/>
        <color rgb="FF231F20"/>
        <rFont val="Calibri"/>
      </rPr>
      <t>1.47e-11</t>
    </r>
  </si>
  <si>
    <r>
      <rPr>
        <sz val="7"/>
        <color rgb="FF231F20"/>
        <rFont val="Calibri"/>
      </rPr>
      <t>1.54e-11</t>
    </r>
  </si>
  <si>
    <r>
      <rPr>
        <sz val="7"/>
        <color rgb="FF231F20"/>
        <rFont val="Calibri"/>
      </rPr>
      <t>(Trifluoromethyl) sulphur pentafluoride</t>
    </r>
  </si>
  <si>
    <r>
      <rPr>
        <sz val="7"/>
        <color rgb="FF231F20"/>
        <rFont val="Calibri"/>
      </rPr>
      <t>SF</t>
    </r>
    <r>
      <rPr>
        <sz val="4"/>
        <color rgb="FF231F20"/>
        <rFont val="Calibri"/>
      </rPr>
      <t>5</t>
    </r>
    <r>
      <rPr>
        <sz val="7"/>
        <color rgb="FF231F20"/>
        <rFont val="Calibri"/>
      </rPr>
      <t>CF</t>
    </r>
    <r>
      <rPr>
        <sz val="4"/>
        <color rgb="FF231F20"/>
        <rFont val="Calibri"/>
      </rPr>
      <t>3</t>
    </r>
  </si>
  <si>
    <r>
      <rPr>
        <sz val="7"/>
        <color rgb="FF231F20"/>
        <rFont val="Calibri"/>
      </rPr>
      <t>3.36e-10</t>
    </r>
  </si>
  <si>
    <r>
      <rPr>
        <sz val="7"/>
        <color rgb="FF231F20"/>
        <rFont val="Calibri"/>
      </rPr>
      <t>1.60e-09</t>
    </r>
  </si>
  <si>
    <r>
      <rPr>
        <sz val="7"/>
        <color rgb="FF231F20"/>
        <rFont val="Calibri"/>
      </rPr>
      <t>9.93e-12</t>
    </r>
  </si>
  <si>
    <r>
      <rPr>
        <sz val="7"/>
        <color rgb="FF231F20"/>
        <rFont val="Calibri"/>
      </rPr>
      <t>1.10e-11</t>
    </r>
  </si>
  <si>
    <r>
      <rPr>
        <sz val="7"/>
        <color rgb="FF231F20"/>
        <rFont val="Calibri"/>
      </rPr>
      <t>1.11e-11</t>
    </r>
  </si>
  <si>
    <r>
      <rPr>
        <sz val="7"/>
        <color rgb="FF231F20"/>
        <rFont val="Calibri"/>
      </rPr>
      <t>Sulphuryl fluoride</t>
    </r>
  </si>
  <si>
    <r>
      <rPr>
        <sz val="7"/>
        <color rgb="FF231F20"/>
        <rFont val="Calibri"/>
      </rPr>
      <t>SO</t>
    </r>
    <r>
      <rPr>
        <sz val="4"/>
        <color rgb="FF231F20"/>
        <rFont val="Calibri"/>
      </rPr>
      <t>2</t>
    </r>
    <r>
      <rPr>
        <sz val="7"/>
        <color rgb="FF231F20"/>
        <rFont val="Calibri"/>
      </rPr>
      <t>F</t>
    </r>
    <r>
      <rPr>
        <sz val="4"/>
        <color rgb="FF231F20"/>
        <rFont val="Calibri"/>
      </rPr>
      <t>2</t>
    </r>
  </si>
  <si>
    <r>
      <rPr>
        <sz val="7"/>
        <color rgb="FF231F20"/>
        <rFont val="Calibri"/>
      </rPr>
      <t>1.71e-10</t>
    </r>
  </si>
  <si>
    <r>
      <rPr>
        <sz val="7"/>
        <color rgb="FF231F20"/>
        <rFont val="Calibri"/>
      </rPr>
      <t>3.76e-10</t>
    </r>
  </si>
  <si>
    <r>
      <rPr>
        <sz val="7"/>
        <color rgb="FF231F20"/>
        <rFont val="Calibri"/>
      </rPr>
      <t>4.58e-12</t>
    </r>
  </si>
  <si>
    <r>
      <rPr>
        <sz val="7"/>
        <color rgb="FF231F20"/>
        <rFont val="Calibri"/>
      </rPr>
      <t>2.55e-12</t>
    </r>
  </si>
  <si>
    <r>
      <rPr>
        <sz val="7"/>
        <color rgb="FF231F20"/>
        <rFont val="Calibri"/>
      </rPr>
      <t>9.01e-13</t>
    </r>
  </si>
  <si>
    <r>
      <rPr>
        <sz val="7"/>
        <color rgb="FF231F20"/>
        <rFont val="Calibri"/>
      </rPr>
      <t>PFC-14</t>
    </r>
  </si>
  <si>
    <r>
      <rPr>
        <sz val="7"/>
        <color rgb="FF231F20"/>
        <rFont val="Calibri"/>
      </rPr>
      <t>CF</t>
    </r>
    <r>
      <rPr>
        <sz val="4"/>
        <color rgb="FF231F20"/>
        <rFont val="Calibri"/>
      </rPr>
      <t>4</t>
    </r>
  </si>
  <si>
    <r>
      <rPr>
        <sz val="7"/>
        <color rgb="FF231F20"/>
        <rFont val="Calibri"/>
      </rPr>
      <t>1.22e-10</t>
    </r>
  </si>
  <si>
    <r>
      <rPr>
        <sz val="7"/>
        <color rgb="FF231F20"/>
        <rFont val="Calibri"/>
      </rPr>
      <t>6.08e-10</t>
    </r>
  </si>
  <si>
    <r>
      <rPr>
        <sz val="7"/>
        <color rgb="FF231F20"/>
        <rFont val="Calibri"/>
      </rPr>
      <t>3.61e-12</t>
    </r>
  </si>
  <si>
    <r>
      <rPr>
        <sz val="7"/>
        <color rgb="FF231F20"/>
        <rFont val="Calibri"/>
      </rPr>
      <t>4.12e-12</t>
    </r>
  </si>
  <si>
    <r>
      <rPr>
        <sz val="7"/>
        <color rgb="FF231F20"/>
        <rFont val="Calibri"/>
      </rPr>
      <t>4.40e-12</t>
    </r>
  </si>
  <si>
    <r>
      <rPr>
        <sz val="7"/>
        <color rgb="FF231F20"/>
        <rFont val="Calibri"/>
      </rPr>
      <t>PFC-116</t>
    </r>
  </si>
  <si>
    <r>
      <rPr>
        <sz val="7"/>
        <color rgb="FF231F20"/>
        <rFont val="Calibri"/>
      </rPr>
      <t>C</t>
    </r>
    <r>
      <rPr>
        <sz val="4"/>
        <color rgb="FF231F20"/>
        <rFont val="Calibri"/>
      </rPr>
      <t>2</t>
    </r>
    <r>
      <rPr>
        <sz val="7"/>
        <color rgb="FF231F20"/>
        <rFont val="Calibri"/>
      </rPr>
      <t>F</t>
    </r>
    <r>
      <rPr>
        <sz val="4"/>
        <color rgb="FF231F20"/>
        <rFont val="Calibri"/>
      </rPr>
      <t>6</t>
    </r>
  </si>
  <si>
    <r>
      <rPr>
        <sz val="7"/>
        <color rgb="FF231F20"/>
        <rFont val="Calibri"/>
      </rPr>
      <t>2.05e-10</t>
    </r>
  </si>
  <si>
    <r>
      <rPr>
        <sz val="7"/>
        <color rgb="FF231F20"/>
        <rFont val="Calibri"/>
      </rPr>
      <t>1.02e-09</t>
    </r>
  </si>
  <si>
    <r>
      <rPr>
        <sz val="7"/>
        <color rgb="FF231F20"/>
        <rFont val="Calibri"/>
      </rPr>
      <t>6.07e-12</t>
    </r>
  </si>
  <si>
    <r>
      <rPr>
        <sz val="7"/>
        <color rgb="FF231F20"/>
        <rFont val="Calibri"/>
      </rPr>
      <t>6.93e-12</t>
    </r>
  </si>
  <si>
    <r>
      <rPr>
        <sz val="7"/>
        <color rgb="FF231F20"/>
        <rFont val="Calibri"/>
      </rPr>
      <t>7.36e-12</t>
    </r>
  </si>
  <si>
    <r>
      <rPr>
        <sz val="7"/>
        <color rgb="FF231F20"/>
        <rFont val="Calibri"/>
      </rPr>
      <t>PFC-c216</t>
    </r>
  </si>
  <si>
    <r>
      <rPr>
        <sz val="7"/>
        <color rgb="FF231F20"/>
        <rFont val="Calibri"/>
      </rPr>
      <t>c-C</t>
    </r>
    <r>
      <rPr>
        <sz val="4"/>
        <color rgb="FF231F20"/>
        <rFont val="Calibri"/>
      </rPr>
      <t>3</t>
    </r>
    <r>
      <rPr>
        <sz val="7"/>
        <color rgb="FF231F20"/>
        <rFont val="Calibri"/>
      </rPr>
      <t>F</t>
    </r>
    <r>
      <rPr>
        <sz val="4"/>
        <color rgb="FF231F20"/>
        <rFont val="Calibri"/>
      </rPr>
      <t>6</t>
    </r>
  </si>
  <si>
    <r>
      <rPr>
        <sz val="7"/>
        <color rgb="FF231F20"/>
        <rFont val="Calibri"/>
      </rPr>
      <t>0.23</t>
    </r>
    <r>
      <rPr>
        <sz val="4"/>
        <color rgb="FF231F20"/>
        <rFont val="Calibri"/>
      </rPr>
      <t>e</t>
    </r>
  </si>
  <si>
    <r>
      <rPr>
        <sz val="7"/>
        <color rgb="FF231F20"/>
        <rFont val="Calibri"/>
      </rPr>
      <t>1.71e-10</t>
    </r>
  </si>
  <si>
    <r>
      <rPr>
        <sz val="7"/>
        <color rgb="FF231F20"/>
        <rFont val="Calibri"/>
      </rPr>
      <t>8.44e-10</t>
    </r>
  </si>
  <si>
    <r>
      <rPr>
        <sz val="7"/>
        <color rgb="FF231F20"/>
        <rFont val="Calibri"/>
      </rPr>
      <t>5.06e-12</t>
    </r>
  </si>
  <si>
    <r>
      <rPr>
        <sz val="7"/>
        <color rgb="FF231F20"/>
        <rFont val="Calibri"/>
      </rPr>
      <t>5.74e-12</t>
    </r>
  </si>
  <si>
    <r>
      <rPr>
        <sz val="7"/>
        <color rgb="FF231F20"/>
        <rFont val="Calibri"/>
      </rPr>
      <t>6.03e-12</t>
    </r>
  </si>
  <si>
    <r>
      <rPr>
        <sz val="7"/>
        <color rgb="FF231F20"/>
        <rFont val="Calibri"/>
      </rPr>
      <t>PFC-218</t>
    </r>
  </si>
  <si>
    <r>
      <rPr>
        <sz val="7"/>
        <color rgb="FF231F20"/>
        <rFont val="Calibri"/>
      </rPr>
      <t>C</t>
    </r>
    <r>
      <rPr>
        <sz val="4"/>
        <color rgb="FF231F20"/>
        <rFont val="Calibri"/>
      </rPr>
      <t>3</t>
    </r>
    <r>
      <rPr>
        <sz val="7"/>
        <color rgb="FF231F20"/>
        <rFont val="Calibri"/>
      </rPr>
      <t>F</t>
    </r>
    <r>
      <rPr>
        <sz val="4"/>
        <color rgb="FF231F20"/>
        <rFont val="Calibri"/>
      </rPr>
      <t>8</t>
    </r>
  </si>
  <si>
    <r>
      <rPr>
        <sz val="7"/>
        <color rgb="FF231F20"/>
        <rFont val="Calibri"/>
      </rPr>
      <t>1.66e-10</t>
    </r>
  </si>
  <si>
    <r>
      <rPr>
        <sz val="7"/>
        <color rgb="FF231F20"/>
        <rFont val="Calibri"/>
      </rPr>
      <t>8.16e-10</t>
    </r>
  </si>
  <si>
    <r>
      <rPr>
        <sz val="7"/>
        <color rgb="FF231F20"/>
        <rFont val="Calibri"/>
      </rPr>
      <t>4.91e-12</t>
    </r>
  </si>
  <si>
    <r>
      <rPr>
        <sz val="7"/>
        <color rgb="FF231F20"/>
        <rFont val="Calibri"/>
      </rPr>
      <t>5.56e-12</t>
    </r>
  </si>
  <si>
    <r>
      <rPr>
        <sz val="7"/>
        <color rgb="FF231F20"/>
        <rFont val="Calibri"/>
      </rPr>
      <t>5.83e-12</t>
    </r>
  </si>
  <si>
    <r>
      <rPr>
        <sz val="7"/>
        <color rgb="FF231F20"/>
        <rFont val="Calibri"/>
      </rPr>
      <t>PFC-318</t>
    </r>
  </si>
  <si>
    <r>
      <rPr>
        <sz val="7"/>
        <color rgb="FF231F20"/>
        <rFont val="Calibri"/>
      </rPr>
      <t>c-C</t>
    </r>
    <r>
      <rPr>
        <sz val="4"/>
        <color rgb="FF231F20"/>
        <rFont val="Calibri"/>
      </rPr>
      <t>4</t>
    </r>
    <r>
      <rPr>
        <sz val="7"/>
        <color rgb="FF231F20"/>
        <rFont val="Calibri"/>
      </rPr>
      <t>F</t>
    </r>
    <r>
      <rPr>
        <sz val="4"/>
        <color rgb="FF231F20"/>
        <rFont val="Calibri"/>
      </rPr>
      <t>8</t>
    </r>
  </si>
  <si>
    <r>
      <rPr>
        <sz val="7"/>
        <color rgb="FF231F20"/>
        <rFont val="Calibri"/>
      </rPr>
      <t>1.77e-10</t>
    </r>
  </si>
  <si>
    <r>
      <rPr>
        <sz val="7"/>
        <color rgb="FF231F20"/>
        <rFont val="Calibri"/>
      </rPr>
      <t>8.75e-10</t>
    </r>
  </si>
  <si>
    <r>
      <rPr>
        <sz val="7"/>
        <color rgb="FF231F20"/>
        <rFont val="Calibri"/>
      </rPr>
      <t>5.25e-12</t>
    </r>
  </si>
  <si>
    <r>
      <rPr>
        <sz val="7"/>
        <color rgb="FF231F20"/>
        <rFont val="Calibri"/>
      </rPr>
      <t>5.96e-12</t>
    </r>
  </si>
  <si>
    <r>
      <rPr>
        <sz val="7"/>
        <color rgb="FF231F20"/>
        <rFont val="Calibri"/>
      </rPr>
      <t>6.27e-12</t>
    </r>
  </si>
  <si>
    <r>
      <rPr>
        <sz val="7"/>
        <color rgb="FF231F20"/>
        <rFont val="Calibri"/>
      </rPr>
      <t>PFC-31-10</t>
    </r>
  </si>
  <si>
    <r>
      <rPr>
        <sz val="7"/>
        <color rgb="FF231F20"/>
        <rFont val="Calibri"/>
      </rPr>
      <t>C</t>
    </r>
    <r>
      <rPr>
        <sz val="4"/>
        <color rgb="FF231F20"/>
        <rFont val="Calibri"/>
      </rPr>
      <t>4</t>
    </r>
    <r>
      <rPr>
        <sz val="7"/>
        <color rgb="FF231F20"/>
        <rFont val="Calibri"/>
      </rPr>
      <t>F</t>
    </r>
    <r>
      <rPr>
        <sz val="4"/>
        <color rgb="FF231F20"/>
        <rFont val="Calibri"/>
      </rPr>
      <t>10</t>
    </r>
  </si>
  <si>
    <r>
      <rPr>
        <sz val="7"/>
        <color rgb="FF231F20"/>
        <rFont val="Calibri"/>
      </rPr>
      <t>1.71e-10</t>
    </r>
  </si>
  <si>
    <r>
      <rPr>
        <sz val="7"/>
        <color rgb="FF231F20"/>
        <rFont val="Calibri"/>
      </rPr>
      <t>8.44e-10</t>
    </r>
  </si>
  <si>
    <r>
      <rPr>
        <sz val="7"/>
        <color rgb="FF231F20"/>
        <rFont val="Calibri"/>
      </rPr>
      <t>5.08e-12</t>
    </r>
  </si>
  <si>
    <r>
      <rPr>
        <sz val="7"/>
        <color rgb="FF231F20"/>
        <rFont val="Calibri"/>
      </rPr>
      <t>5.75e-12</t>
    </r>
  </si>
  <si>
    <r>
      <rPr>
        <sz val="7"/>
        <color rgb="FF231F20"/>
        <rFont val="Calibri"/>
      </rPr>
      <t>6.02e-12</t>
    </r>
  </si>
  <si>
    <r>
      <rPr>
        <sz val="7"/>
        <color rgb="FF231F20"/>
        <rFont val="Calibri"/>
      </rPr>
      <t>Perfluorocyclopentene</t>
    </r>
  </si>
  <si>
    <r>
      <rPr>
        <sz val="7"/>
        <color rgb="FF231F20"/>
        <rFont val="Calibri"/>
      </rPr>
      <t>c-C</t>
    </r>
    <r>
      <rPr>
        <sz val="4"/>
        <color rgb="FF231F20"/>
        <rFont val="Calibri"/>
      </rPr>
      <t>5</t>
    </r>
    <r>
      <rPr>
        <sz val="7"/>
        <color rgb="FF231F20"/>
        <rFont val="Calibri"/>
      </rPr>
      <t>F</t>
    </r>
    <r>
      <rPr>
        <sz val="4"/>
        <color rgb="FF231F20"/>
        <rFont val="Calibri"/>
      </rPr>
      <t>8</t>
    </r>
  </si>
  <si>
    <r>
      <rPr>
        <sz val="7"/>
        <color rgb="FF231F20"/>
        <rFont val="Calibri"/>
      </rPr>
      <t>31.0 days</t>
    </r>
  </si>
  <si>
    <r>
      <rPr>
        <sz val="7"/>
        <color rgb="FF231F20"/>
        <rFont val="Calibri"/>
      </rPr>
      <t>0.08</t>
    </r>
    <r>
      <rPr>
        <sz val="4"/>
        <color rgb="FF231F20"/>
        <rFont val="Calibri"/>
      </rPr>
      <t>f</t>
    </r>
  </si>
  <si>
    <r>
      <rPr>
        <sz val="7"/>
        <color rgb="FF231F20"/>
        <rFont val="Calibri"/>
      </rPr>
      <t>1.71e-13</t>
    </r>
  </si>
  <si>
    <r>
      <rPr>
        <sz val="7"/>
        <color rgb="FF231F20"/>
        <rFont val="Calibri"/>
      </rPr>
      <t>1.71e-13</t>
    </r>
  </si>
  <si>
    <r>
      <rPr>
        <sz val="7"/>
        <color rgb="FF231F20"/>
        <rFont val="Calibri"/>
      </rPr>
      <t>1.37e-15</t>
    </r>
  </si>
  <si>
    <r>
      <rPr>
        <sz val="7"/>
        <color rgb="FF231F20"/>
        <rFont val="Calibri"/>
      </rPr>
      <t>1.92e-16</t>
    </r>
  </si>
  <si>
    <r>
      <rPr>
        <b/>
        <sz val="7"/>
        <color rgb="FF231F20"/>
        <rFont val="Calibri"/>
      </rPr>
      <t>&lt;1</t>
    </r>
  </si>
  <si>
    <r>
      <rPr>
        <sz val="7"/>
        <color rgb="FF231F20"/>
        <rFont val="Calibri"/>
      </rPr>
      <t>1.40e-16</t>
    </r>
  </si>
  <si>
    <r>
      <rPr>
        <b/>
        <sz val="7"/>
        <color rgb="FF231F20"/>
        <rFont val="Calibri"/>
      </rPr>
      <t>&lt;1</t>
    </r>
  </si>
  <si>
    <r>
      <rPr>
        <sz val="7"/>
        <color rgb="FF231F20"/>
        <rFont val="Calibri"/>
      </rPr>
      <t>PFC-41-12</t>
    </r>
  </si>
  <si>
    <r>
      <rPr>
        <sz val="7"/>
        <color rgb="FF231F20"/>
        <rFont val="Calibri"/>
      </rPr>
      <t>n-C</t>
    </r>
    <r>
      <rPr>
        <sz val="4"/>
        <color rgb="FF231F20"/>
        <rFont val="Calibri"/>
      </rPr>
      <t>5</t>
    </r>
    <r>
      <rPr>
        <sz val="7"/>
        <color rgb="FF231F20"/>
        <rFont val="Calibri"/>
      </rPr>
      <t>F</t>
    </r>
    <r>
      <rPr>
        <sz val="4"/>
        <color rgb="FF231F20"/>
        <rFont val="Calibri"/>
      </rPr>
      <t>12</t>
    </r>
  </si>
  <si>
    <r>
      <rPr>
        <sz val="7"/>
        <color rgb="FF231F20"/>
        <rFont val="Calibri"/>
      </rPr>
      <t>1.58e-10</t>
    </r>
  </si>
  <si>
    <r>
      <rPr>
        <sz val="7"/>
        <color rgb="FF231F20"/>
        <rFont val="Calibri"/>
      </rPr>
      <t>7.84e-10</t>
    </r>
  </si>
  <si>
    <r>
      <rPr>
        <sz val="7"/>
        <color rgb="FF231F20"/>
        <rFont val="Calibri"/>
      </rPr>
      <t>4.69e-12</t>
    </r>
  </si>
  <si>
    <r>
      <rPr>
        <sz val="7"/>
        <color rgb="FF231F20"/>
        <rFont val="Calibri"/>
      </rPr>
      <t>5.33e-12</t>
    </r>
  </si>
  <si>
    <r>
      <rPr>
        <sz val="7"/>
        <color rgb="FF231F20"/>
        <rFont val="Calibri"/>
      </rPr>
      <t>5.62e-12</t>
    </r>
  </si>
  <si>
    <r>
      <rPr>
        <sz val="7"/>
        <color rgb="FF231F20"/>
        <rFont val="Calibri"/>
      </rPr>
      <t>PFC-51-14</t>
    </r>
  </si>
  <si>
    <r>
      <rPr>
        <sz val="7"/>
        <color rgb="FF231F20"/>
        <rFont val="Calibri"/>
      </rPr>
      <t>n-C</t>
    </r>
    <r>
      <rPr>
        <sz val="4"/>
        <color rgb="FF231F20"/>
        <rFont val="Calibri"/>
      </rPr>
      <t>6</t>
    </r>
    <r>
      <rPr>
        <sz val="7"/>
        <color rgb="FF231F20"/>
        <rFont val="Calibri"/>
      </rPr>
      <t>F</t>
    </r>
    <r>
      <rPr>
        <sz val="4"/>
        <color rgb="FF231F20"/>
        <rFont val="Calibri"/>
      </rPr>
      <t>14</t>
    </r>
  </si>
  <si>
    <r>
      <rPr>
        <sz val="7"/>
        <color rgb="FF231F20"/>
        <rFont val="Calibri"/>
      </rPr>
      <t>1.47e-10</t>
    </r>
  </si>
  <si>
    <r>
      <rPr>
        <sz val="7"/>
        <color rgb="FF231F20"/>
        <rFont val="Calibri"/>
      </rPr>
      <t>7.26e-10</t>
    </r>
  </si>
  <si>
    <r>
      <rPr>
        <sz val="7"/>
        <color rgb="FF231F20"/>
        <rFont val="Calibri"/>
      </rPr>
      <t>4.35e-12</t>
    </r>
  </si>
  <si>
    <r>
      <rPr>
        <sz val="7"/>
        <color rgb="FF231F20"/>
        <rFont val="Calibri"/>
      </rPr>
      <t>4.94e-12</t>
    </r>
  </si>
  <si>
    <r>
      <rPr>
        <sz val="7"/>
        <color rgb="FF231F20"/>
        <rFont val="Calibri"/>
      </rPr>
      <t>5.19e-12</t>
    </r>
  </si>
  <si>
    <r>
      <rPr>
        <sz val="7"/>
        <color rgb="FF231F20"/>
        <rFont val="Calibri"/>
      </rPr>
      <t>PFC-61-16</t>
    </r>
  </si>
  <si>
    <r>
      <rPr>
        <sz val="7"/>
        <color rgb="FF231F20"/>
        <rFont val="Calibri"/>
      </rPr>
      <t>n-C</t>
    </r>
    <r>
      <rPr>
        <sz val="4"/>
        <color rgb="FF231F20"/>
        <rFont val="Calibri"/>
      </rPr>
      <t>7</t>
    </r>
    <r>
      <rPr>
        <sz val="7"/>
        <color rgb="FF231F20"/>
        <rFont val="Calibri"/>
      </rPr>
      <t>F</t>
    </r>
    <r>
      <rPr>
        <sz val="4"/>
        <color rgb="FF231F20"/>
        <rFont val="Calibri"/>
      </rPr>
      <t>16</t>
    </r>
  </si>
  <si>
    <r>
      <rPr>
        <sz val="7"/>
        <color rgb="FF231F20"/>
        <rFont val="Calibri"/>
      </rPr>
      <t>1.45e-10</t>
    </r>
  </si>
  <si>
    <r>
      <rPr>
        <sz val="7"/>
        <color rgb="FF231F20"/>
        <rFont val="Calibri"/>
      </rPr>
      <t>7.17e-10</t>
    </r>
  </si>
  <si>
    <r>
      <rPr>
        <sz val="7"/>
        <color rgb="FF231F20"/>
        <rFont val="Calibri"/>
      </rPr>
      <t>4.31e-12</t>
    </r>
  </si>
  <si>
    <r>
      <rPr>
        <sz val="7"/>
        <color rgb="FF231F20"/>
        <rFont val="Calibri"/>
      </rPr>
      <t>4.88e-12</t>
    </r>
  </si>
  <si>
    <r>
      <rPr>
        <sz val="7"/>
        <color rgb="FF231F20"/>
        <rFont val="Calibri"/>
      </rPr>
      <t>5.13e-12</t>
    </r>
  </si>
  <si>
    <r>
      <rPr>
        <sz val="7"/>
        <color rgb="FF231F20"/>
        <rFont val="Calibri"/>
      </rPr>
      <t>PFC-71-18</t>
    </r>
  </si>
  <si>
    <r>
      <rPr>
        <sz val="7"/>
        <color rgb="FF231F20"/>
        <rFont val="Calibri"/>
      </rPr>
      <t>C</t>
    </r>
    <r>
      <rPr>
        <sz val="4"/>
        <color rgb="FF231F20"/>
        <rFont val="Calibri"/>
      </rPr>
      <t>8</t>
    </r>
    <r>
      <rPr>
        <sz val="7"/>
        <color rgb="FF231F20"/>
        <rFont val="Calibri"/>
      </rPr>
      <t>F</t>
    </r>
    <r>
      <rPr>
        <sz val="4"/>
        <color rgb="FF231F20"/>
        <rFont val="Calibri"/>
      </rPr>
      <t>18</t>
    </r>
  </si>
  <si>
    <r>
      <rPr>
        <sz val="7"/>
        <color rgb="FF231F20"/>
        <rFont val="Calibri"/>
      </rPr>
      <t>1.42e-10</t>
    </r>
  </si>
  <si>
    <r>
      <rPr>
        <sz val="7"/>
        <color rgb="FF231F20"/>
        <rFont val="Calibri"/>
      </rPr>
      <t>6.99e-10</t>
    </r>
  </si>
  <si>
    <r>
      <rPr>
        <sz val="7"/>
        <color rgb="FF231F20"/>
        <rFont val="Calibri"/>
      </rPr>
      <t>4.20e-12</t>
    </r>
  </si>
  <si>
    <r>
      <rPr>
        <sz val="7"/>
        <color rgb="FF231F20"/>
        <rFont val="Calibri"/>
      </rPr>
      <t>4.76e-12</t>
    </r>
  </si>
  <si>
    <r>
      <rPr>
        <sz val="7"/>
        <color rgb="FF231F20"/>
        <rFont val="Calibri"/>
      </rPr>
      <t>5.00e-12</t>
    </r>
  </si>
  <si>
    <r>
      <rPr>
        <sz val="7"/>
        <color rgb="FF231F20"/>
        <rFont val="Calibri"/>
      </rPr>
      <t>PFC-91-18</t>
    </r>
  </si>
  <si>
    <r>
      <rPr>
        <sz val="7"/>
        <color rgb="FF231F20"/>
        <rFont val="Calibri"/>
      </rPr>
      <t>C</t>
    </r>
    <r>
      <rPr>
        <sz val="4"/>
        <color rgb="FF231F20"/>
        <rFont val="Calibri"/>
      </rPr>
      <t>10</t>
    </r>
    <r>
      <rPr>
        <sz val="7"/>
        <color rgb="FF231F20"/>
        <rFont val="Calibri"/>
      </rPr>
      <t>F</t>
    </r>
    <r>
      <rPr>
        <sz val="4"/>
        <color rgb="FF231F20"/>
        <rFont val="Calibri"/>
      </rPr>
      <t>18</t>
    </r>
  </si>
  <si>
    <r>
      <rPr>
        <sz val="7"/>
        <color rgb="FF231F20"/>
        <rFont val="Calibri"/>
      </rPr>
      <t>1.34e-10</t>
    </r>
  </si>
  <si>
    <r>
      <rPr>
        <sz val="7"/>
        <color rgb="FF231F20"/>
        <rFont val="Calibri"/>
      </rPr>
      <t>6.59e-10</t>
    </r>
  </si>
  <si>
    <r>
      <rPr>
        <sz val="7"/>
        <color rgb="FF231F20"/>
        <rFont val="Calibri"/>
      </rPr>
      <t>3.98e-12</t>
    </r>
  </si>
  <si>
    <r>
      <rPr>
        <sz val="7"/>
        <color rgb="FF231F20"/>
        <rFont val="Calibri"/>
      </rPr>
      <t>4.49e-12</t>
    </r>
  </si>
  <si>
    <r>
      <rPr>
        <sz val="7"/>
        <color rgb="FF231F20"/>
        <rFont val="Calibri"/>
      </rPr>
      <t>4.68e-12</t>
    </r>
  </si>
  <si>
    <r>
      <rPr>
        <sz val="7"/>
        <color rgb="FF231F20"/>
        <rFont val="Calibri"/>
      </rPr>
      <t>Perfluorodecalin (cis)</t>
    </r>
  </si>
  <si>
    <r>
      <rPr>
        <sz val="7"/>
        <color rgb="FF231F20"/>
        <rFont val="Calibri"/>
      </rPr>
      <t>Z-C</t>
    </r>
    <r>
      <rPr>
        <sz val="4"/>
        <color rgb="FF231F20"/>
        <rFont val="Calibri"/>
      </rPr>
      <t>10</t>
    </r>
    <r>
      <rPr>
        <sz val="7"/>
        <color rgb="FF231F20"/>
        <rFont val="Calibri"/>
      </rPr>
      <t>F</t>
    </r>
    <r>
      <rPr>
        <sz val="4"/>
        <color rgb="FF231F20"/>
        <rFont val="Calibri"/>
      </rPr>
      <t>18</t>
    </r>
  </si>
  <si>
    <r>
      <rPr>
        <sz val="7"/>
        <color rgb="FF231F20"/>
        <rFont val="Calibri"/>
      </rPr>
      <t>1.35e-10</t>
    </r>
  </si>
  <si>
    <r>
      <rPr>
        <sz val="7"/>
        <color rgb="FF231F20"/>
        <rFont val="Calibri"/>
      </rPr>
      <t>6.64e-10</t>
    </r>
  </si>
  <si>
    <r>
      <rPr>
        <sz val="7"/>
        <color rgb="FF231F20"/>
        <rFont val="Calibri"/>
      </rPr>
      <t>4.01e-12</t>
    </r>
  </si>
  <si>
    <r>
      <rPr>
        <sz val="7"/>
        <color rgb="FF231F20"/>
        <rFont val="Calibri"/>
      </rPr>
      <t>4.52e-12</t>
    </r>
  </si>
  <si>
    <r>
      <rPr>
        <sz val="7"/>
        <color rgb="FF231F20"/>
        <rFont val="Calibri"/>
      </rPr>
      <t>4.72e-12</t>
    </r>
  </si>
  <si>
    <r>
      <rPr>
        <sz val="7"/>
        <color rgb="FF231F20"/>
        <rFont val="Calibri"/>
      </rPr>
      <t>Perfluorodecalin (trans)</t>
    </r>
  </si>
  <si>
    <r>
      <rPr>
        <sz val="7"/>
        <color rgb="FF231F20"/>
        <rFont val="Calibri"/>
      </rPr>
      <t>E-C</t>
    </r>
    <r>
      <rPr>
        <sz val="4"/>
        <color rgb="FF231F20"/>
        <rFont val="Calibri"/>
      </rPr>
      <t>10</t>
    </r>
    <r>
      <rPr>
        <sz val="7"/>
        <color rgb="FF231F20"/>
        <rFont val="Calibri"/>
      </rPr>
      <t>F</t>
    </r>
    <r>
      <rPr>
        <sz val="4"/>
        <color rgb="FF231F20"/>
        <rFont val="Calibri"/>
      </rPr>
      <t>18</t>
    </r>
  </si>
  <si>
    <r>
      <rPr>
        <sz val="7"/>
        <color rgb="FF231F20"/>
        <rFont val="Calibri"/>
      </rPr>
      <t>1.18e-10</t>
    </r>
  </si>
  <si>
    <r>
      <rPr>
        <sz val="7"/>
        <color rgb="FF231F20"/>
        <rFont val="Calibri"/>
      </rPr>
      <t>5.77e-10</t>
    </r>
  </si>
  <si>
    <r>
      <rPr>
        <sz val="7"/>
        <color rgb="FF231F20"/>
        <rFont val="Calibri"/>
      </rPr>
      <t>3.48e-12</t>
    </r>
  </si>
  <si>
    <r>
      <rPr>
        <sz val="7"/>
        <color rgb="FF231F20"/>
        <rFont val="Calibri"/>
      </rPr>
      <t>3.93e-12</t>
    </r>
  </si>
  <si>
    <r>
      <rPr>
        <sz val="7"/>
        <color rgb="FF231F20"/>
        <rFont val="Calibri"/>
      </rPr>
      <t>4.10e-12</t>
    </r>
  </si>
  <si>
    <r>
      <rPr>
        <sz val="7"/>
        <color rgb="FF231F20"/>
        <rFont val="Calibri"/>
      </rPr>
      <t>PFC-1114</t>
    </r>
  </si>
  <si>
    <r>
      <rPr>
        <sz val="7"/>
        <color rgb="FF231F20"/>
        <rFont val="Calibri"/>
      </rPr>
      <t>CF</t>
    </r>
    <r>
      <rPr>
        <sz val="4"/>
        <color rgb="FF231F20"/>
        <rFont val="Calibri"/>
      </rPr>
      <t>2</t>
    </r>
    <r>
      <rPr>
        <sz val="7"/>
        <color rgb="FF231F20"/>
        <rFont val="Calibri"/>
      </rPr>
      <t>=CF</t>
    </r>
    <r>
      <rPr>
        <sz val="4"/>
        <color rgb="FF231F20"/>
        <rFont val="Calibri"/>
      </rPr>
      <t>2</t>
    </r>
  </si>
  <si>
    <r>
      <rPr>
        <sz val="7"/>
        <color rgb="FF231F20"/>
        <rFont val="Calibri"/>
      </rPr>
      <t>1.1 days</t>
    </r>
  </si>
  <si>
    <r>
      <rPr>
        <sz val="7"/>
        <color rgb="FF231F20"/>
        <rFont val="Calibri"/>
      </rPr>
      <t>2.68e-16</t>
    </r>
  </si>
  <si>
    <r>
      <rPr>
        <b/>
        <sz val="7"/>
        <color rgb="FF231F20"/>
        <rFont val="Calibri"/>
      </rPr>
      <t>&lt;1</t>
    </r>
  </si>
  <si>
    <r>
      <rPr>
        <sz val="7"/>
        <color rgb="FF231F20"/>
        <rFont val="Calibri"/>
      </rPr>
      <t>2.68e-16</t>
    </r>
  </si>
  <si>
    <r>
      <rPr>
        <b/>
        <sz val="7"/>
        <color rgb="FF231F20"/>
        <rFont val="Calibri"/>
      </rPr>
      <t>&lt;1</t>
    </r>
  </si>
  <si>
    <r>
      <rPr>
        <sz val="7"/>
        <color rgb="FF231F20"/>
        <rFont val="Calibri"/>
      </rPr>
      <t>2.13e-18</t>
    </r>
  </si>
  <si>
    <r>
      <rPr>
        <b/>
        <sz val="7"/>
        <color rgb="FF231F20"/>
        <rFont val="Calibri"/>
      </rPr>
      <t>&lt;1</t>
    </r>
  </si>
  <si>
    <r>
      <rPr>
        <sz val="7"/>
        <color rgb="FF231F20"/>
        <rFont val="Calibri"/>
      </rPr>
      <t>3.00e-19</t>
    </r>
  </si>
  <si>
    <r>
      <rPr>
        <b/>
        <sz val="7"/>
        <color rgb="FF231F20"/>
        <rFont val="Calibri"/>
      </rPr>
      <t>&lt;1</t>
    </r>
  </si>
  <si>
    <r>
      <rPr>
        <sz val="7"/>
        <color rgb="FF231F20"/>
        <rFont val="Calibri"/>
      </rPr>
      <t>2.20e-19</t>
    </r>
  </si>
  <si>
    <r>
      <rPr>
        <b/>
        <sz val="7"/>
        <color rgb="FF231F20"/>
        <rFont val="Calibri"/>
      </rPr>
      <t>&lt;1</t>
    </r>
  </si>
  <si>
    <r>
      <rPr>
        <sz val="7"/>
        <color rgb="FF231F20"/>
        <rFont val="Calibri"/>
      </rPr>
      <t>PFC-1216</t>
    </r>
  </si>
  <si>
    <r>
      <rPr>
        <sz val="7"/>
        <color rgb="FF231F20"/>
        <rFont val="Calibri"/>
      </rPr>
      <t>CF</t>
    </r>
    <r>
      <rPr>
        <sz val="4"/>
        <color rgb="FF231F20"/>
        <rFont val="Calibri"/>
      </rPr>
      <t>3</t>
    </r>
    <r>
      <rPr>
        <sz val="7"/>
        <color rgb="FF231F20"/>
        <rFont val="Calibri"/>
      </rPr>
      <t>CF=CF</t>
    </r>
    <r>
      <rPr>
        <sz val="4"/>
        <color rgb="FF231F20"/>
        <rFont val="Calibri"/>
      </rPr>
      <t>2</t>
    </r>
  </si>
  <si>
    <r>
      <rPr>
        <sz val="7"/>
        <color rgb="FF231F20"/>
        <rFont val="Calibri"/>
      </rPr>
      <t>4.9 days</t>
    </r>
  </si>
  <si>
    <r>
      <rPr>
        <sz val="7"/>
        <color rgb="FF231F20"/>
        <rFont val="Calibri"/>
      </rPr>
      <t>6.42e-15</t>
    </r>
  </si>
  <si>
    <r>
      <rPr>
        <b/>
        <sz val="7"/>
        <color rgb="FF231F20"/>
        <rFont val="Calibri"/>
      </rPr>
      <t>&lt;1</t>
    </r>
  </si>
  <si>
    <r>
      <rPr>
        <sz val="7"/>
        <color rgb="FF231F20"/>
        <rFont val="Calibri"/>
      </rPr>
      <t>6.42e-15</t>
    </r>
  </si>
  <si>
    <r>
      <rPr>
        <b/>
        <sz val="7"/>
        <color rgb="FF231F20"/>
        <rFont val="Calibri"/>
      </rPr>
      <t>&lt;1</t>
    </r>
  </si>
  <si>
    <r>
      <rPr>
        <sz val="7"/>
        <color rgb="FF231F20"/>
        <rFont val="Calibri"/>
      </rPr>
      <t>5.11e-17</t>
    </r>
  </si>
  <si>
    <r>
      <rPr>
        <b/>
        <sz val="7"/>
        <color rgb="FF231F20"/>
        <rFont val="Calibri"/>
      </rPr>
      <t>&lt;1</t>
    </r>
  </si>
  <si>
    <r>
      <rPr>
        <sz val="7"/>
        <color rgb="FF231F20"/>
        <rFont val="Calibri"/>
      </rPr>
      <t>7.21e-18</t>
    </r>
  </si>
  <si>
    <r>
      <rPr>
        <b/>
        <sz val="7"/>
        <color rgb="FF231F20"/>
        <rFont val="Calibri"/>
      </rPr>
      <t>&lt;1</t>
    </r>
  </si>
  <si>
    <r>
      <rPr>
        <sz val="7"/>
        <color rgb="FF231F20"/>
        <rFont val="Calibri"/>
      </rPr>
      <t>5.27e-18</t>
    </r>
  </si>
  <si>
    <r>
      <rPr>
        <b/>
        <sz val="7"/>
        <color rgb="FF231F20"/>
        <rFont val="Calibri"/>
      </rPr>
      <t>&lt;1</t>
    </r>
  </si>
  <si>
    <r>
      <rPr>
        <sz val="7"/>
        <color rgb="FF231F20"/>
        <rFont val="Calibri"/>
      </rPr>
      <t>Perfluorobuta-1,3-diene</t>
    </r>
  </si>
  <si>
    <r>
      <rPr>
        <sz val="7"/>
        <color rgb="FF231F20"/>
        <rFont val="Calibri"/>
      </rPr>
      <t>CF</t>
    </r>
    <r>
      <rPr>
        <sz val="4"/>
        <color rgb="FF231F20"/>
        <rFont val="Calibri"/>
      </rPr>
      <t>2</t>
    </r>
    <r>
      <rPr>
        <sz val="7"/>
        <color rgb="FF231F20"/>
        <rFont val="Calibri"/>
      </rPr>
      <t>=CFCF=CF</t>
    </r>
    <r>
      <rPr>
        <sz val="4"/>
        <color rgb="FF231F20"/>
        <rFont val="Calibri"/>
      </rPr>
      <t>2</t>
    </r>
  </si>
  <si>
    <r>
      <rPr>
        <sz val="7"/>
        <color rgb="FF231F20"/>
        <rFont val="Calibri"/>
      </rPr>
      <t>1.1 days</t>
    </r>
  </si>
  <si>
    <r>
      <rPr>
        <sz val="7"/>
        <color rgb="FF231F20"/>
        <rFont val="Calibri"/>
      </rPr>
      <t>3.29e-16</t>
    </r>
  </si>
  <si>
    <r>
      <rPr>
        <b/>
        <sz val="7"/>
        <color rgb="FF231F20"/>
        <rFont val="Calibri"/>
      </rPr>
      <t>&lt;1</t>
    </r>
  </si>
  <si>
    <r>
      <rPr>
        <sz val="7"/>
        <color rgb="FF231F20"/>
        <rFont val="Calibri"/>
      </rPr>
      <t>3.29e-16</t>
    </r>
  </si>
  <si>
    <r>
      <rPr>
        <b/>
        <sz val="7"/>
        <color rgb="FF231F20"/>
        <rFont val="Calibri"/>
      </rPr>
      <t>&lt;1</t>
    </r>
  </si>
  <si>
    <r>
      <rPr>
        <sz val="7"/>
        <color rgb="FF231F20"/>
        <rFont val="Calibri"/>
      </rPr>
      <t>2.61e-18</t>
    </r>
  </si>
  <si>
    <r>
      <rPr>
        <b/>
        <sz val="7"/>
        <color rgb="FF231F20"/>
        <rFont val="Calibri"/>
      </rPr>
      <t>&lt;1</t>
    </r>
  </si>
  <si>
    <r>
      <rPr>
        <sz val="7"/>
        <color rgb="FF231F20"/>
        <rFont val="Calibri"/>
      </rPr>
      <t>3.69e-19</t>
    </r>
  </si>
  <si>
    <r>
      <rPr>
        <b/>
        <sz val="7"/>
        <color rgb="FF231F20"/>
        <rFont val="Calibri"/>
      </rPr>
      <t>&lt;1</t>
    </r>
  </si>
  <si>
    <r>
      <rPr>
        <sz val="7"/>
        <color rgb="FF231F20"/>
        <rFont val="Calibri"/>
      </rPr>
      <t>2.70e-19</t>
    </r>
  </si>
  <si>
    <r>
      <rPr>
        <b/>
        <sz val="7"/>
        <color rgb="FF231F20"/>
        <rFont val="Calibri"/>
      </rPr>
      <t>&lt;1</t>
    </r>
  </si>
  <si>
    <r>
      <rPr>
        <sz val="7"/>
        <color rgb="FF231F20"/>
        <rFont val="Calibri"/>
      </rPr>
      <t>Perfluorobut-1-ene</t>
    </r>
  </si>
  <si>
    <r>
      <rPr>
        <sz val="7"/>
        <color rgb="FF231F20"/>
        <rFont val="Calibri"/>
      </rPr>
      <t>CF</t>
    </r>
    <r>
      <rPr>
        <sz val="4"/>
        <color rgb="FF231F20"/>
        <rFont val="Calibri"/>
      </rPr>
      <t>3</t>
    </r>
    <r>
      <rPr>
        <sz val="7"/>
        <color rgb="FF231F20"/>
        <rFont val="Calibri"/>
      </rPr>
      <t>CF</t>
    </r>
    <r>
      <rPr>
        <sz val="4"/>
        <color rgb="FF231F20"/>
        <rFont val="Calibri"/>
      </rPr>
      <t>2</t>
    </r>
    <r>
      <rPr>
        <sz val="7"/>
        <color rgb="FF231F20"/>
        <rFont val="Calibri"/>
      </rPr>
      <t>CF=CF</t>
    </r>
    <r>
      <rPr>
        <sz val="4"/>
        <color rgb="FF231F20"/>
        <rFont val="Calibri"/>
      </rPr>
      <t>2</t>
    </r>
  </si>
  <si>
    <r>
      <rPr>
        <sz val="7"/>
        <color rgb="FF231F20"/>
        <rFont val="Calibri"/>
      </rPr>
      <t>6.0 days</t>
    </r>
  </si>
  <si>
    <r>
      <rPr>
        <sz val="7"/>
        <color rgb="FF231F20"/>
        <rFont val="Calibri"/>
      </rPr>
      <t>8.38e-15</t>
    </r>
  </si>
  <si>
    <r>
      <rPr>
        <b/>
        <sz val="7"/>
        <color rgb="FF231F20"/>
        <rFont val="Calibri"/>
      </rPr>
      <t>&lt;1</t>
    </r>
  </si>
  <si>
    <r>
      <rPr>
        <sz val="7"/>
        <color rgb="FF231F20"/>
        <rFont val="Calibri"/>
      </rPr>
      <t>8.38e-15</t>
    </r>
  </si>
  <si>
    <r>
      <rPr>
        <b/>
        <sz val="7"/>
        <color rgb="FF231F20"/>
        <rFont val="Calibri"/>
      </rPr>
      <t>&lt;1</t>
    </r>
  </si>
  <si>
    <r>
      <rPr>
        <sz val="7"/>
        <color rgb="FF231F20"/>
        <rFont val="Calibri"/>
      </rPr>
      <t>6.67e-17</t>
    </r>
  </si>
  <si>
    <r>
      <rPr>
        <b/>
        <sz val="7"/>
        <color rgb="FF231F20"/>
        <rFont val="Calibri"/>
      </rPr>
      <t>&lt;1</t>
    </r>
  </si>
  <si>
    <r>
      <rPr>
        <sz val="7"/>
        <color rgb="FF231F20"/>
        <rFont val="Calibri"/>
      </rPr>
      <t>9.41e-18</t>
    </r>
  </si>
  <si>
    <r>
      <rPr>
        <b/>
        <sz val="7"/>
        <color rgb="FF231F20"/>
        <rFont val="Calibri"/>
      </rPr>
      <t>&lt;1</t>
    </r>
  </si>
  <si>
    <r>
      <rPr>
        <sz val="7"/>
        <color rgb="FF231F20"/>
        <rFont val="Calibri"/>
      </rPr>
      <t>6.88e-18</t>
    </r>
  </si>
  <si>
    <r>
      <rPr>
        <b/>
        <sz val="7"/>
        <color rgb="FF231F20"/>
        <rFont val="Calibri"/>
      </rPr>
      <t>&lt;1</t>
    </r>
  </si>
  <si>
    <r>
      <rPr>
        <sz val="7"/>
        <color rgb="FF231F20"/>
        <rFont val="Calibri"/>
      </rPr>
      <t>Perfluorobut-2-ene</t>
    </r>
  </si>
  <si>
    <r>
      <rPr>
        <sz val="7"/>
        <color rgb="FF231F20"/>
        <rFont val="Calibri"/>
      </rPr>
      <t>CF</t>
    </r>
    <r>
      <rPr>
        <sz val="4"/>
        <color rgb="FF231F20"/>
        <rFont val="Calibri"/>
      </rPr>
      <t>3</t>
    </r>
    <r>
      <rPr>
        <sz val="7"/>
        <color rgb="FF231F20"/>
        <rFont val="Calibri"/>
      </rPr>
      <t>CF=CFCF</t>
    </r>
    <r>
      <rPr>
        <sz val="4"/>
        <color rgb="FF231F20"/>
        <rFont val="Calibri"/>
      </rPr>
      <t>3</t>
    </r>
  </si>
  <si>
    <r>
      <rPr>
        <sz val="7"/>
        <color rgb="FF231F20"/>
        <rFont val="Calibri"/>
      </rPr>
      <t>31.0 days</t>
    </r>
  </si>
  <si>
    <r>
      <rPr>
        <sz val="7"/>
        <color rgb="FF231F20"/>
        <rFont val="Calibri"/>
      </rPr>
      <t>1.62e-13</t>
    </r>
  </si>
  <si>
    <r>
      <rPr>
        <sz val="7"/>
        <color rgb="FF231F20"/>
        <rFont val="Calibri"/>
      </rPr>
      <t>1.62e-13</t>
    </r>
  </si>
  <si>
    <r>
      <rPr>
        <sz val="7"/>
        <color rgb="FF231F20"/>
        <rFont val="Calibri"/>
      </rPr>
      <t>1.30e-15</t>
    </r>
  </si>
  <si>
    <r>
      <rPr>
        <sz val="7"/>
        <color rgb="FF231F20"/>
        <rFont val="Calibri"/>
      </rPr>
      <t>1.82e-16</t>
    </r>
  </si>
  <si>
    <r>
      <rPr>
        <b/>
        <sz val="7"/>
        <color rgb="FF231F20"/>
        <rFont val="Calibri"/>
      </rPr>
      <t>&lt;1</t>
    </r>
  </si>
  <si>
    <r>
      <rPr>
        <sz val="7"/>
        <color rgb="FF231F20"/>
        <rFont val="Calibri"/>
      </rPr>
      <t>1.33e-16</t>
    </r>
  </si>
  <si>
    <r>
      <rPr>
        <b/>
        <sz val="7"/>
        <color rgb="FF231F20"/>
        <rFont val="Calibri"/>
      </rPr>
      <t>&lt;1</t>
    </r>
  </si>
  <si>
    <r>
      <rPr>
        <sz val="7"/>
        <color rgb="FF231F20"/>
        <rFont val="Calibri"/>
      </rPr>
      <t>HFE-125</t>
    </r>
  </si>
  <si>
    <r>
      <rPr>
        <sz val="7"/>
        <color rgb="FF231F20"/>
        <rFont val="Calibri"/>
      </rPr>
      <t>CHF</t>
    </r>
    <r>
      <rPr>
        <sz val="4"/>
        <color rgb="FF231F20"/>
        <rFont val="Calibri"/>
      </rPr>
      <t>2</t>
    </r>
    <r>
      <rPr>
        <sz val="7"/>
        <color rgb="FF231F20"/>
        <rFont val="Calibri"/>
      </rPr>
      <t>OCF</t>
    </r>
    <r>
      <rPr>
        <sz val="4"/>
        <color rgb="FF231F20"/>
        <rFont val="Calibri"/>
      </rPr>
      <t>3</t>
    </r>
  </si>
  <si>
    <r>
      <rPr>
        <sz val="7"/>
        <color rgb="FF231F20"/>
        <rFont val="Calibri"/>
      </rPr>
      <t>3.10e-10</t>
    </r>
  </si>
  <si>
    <r>
      <rPr>
        <sz val="7"/>
        <color rgb="FF231F20"/>
        <rFont val="Calibri"/>
      </rPr>
      <t>1.14e-09</t>
    </r>
  </si>
  <si>
    <r>
      <rPr>
        <sz val="7"/>
        <color rgb="FF231F20"/>
        <rFont val="Calibri"/>
      </rPr>
      <t>8.91e-12</t>
    </r>
  </si>
  <si>
    <r>
      <rPr>
        <sz val="7"/>
        <color rgb="FF231F20"/>
        <rFont val="Calibri"/>
      </rPr>
      <t>8.14e-12</t>
    </r>
  </si>
  <si>
    <r>
      <rPr>
        <sz val="7"/>
        <color rgb="FF231F20"/>
        <rFont val="Calibri"/>
      </rPr>
      <t>5.97e-12</t>
    </r>
  </si>
  <si>
    <r>
      <rPr>
        <sz val="7"/>
        <color rgb="FF231F20"/>
        <rFont val="Calibri"/>
      </rPr>
      <t>HFE-134 (HG-00)</t>
    </r>
  </si>
  <si>
    <r>
      <rPr>
        <sz val="7"/>
        <color rgb="FF231F20"/>
        <rFont val="Calibri"/>
      </rPr>
      <t>CHF</t>
    </r>
    <r>
      <rPr>
        <sz val="4"/>
        <color rgb="FF231F20"/>
        <rFont val="Calibri"/>
      </rPr>
      <t>2</t>
    </r>
    <r>
      <rPr>
        <sz val="7"/>
        <color rgb="FF231F20"/>
        <rFont val="Calibri"/>
      </rPr>
      <t>OCHF</t>
    </r>
    <r>
      <rPr>
        <sz val="4"/>
        <color rgb="FF231F20"/>
        <rFont val="Calibri"/>
      </rPr>
      <t>2</t>
    </r>
  </si>
  <si>
    <r>
      <rPr>
        <sz val="7"/>
        <color rgb="FF231F20"/>
        <rFont val="Calibri"/>
      </rPr>
      <t>2.90e-10</t>
    </r>
  </si>
  <si>
    <r>
      <rPr>
        <sz val="7"/>
        <color rgb="FF231F20"/>
        <rFont val="Calibri"/>
      </rPr>
      <t>5.10e-10</t>
    </r>
  </si>
  <si>
    <r>
      <rPr>
        <sz val="7"/>
        <color rgb="FF231F20"/>
        <rFont val="Calibri"/>
      </rPr>
      <t>7.42e-12</t>
    </r>
  </si>
  <si>
    <r>
      <rPr>
        <sz val="7"/>
        <color rgb="FF231F20"/>
        <rFont val="Calibri"/>
      </rPr>
      <t>3.02e-12</t>
    </r>
  </si>
  <si>
    <r>
      <rPr>
        <sz val="7"/>
        <color rgb="FF231F20"/>
        <rFont val="Calibri"/>
      </rPr>
      <t>7.83e-13</t>
    </r>
  </si>
  <si>
    <r>
      <rPr>
        <sz val="7"/>
        <color rgb="FF231F20"/>
        <rFont val="Calibri"/>
      </rPr>
      <t>HFE-143a</t>
    </r>
  </si>
  <si>
    <r>
      <rPr>
        <sz val="7"/>
        <color rgb="FF231F20"/>
        <rFont val="Calibri"/>
      </rPr>
      <t>CH</t>
    </r>
    <r>
      <rPr>
        <sz val="4"/>
        <color rgb="FF231F20"/>
        <rFont val="Calibri"/>
      </rPr>
      <t>3</t>
    </r>
    <r>
      <rPr>
        <sz val="7"/>
        <color rgb="FF231F20"/>
        <rFont val="Calibri"/>
      </rPr>
      <t>OCF</t>
    </r>
    <r>
      <rPr>
        <sz val="4"/>
        <color rgb="FF231F20"/>
        <rFont val="Calibri"/>
      </rPr>
      <t>3</t>
    </r>
  </si>
  <si>
    <r>
      <rPr>
        <sz val="7"/>
        <color rgb="FF231F20"/>
        <rFont val="Calibri"/>
      </rPr>
      <t>4.72e-11</t>
    </r>
  </si>
  <si>
    <r>
      <rPr>
        <sz val="7"/>
        <color rgb="FF231F20"/>
        <rFont val="Calibri"/>
      </rPr>
      <t>4.80e-11</t>
    </r>
  </si>
  <si>
    <r>
      <rPr>
        <sz val="7"/>
        <color rgb="FF231F20"/>
        <rFont val="Calibri"/>
      </rPr>
      <t>6.95e-13</t>
    </r>
  </si>
  <si>
    <r>
      <rPr>
        <sz val="7"/>
        <color rgb="FF231F20"/>
        <rFont val="Calibri"/>
      </rPr>
      <t>6.66e-14</t>
    </r>
  </si>
  <si>
    <r>
      <rPr>
        <sz val="7"/>
        <color rgb="FF231F20"/>
        <rFont val="Calibri"/>
      </rPr>
      <t>3.99e-14</t>
    </r>
  </si>
  <si>
    <r>
      <rPr>
        <sz val="7"/>
        <color rgb="FF231F20"/>
        <rFont val="Calibri"/>
      </rPr>
      <t>HFE-227ea</t>
    </r>
  </si>
  <si>
    <r>
      <rPr>
        <sz val="7"/>
        <color rgb="FF231F20"/>
        <rFont val="Calibri"/>
      </rPr>
      <t>CF</t>
    </r>
    <r>
      <rPr>
        <sz val="4"/>
        <color rgb="FF231F20"/>
        <rFont val="Calibri"/>
      </rPr>
      <t>3</t>
    </r>
    <r>
      <rPr>
        <sz val="7"/>
        <color rgb="FF231F20"/>
        <rFont val="Calibri"/>
      </rPr>
      <t>CHFOCF</t>
    </r>
    <r>
      <rPr>
        <sz val="4"/>
        <color rgb="FF231F20"/>
        <rFont val="Calibri"/>
      </rPr>
      <t>3</t>
    </r>
  </si>
  <si>
    <r>
      <rPr>
        <sz val="7"/>
        <color rgb="FF231F20"/>
        <rFont val="Calibri"/>
      </rPr>
      <t>2.22e-10</t>
    </r>
  </si>
  <si>
    <r>
      <rPr>
        <sz val="7"/>
        <color rgb="FF231F20"/>
        <rFont val="Calibri"/>
      </rPr>
      <t>5.92e-10</t>
    </r>
  </si>
  <si>
    <r>
      <rPr>
        <sz val="7"/>
        <color rgb="FF231F20"/>
        <rFont val="Calibri"/>
      </rPr>
      <t>6.15e-12</t>
    </r>
  </si>
  <si>
    <r>
      <rPr>
        <sz val="7"/>
        <color rgb="FF231F20"/>
        <rFont val="Calibri"/>
      </rPr>
      <t>4.22e-12</t>
    </r>
  </si>
  <si>
    <r>
      <rPr>
        <sz val="7"/>
        <color rgb="FF231F20"/>
        <rFont val="Calibri"/>
      </rPr>
      <t>1.98e-12</t>
    </r>
  </si>
  <si>
    <r>
      <rPr>
        <sz val="7"/>
        <color rgb="FF231F20"/>
        <rFont val="Calibri"/>
      </rPr>
      <t>HCFE-235ca2  (enflurane)</t>
    </r>
  </si>
  <si>
    <r>
      <rPr>
        <sz val="7"/>
        <color rgb="FF231F20"/>
        <rFont val="Calibri"/>
      </rPr>
      <t>CHF</t>
    </r>
    <r>
      <rPr>
        <sz val="4"/>
        <color rgb="FF231F20"/>
        <rFont val="Calibri"/>
      </rPr>
      <t>2</t>
    </r>
    <r>
      <rPr>
        <sz val="7"/>
        <color rgb="FF231F20"/>
        <rFont val="Calibri"/>
      </rPr>
      <t>OCF</t>
    </r>
    <r>
      <rPr>
        <sz val="4"/>
        <color rgb="FF231F20"/>
        <rFont val="Calibri"/>
      </rPr>
      <t>2</t>
    </r>
    <r>
      <rPr>
        <sz val="7"/>
        <color rgb="FF231F20"/>
        <rFont val="Calibri"/>
      </rPr>
      <t>CHFCl</t>
    </r>
  </si>
  <si>
    <r>
      <rPr>
        <sz val="7"/>
        <color rgb="FF231F20"/>
        <rFont val="Calibri"/>
      </rPr>
      <t>5.30e-11</t>
    </r>
  </si>
  <si>
    <r>
      <rPr>
        <sz val="7"/>
        <color rgb="FF231F20"/>
        <rFont val="Calibri"/>
      </rPr>
      <t>5.35e-11</t>
    </r>
  </si>
  <si>
    <r>
      <rPr>
        <sz val="7"/>
        <color rgb="FF231F20"/>
        <rFont val="Calibri"/>
      </rPr>
      <t>7.36e-13</t>
    </r>
  </si>
  <si>
    <r>
      <rPr>
        <sz val="7"/>
        <color rgb="FF231F20"/>
        <rFont val="Calibri"/>
      </rPr>
      <t>7.14e-14</t>
    </r>
  </si>
  <si>
    <r>
      <rPr>
        <sz val="7"/>
        <color rgb="FF231F20"/>
        <rFont val="Calibri"/>
      </rPr>
      <t>4.44e-14</t>
    </r>
  </si>
  <si>
    <r>
      <rPr>
        <sz val="7"/>
        <color rgb="FF231F20"/>
        <rFont val="Calibri"/>
      </rPr>
      <t>HCFE-235da2  (isoflurane)</t>
    </r>
  </si>
  <si>
    <r>
      <rPr>
        <sz val="7"/>
        <color rgb="FF231F20"/>
        <rFont val="Calibri"/>
      </rPr>
      <t>CHF</t>
    </r>
    <r>
      <rPr>
        <sz val="4"/>
        <color rgb="FF231F20"/>
        <rFont val="Calibri"/>
      </rPr>
      <t>2</t>
    </r>
    <r>
      <rPr>
        <sz val="7"/>
        <color rgb="FF231F20"/>
        <rFont val="Calibri"/>
      </rPr>
      <t>OCHClCF</t>
    </r>
    <r>
      <rPr>
        <sz val="4"/>
        <color rgb="FF231F20"/>
        <rFont val="Calibri"/>
      </rPr>
      <t>3</t>
    </r>
  </si>
  <si>
    <r>
      <rPr>
        <sz val="7"/>
        <color rgb="FF231F20"/>
        <rFont val="Calibri"/>
      </rPr>
      <t>4.49e-11</t>
    </r>
  </si>
  <si>
    <r>
      <rPr>
        <sz val="7"/>
        <color rgb="FF231F20"/>
        <rFont val="Calibri"/>
      </rPr>
      <t>4.50e-11</t>
    </r>
  </si>
  <si>
    <r>
      <rPr>
        <sz val="7"/>
        <color rgb="FF231F20"/>
        <rFont val="Calibri"/>
      </rPr>
      <t>5.62e-13</t>
    </r>
  </si>
  <si>
    <r>
      <rPr>
        <sz val="7"/>
        <color rgb="FF231F20"/>
        <rFont val="Calibri"/>
      </rPr>
      <t>5.72e-14</t>
    </r>
  </si>
  <si>
    <r>
      <rPr>
        <sz val="7"/>
        <color rgb="FF231F20"/>
        <rFont val="Calibri"/>
      </rPr>
      <t>3.73e-14</t>
    </r>
  </si>
  <si>
    <r>
      <rPr>
        <sz val="7"/>
        <color rgb="FF231F20"/>
        <rFont val="Calibri"/>
      </rPr>
      <t>HFE-236ca</t>
    </r>
  </si>
  <si>
    <r>
      <rPr>
        <sz val="7"/>
        <color rgb="FF231F20"/>
        <rFont val="Calibri"/>
      </rPr>
      <t>CHF</t>
    </r>
    <r>
      <rPr>
        <sz val="4"/>
        <color rgb="FF231F20"/>
        <rFont val="Calibri"/>
      </rPr>
      <t>2</t>
    </r>
    <r>
      <rPr>
        <sz val="7"/>
        <color rgb="FF231F20"/>
        <rFont val="Calibri"/>
      </rPr>
      <t>OCF</t>
    </r>
    <r>
      <rPr>
        <sz val="4"/>
        <color rgb="FF231F20"/>
        <rFont val="Calibri"/>
      </rPr>
      <t>2</t>
    </r>
    <r>
      <rPr>
        <sz val="7"/>
        <color rgb="FF231F20"/>
        <rFont val="Calibri"/>
      </rPr>
      <t>CHF</t>
    </r>
    <r>
      <rPr>
        <sz val="4"/>
        <color rgb="FF231F20"/>
        <rFont val="Calibri"/>
      </rPr>
      <t>2</t>
    </r>
  </si>
  <si>
    <r>
      <rPr>
        <sz val="7"/>
        <color rgb="FF231F20"/>
        <rFont val="Calibri"/>
      </rPr>
      <t>0.56</t>
    </r>
    <r>
      <rPr>
        <sz val="4"/>
        <color rgb="FF231F20"/>
        <rFont val="Calibri"/>
      </rPr>
      <t>g</t>
    </r>
  </si>
  <si>
    <r>
      <rPr>
        <sz val="7"/>
        <color rgb="FF231F20"/>
        <rFont val="Calibri"/>
      </rPr>
      <t>2.42e-10</t>
    </r>
  </si>
  <si>
    <r>
      <rPr>
        <sz val="7"/>
        <color rgb="FF231F20"/>
        <rFont val="Calibri"/>
      </rPr>
      <t>3.89e-10</t>
    </r>
  </si>
  <si>
    <r>
      <rPr>
        <sz val="7"/>
        <color rgb="FF231F20"/>
        <rFont val="Calibri"/>
      </rPr>
      <t>6.03e-12</t>
    </r>
  </si>
  <si>
    <r>
      <rPr>
        <sz val="7"/>
        <color rgb="FF231F20"/>
        <rFont val="Calibri"/>
      </rPr>
      <t>2.10e-12</t>
    </r>
  </si>
  <si>
    <r>
      <rPr>
        <sz val="7"/>
        <color rgb="FF231F20"/>
        <rFont val="Calibri"/>
      </rPr>
      <t>4.98e-13</t>
    </r>
  </si>
  <si>
    <r>
      <rPr>
        <sz val="7"/>
        <color rgb="FF231F20"/>
        <rFont val="Calibri"/>
      </rPr>
      <t>HFE-236ea2  (desflurane)</t>
    </r>
  </si>
  <si>
    <r>
      <rPr>
        <sz val="7"/>
        <color rgb="FF231F20"/>
        <rFont val="Calibri"/>
      </rPr>
      <t>CHF</t>
    </r>
    <r>
      <rPr>
        <sz val="4"/>
        <color rgb="FF231F20"/>
        <rFont val="Calibri"/>
      </rPr>
      <t>2</t>
    </r>
    <r>
      <rPr>
        <sz val="7"/>
        <color rgb="FF231F20"/>
        <rFont val="Calibri"/>
      </rPr>
      <t>OCHFCF</t>
    </r>
    <r>
      <rPr>
        <sz val="4"/>
        <color rgb="FF231F20"/>
        <rFont val="Calibri"/>
      </rPr>
      <t>3</t>
    </r>
  </si>
  <si>
    <r>
      <rPr>
        <sz val="7"/>
        <color rgb="FF231F20"/>
        <rFont val="Calibri"/>
      </rPr>
      <t>1.39e-10</t>
    </r>
  </si>
  <si>
    <r>
      <rPr>
        <sz val="7"/>
        <color rgb="FF231F20"/>
        <rFont val="Calibri"/>
      </rPr>
      <t>1.64e-10</t>
    </r>
  </si>
  <si>
    <r>
      <rPr>
        <sz val="7"/>
        <color rgb="FF231F20"/>
        <rFont val="Calibri"/>
      </rPr>
      <t>2.93e-12</t>
    </r>
  </si>
  <si>
    <r>
      <rPr>
        <sz val="7"/>
        <color rgb="FF231F20"/>
        <rFont val="Calibri"/>
      </rPr>
      <t>4.64e-13</t>
    </r>
  </si>
  <si>
    <r>
      <rPr>
        <sz val="7"/>
        <color rgb="FF231F20"/>
        <rFont val="Calibri"/>
      </rPr>
      <t>1.42e-13</t>
    </r>
  </si>
  <si>
    <r>
      <rPr>
        <sz val="7"/>
        <color rgb="FF231F20"/>
        <rFont val="Calibri"/>
      </rPr>
      <t>HFE-236fa</t>
    </r>
  </si>
  <si>
    <r>
      <rPr>
        <sz val="7"/>
        <color rgb="FF231F20"/>
        <rFont val="Calibri"/>
      </rPr>
      <t>CF</t>
    </r>
    <r>
      <rPr>
        <sz val="4"/>
        <color rgb="FF231F20"/>
        <rFont val="Calibri"/>
      </rPr>
      <t>3</t>
    </r>
    <r>
      <rPr>
        <sz val="7"/>
        <color rgb="FF231F20"/>
        <rFont val="Calibri"/>
      </rPr>
      <t>CH</t>
    </r>
    <r>
      <rPr>
        <sz val="4"/>
        <color rgb="FF231F20"/>
        <rFont val="Calibri"/>
      </rPr>
      <t>2</t>
    </r>
    <r>
      <rPr>
        <sz val="7"/>
        <color rgb="FF231F20"/>
        <rFont val="Calibri"/>
      </rPr>
      <t>OCF</t>
    </r>
    <r>
      <rPr>
        <sz val="4"/>
        <color rgb="FF231F20"/>
        <rFont val="Calibri"/>
      </rPr>
      <t>3</t>
    </r>
  </si>
  <si>
    <r>
      <rPr>
        <sz val="7"/>
        <color rgb="FF231F20"/>
        <rFont val="Calibri"/>
      </rPr>
      <t>8.35e-11</t>
    </r>
  </si>
  <si>
    <r>
      <rPr>
        <sz val="7"/>
        <color rgb="FF231F20"/>
        <rFont val="Calibri"/>
      </rPr>
      <t>8.98e-11</t>
    </r>
  </si>
  <si>
    <r>
      <rPr>
        <sz val="7"/>
        <color rgb="FF231F20"/>
        <rFont val="Calibri"/>
      </rPr>
      <t>1.53e-12</t>
    </r>
  </si>
  <si>
    <r>
      <rPr>
        <sz val="7"/>
        <color rgb="FF231F20"/>
        <rFont val="Calibri"/>
      </rPr>
      <t>1.68e-13</t>
    </r>
  </si>
  <si>
    <r>
      <rPr>
        <sz val="7"/>
        <color rgb="FF231F20"/>
        <rFont val="Calibri"/>
      </rPr>
      <t>7.54e-14</t>
    </r>
  </si>
  <si>
    <r>
      <rPr>
        <sz val="7"/>
        <color rgb="FF231F20"/>
        <rFont val="Calibri"/>
      </rPr>
      <t>HFE-245cb2</t>
    </r>
  </si>
  <si>
    <r>
      <rPr>
        <sz val="7"/>
        <color rgb="FF231F20"/>
        <rFont val="Calibri"/>
      </rPr>
      <t>CF</t>
    </r>
    <r>
      <rPr>
        <sz val="4"/>
        <color rgb="FF231F20"/>
        <rFont val="Calibri"/>
      </rPr>
      <t>3</t>
    </r>
    <r>
      <rPr>
        <sz val="7"/>
        <color rgb="FF231F20"/>
        <rFont val="Calibri"/>
      </rPr>
      <t>CF</t>
    </r>
    <r>
      <rPr>
        <sz val="4"/>
        <color rgb="FF231F20"/>
        <rFont val="Calibri"/>
      </rPr>
      <t>2</t>
    </r>
    <r>
      <rPr>
        <sz val="7"/>
        <color rgb="FF231F20"/>
        <rFont val="Calibri"/>
      </rPr>
      <t>OCH</t>
    </r>
    <r>
      <rPr>
        <sz val="4"/>
        <color rgb="FF231F20"/>
        <rFont val="Calibri"/>
      </rPr>
      <t>3</t>
    </r>
  </si>
  <si>
    <r>
      <rPr>
        <sz val="7"/>
        <color rgb="FF231F20"/>
        <rFont val="Calibri"/>
      </rPr>
      <t>5.90e-11</t>
    </r>
  </si>
  <si>
    <r>
      <rPr>
        <sz val="7"/>
        <color rgb="FF231F20"/>
        <rFont val="Calibri"/>
      </rPr>
      <t>6.00e-11</t>
    </r>
  </si>
  <si>
    <r>
      <rPr>
        <sz val="7"/>
        <color rgb="FF231F20"/>
        <rFont val="Calibri"/>
      </rPr>
      <t>8.77e-13</t>
    </r>
  </si>
  <si>
    <r>
      <rPr>
        <sz val="7"/>
        <color rgb="FF231F20"/>
        <rFont val="Calibri"/>
      </rPr>
      <t>8.40e-14</t>
    </r>
  </si>
  <si>
    <r>
      <rPr>
        <sz val="7"/>
        <color rgb="FF231F20"/>
        <rFont val="Calibri"/>
      </rPr>
      <t>4.99e-14</t>
    </r>
  </si>
  <si>
    <r>
      <rPr>
        <sz val="7"/>
        <color rgb="FF231F20"/>
        <rFont val="Calibri"/>
      </rPr>
      <t>HFE-245fa1</t>
    </r>
  </si>
  <si>
    <r>
      <rPr>
        <sz val="7"/>
        <color rgb="FF231F20"/>
        <rFont val="Calibri"/>
      </rPr>
      <t>CHF</t>
    </r>
    <r>
      <rPr>
        <sz val="4"/>
        <color rgb="FF231F20"/>
        <rFont val="Calibri"/>
      </rPr>
      <t>2</t>
    </r>
    <r>
      <rPr>
        <sz val="7"/>
        <color rgb="FF231F20"/>
        <rFont val="Calibri"/>
      </rPr>
      <t>CH</t>
    </r>
    <r>
      <rPr>
        <sz val="4"/>
        <color rgb="FF231F20"/>
        <rFont val="Calibri"/>
      </rPr>
      <t>2</t>
    </r>
    <r>
      <rPr>
        <sz val="7"/>
        <color rgb="FF231F20"/>
        <rFont val="Calibri"/>
      </rPr>
      <t>OCF</t>
    </r>
    <r>
      <rPr>
        <sz val="4"/>
        <color rgb="FF231F20"/>
        <rFont val="Calibri"/>
      </rPr>
      <t>3</t>
    </r>
  </si>
  <si>
    <r>
      <rPr>
        <sz val="7"/>
        <color rgb="FF231F20"/>
        <rFont val="Calibri"/>
      </rPr>
      <t>7.22e-11</t>
    </r>
  </si>
  <si>
    <r>
      <rPr>
        <sz val="7"/>
        <color rgb="FF231F20"/>
        <rFont val="Calibri"/>
      </rPr>
      <t>7.59e-11</t>
    </r>
  </si>
  <si>
    <r>
      <rPr>
        <sz val="7"/>
        <color rgb="FF231F20"/>
        <rFont val="Calibri"/>
      </rPr>
      <t>1.25e-12</t>
    </r>
  </si>
  <si>
    <r>
      <rPr>
        <sz val="7"/>
        <color rgb="FF231F20"/>
        <rFont val="Calibri"/>
      </rPr>
      <t>1.27e-13</t>
    </r>
  </si>
  <si>
    <r>
      <rPr>
        <sz val="7"/>
        <color rgb="FF231F20"/>
        <rFont val="Calibri"/>
      </rPr>
      <t>6.35e-14</t>
    </r>
  </si>
  <si>
    <r>
      <rPr>
        <sz val="7"/>
        <color rgb="FF231F20"/>
        <rFont val="Calibri"/>
      </rPr>
      <t>HFE-245fa2</t>
    </r>
  </si>
  <si>
    <r>
      <rPr>
        <sz val="7"/>
        <color rgb="FF231F20"/>
        <rFont val="Calibri"/>
      </rPr>
      <t>CHF</t>
    </r>
    <r>
      <rPr>
        <sz val="4"/>
        <color rgb="FF231F20"/>
        <rFont val="Calibri"/>
      </rPr>
      <t>2</t>
    </r>
    <r>
      <rPr>
        <sz val="7"/>
        <color rgb="FF231F20"/>
        <rFont val="Calibri"/>
      </rPr>
      <t>OCH</t>
    </r>
    <r>
      <rPr>
        <sz val="4"/>
        <color rgb="FF231F20"/>
        <rFont val="Calibri"/>
      </rPr>
      <t>2</t>
    </r>
    <r>
      <rPr>
        <sz val="7"/>
        <color rgb="FF231F20"/>
        <rFont val="Calibri"/>
      </rPr>
      <t>CF</t>
    </r>
    <r>
      <rPr>
        <sz val="4"/>
        <color rgb="FF231F20"/>
        <rFont val="Calibri"/>
      </rPr>
      <t>3</t>
    </r>
  </si>
  <si>
    <r>
      <rPr>
        <sz val="7"/>
        <color rgb="FF231F20"/>
        <rFont val="Calibri"/>
      </rPr>
      <t>7.25e-11</t>
    </r>
  </si>
  <si>
    <r>
      <rPr>
        <sz val="7"/>
        <color rgb="FF231F20"/>
        <rFont val="Calibri"/>
      </rPr>
      <t>7.45e-11</t>
    </r>
  </si>
  <si>
    <r>
      <rPr>
        <sz val="7"/>
        <color rgb="FF231F20"/>
        <rFont val="Calibri"/>
      </rPr>
      <t>1.15e-12</t>
    </r>
  </si>
  <si>
    <r>
      <rPr>
        <sz val="7"/>
        <color rgb="FF231F20"/>
        <rFont val="Calibri"/>
      </rPr>
      <t>1.10e-13</t>
    </r>
  </si>
  <si>
    <r>
      <rPr>
        <sz val="7"/>
        <color rgb="FF231F20"/>
        <rFont val="Calibri"/>
      </rPr>
      <t>6.21e-14</t>
    </r>
  </si>
  <si>
    <r>
      <rPr>
        <sz val="7"/>
        <color rgb="FF231F20"/>
        <rFont val="Calibri"/>
      </rPr>
      <t>2,2,3,3,3-Pentafluoropropan-1-ol</t>
    </r>
  </si>
  <si>
    <r>
      <rPr>
        <sz val="7"/>
        <color rgb="FF231F20"/>
        <rFont val="Calibri"/>
      </rPr>
      <t>CF</t>
    </r>
    <r>
      <rPr>
        <sz val="4"/>
        <color rgb="FF231F20"/>
        <rFont val="Calibri"/>
      </rPr>
      <t>3</t>
    </r>
    <r>
      <rPr>
        <sz val="7"/>
        <color rgb="FF231F20"/>
        <rFont val="Calibri"/>
      </rPr>
      <t>CF</t>
    </r>
    <r>
      <rPr>
        <sz val="4"/>
        <color rgb="FF231F20"/>
        <rFont val="Calibri"/>
      </rPr>
      <t>2</t>
    </r>
    <r>
      <rPr>
        <sz val="7"/>
        <color rgb="FF231F20"/>
        <rFont val="Calibri"/>
      </rPr>
      <t>CH</t>
    </r>
    <r>
      <rPr>
        <sz val="4"/>
        <color rgb="FF231F20"/>
        <rFont val="Calibri"/>
      </rPr>
      <t>2</t>
    </r>
    <r>
      <rPr>
        <sz val="7"/>
        <color rgb="FF231F20"/>
        <rFont val="Calibri"/>
      </rPr>
      <t>OH</t>
    </r>
  </si>
  <si>
    <r>
      <rPr>
        <sz val="7"/>
        <color rgb="FF231F20"/>
        <rFont val="Calibri"/>
      </rPr>
      <t>1.72e-12</t>
    </r>
  </si>
  <si>
    <r>
      <rPr>
        <sz val="7"/>
        <color rgb="FF231F20"/>
        <rFont val="Calibri"/>
      </rPr>
      <t>1.72e-12</t>
    </r>
  </si>
  <si>
    <r>
      <rPr>
        <sz val="7"/>
        <color rgb="FF231F20"/>
        <rFont val="Calibri"/>
      </rPr>
      <t>1.42e-14</t>
    </r>
  </si>
  <si>
    <r>
      <rPr>
        <sz val="7"/>
        <color rgb="FF231F20"/>
        <rFont val="Calibri"/>
      </rPr>
      <t>1.95e-15</t>
    </r>
  </si>
  <si>
    <r>
      <rPr>
        <sz val="7"/>
        <color rgb="FF231F20"/>
        <rFont val="Calibri"/>
      </rPr>
      <t>1.42e-15</t>
    </r>
  </si>
  <si>
    <r>
      <rPr>
        <sz val="7"/>
        <color rgb="FF231F20"/>
        <rFont val="Calibri"/>
      </rPr>
      <t>HFE-254cb1</t>
    </r>
  </si>
  <si>
    <r>
      <rPr>
        <sz val="7"/>
        <color rgb="FF231F20"/>
        <rFont val="Calibri"/>
      </rPr>
      <t>CH</t>
    </r>
    <r>
      <rPr>
        <sz val="4"/>
        <color rgb="FF231F20"/>
        <rFont val="Calibri"/>
      </rPr>
      <t>3</t>
    </r>
    <r>
      <rPr>
        <sz val="7"/>
        <color rgb="FF231F20"/>
        <rFont val="Calibri"/>
      </rPr>
      <t>OCF</t>
    </r>
    <r>
      <rPr>
        <sz val="4"/>
        <color rgb="FF231F20"/>
        <rFont val="Calibri"/>
      </rPr>
      <t>2</t>
    </r>
    <r>
      <rPr>
        <sz val="7"/>
        <color rgb="FF231F20"/>
        <rFont val="Calibri"/>
      </rPr>
      <t>CHF</t>
    </r>
    <r>
      <rPr>
        <sz val="4"/>
        <color rgb="FF231F20"/>
        <rFont val="Calibri"/>
      </rPr>
      <t>2</t>
    </r>
  </si>
  <si>
    <r>
      <rPr>
        <sz val="7"/>
        <color rgb="FF231F20"/>
        <rFont val="Calibri"/>
      </rPr>
      <t>2.76e-11</t>
    </r>
  </si>
  <si>
    <r>
      <rPr>
        <sz val="7"/>
        <color rgb="FF231F20"/>
        <rFont val="Calibri"/>
      </rPr>
      <t>2.76e-11</t>
    </r>
  </si>
  <si>
    <r>
      <rPr>
        <sz val="7"/>
        <color rgb="FF231F20"/>
        <rFont val="Calibri"/>
      </rPr>
      <t>2.99e-13</t>
    </r>
  </si>
  <si>
    <r>
      <rPr>
        <sz val="7"/>
        <color rgb="FF231F20"/>
        <rFont val="Calibri"/>
      </rPr>
      <t>3.34e-14</t>
    </r>
  </si>
  <si>
    <r>
      <rPr>
        <sz val="7"/>
        <color rgb="FF231F20"/>
        <rFont val="Calibri"/>
      </rPr>
      <t>2.28e-14</t>
    </r>
  </si>
  <si>
    <r>
      <rPr>
        <sz val="7"/>
        <color rgb="FF231F20"/>
        <rFont val="Calibri"/>
      </rPr>
      <t>HFE-263fb2</t>
    </r>
  </si>
  <si>
    <r>
      <rPr>
        <sz val="7"/>
        <color rgb="FF231F20"/>
        <rFont val="Calibri"/>
      </rPr>
      <t>CF</t>
    </r>
    <r>
      <rPr>
        <sz val="4"/>
        <color rgb="FF231F20"/>
        <rFont val="Calibri"/>
      </rPr>
      <t>3</t>
    </r>
    <r>
      <rPr>
        <sz val="7"/>
        <color rgb="FF231F20"/>
        <rFont val="Calibri"/>
      </rPr>
      <t>CH</t>
    </r>
    <r>
      <rPr>
        <sz val="4"/>
        <color rgb="FF231F20"/>
        <rFont val="Calibri"/>
      </rPr>
      <t>2</t>
    </r>
    <r>
      <rPr>
        <sz val="7"/>
        <color rgb="FF231F20"/>
        <rFont val="Calibri"/>
      </rPr>
      <t>OCH</t>
    </r>
    <r>
      <rPr>
        <sz val="4"/>
        <color rgb="FF231F20"/>
        <rFont val="Calibri"/>
      </rPr>
      <t>3</t>
    </r>
  </si>
  <si>
    <r>
      <rPr>
        <sz val="7"/>
        <color rgb="FF231F20"/>
        <rFont val="Calibri"/>
      </rPr>
      <t>23.0 days</t>
    </r>
  </si>
  <si>
    <r>
      <rPr>
        <sz val="7"/>
        <color rgb="FF231F20"/>
        <rFont val="Calibri"/>
      </rPr>
      <t>1.22e-13</t>
    </r>
  </si>
  <si>
    <r>
      <rPr>
        <sz val="7"/>
        <color rgb="FF231F20"/>
        <rFont val="Calibri"/>
      </rPr>
      <t>1.22e-13</t>
    </r>
  </si>
  <si>
    <r>
      <rPr>
        <sz val="7"/>
        <color rgb="FF231F20"/>
        <rFont val="Calibri"/>
      </rPr>
      <t>9.72e-16</t>
    </r>
  </si>
  <si>
    <r>
      <rPr>
        <sz val="7"/>
        <color rgb="FF231F20"/>
        <rFont val="Calibri"/>
      </rPr>
      <t>1.37e-16</t>
    </r>
  </si>
  <si>
    <r>
      <rPr>
        <b/>
        <sz val="7"/>
        <color rgb="FF231F20"/>
        <rFont val="Calibri"/>
      </rPr>
      <t>&lt;1</t>
    </r>
  </si>
  <si>
    <r>
      <rPr>
        <sz val="7"/>
        <color rgb="FF231F20"/>
        <rFont val="Calibri"/>
      </rPr>
      <t>9.98e-17</t>
    </r>
  </si>
  <si>
    <r>
      <rPr>
        <b/>
        <sz val="7"/>
        <color rgb="FF231F20"/>
        <rFont val="Calibri"/>
      </rPr>
      <t>&lt;1</t>
    </r>
  </si>
  <si>
    <r>
      <rPr>
        <sz val="7"/>
        <color rgb="FF231F20"/>
        <rFont val="Calibri"/>
      </rPr>
      <t>HFE-263m1</t>
    </r>
  </si>
  <si>
    <r>
      <rPr>
        <sz val="7"/>
        <color rgb="FF231F20"/>
        <rFont val="Calibri"/>
      </rPr>
      <t>CF</t>
    </r>
    <r>
      <rPr>
        <sz val="4"/>
        <color rgb="FF231F20"/>
        <rFont val="Calibri"/>
      </rPr>
      <t>3</t>
    </r>
    <r>
      <rPr>
        <sz val="7"/>
        <color rgb="FF231F20"/>
        <rFont val="Calibri"/>
      </rPr>
      <t>OCH</t>
    </r>
    <r>
      <rPr>
        <sz val="4"/>
        <color rgb="FF231F20"/>
        <rFont val="Calibri"/>
      </rPr>
      <t>2</t>
    </r>
    <r>
      <rPr>
        <sz val="7"/>
        <color rgb="FF231F20"/>
        <rFont val="Calibri"/>
      </rPr>
      <t>CH</t>
    </r>
    <r>
      <rPr>
        <sz val="4"/>
        <color rgb="FF231F20"/>
        <rFont val="Calibri"/>
      </rPr>
      <t>3</t>
    </r>
  </si>
  <si>
    <r>
      <rPr>
        <sz val="7"/>
        <color rgb="FF231F20"/>
        <rFont val="Calibri"/>
      </rPr>
      <t>2.70e-12</t>
    </r>
  </si>
  <si>
    <r>
      <rPr>
        <sz val="7"/>
        <color rgb="FF231F20"/>
        <rFont val="Calibri"/>
      </rPr>
      <t>2.70e-12</t>
    </r>
  </si>
  <si>
    <r>
      <rPr>
        <sz val="7"/>
        <color rgb="FF231F20"/>
        <rFont val="Calibri"/>
      </rPr>
      <t>2.25e-14</t>
    </r>
  </si>
  <si>
    <r>
      <rPr>
        <sz val="7"/>
        <color rgb="FF231F20"/>
        <rFont val="Calibri"/>
      </rPr>
      <t>3.06e-15</t>
    </r>
  </si>
  <si>
    <r>
      <rPr>
        <sz val="7"/>
        <color rgb="FF231F20"/>
        <rFont val="Calibri"/>
      </rPr>
      <t>2.22e-15</t>
    </r>
  </si>
  <si>
    <r>
      <rPr>
        <sz val="7"/>
        <color rgb="FF231F20"/>
        <rFont val="Calibri"/>
      </rPr>
      <t>3,3,3-Trifluoropropan-1-ol</t>
    </r>
  </si>
  <si>
    <r>
      <rPr>
        <sz val="7"/>
        <color rgb="FF231F20"/>
        <rFont val="Calibri"/>
      </rPr>
      <t>CF</t>
    </r>
    <r>
      <rPr>
        <sz val="4"/>
        <color rgb="FF231F20"/>
        <rFont val="Calibri"/>
      </rPr>
      <t>3</t>
    </r>
    <r>
      <rPr>
        <sz val="7"/>
        <color rgb="FF231F20"/>
        <rFont val="Calibri"/>
      </rPr>
      <t>CH</t>
    </r>
    <r>
      <rPr>
        <sz val="4"/>
        <color rgb="FF231F20"/>
        <rFont val="Calibri"/>
      </rPr>
      <t>2</t>
    </r>
    <r>
      <rPr>
        <sz val="7"/>
        <color rgb="FF231F20"/>
        <rFont val="Calibri"/>
      </rPr>
      <t>CH</t>
    </r>
    <r>
      <rPr>
        <sz val="4"/>
        <color rgb="FF231F20"/>
        <rFont val="Calibri"/>
      </rPr>
      <t>2</t>
    </r>
    <r>
      <rPr>
        <sz val="7"/>
        <color rgb="FF231F20"/>
        <rFont val="Calibri"/>
      </rPr>
      <t>OH</t>
    </r>
  </si>
  <si>
    <r>
      <rPr>
        <sz val="7"/>
        <color rgb="FF231F20"/>
        <rFont val="Calibri"/>
      </rPr>
      <t>12.0 days</t>
    </r>
  </si>
  <si>
    <r>
      <rPr>
        <sz val="7"/>
        <color rgb="FF231F20"/>
        <rFont val="Calibri"/>
      </rPr>
      <t>3.57e-14</t>
    </r>
  </si>
  <si>
    <r>
      <rPr>
        <sz val="7"/>
        <color rgb="FF231F20"/>
        <rFont val="Calibri"/>
      </rPr>
      <t>3.57e-14</t>
    </r>
  </si>
  <si>
    <r>
      <rPr>
        <b/>
        <sz val="7"/>
        <color rgb="FF231F20"/>
        <rFont val="Calibri"/>
      </rPr>
      <t>&lt;1</t>
    </r>
  </si>
  <si>
    <r>
      <rPr>
        <sz val="7"/>
        <color rgb="FF231F20"/>
        <rFont val="Calibri"/>
      </rPr>
      <t>2.85e-16</t>
    </r>
  </si>
  <si>
    <r>
      <rPr>
        <b/>
        <sz val="7"/>
        <color rgb="FF231F20"/>
        <rFont val="Calibri"/>
      </rPr>
      <t>&lt;1</t>
    </r>
  </si>
  <si>
    <r>
      <rPr>
        <sz val="7"/>
        <color rgb="FF231F20"/>
        <rFont val="Calibri"/>
      </rPr>
      <t>4.01e-17</t>
    </r>
  </si>
  <si>
    <r>
      <rPr>
        <b/>
        <sz val="7"/>
        <color rgb="FF231F20"/>
        <rFont val="Calibri"/>
      </rPr>
      <t>&lt;1</t>
    </r>
  </si>
  <si>
    <r>
      <rPr>
        <sz val="7"/>
        <color rgb="FF231F20"/>
        <rFont val="Calibri"/>
      </rPr>
      <t>2.93e-17</t>
    </r>
  </si>
  <si>
    <r>
      <rPr>
        <b/>
        <sz val="7"/>
        <color rgb="FF231F20"/>
        <rFont val="Calibri"/>
      </rPr>
      <t>&lt;1</t>
    </r>
  </si>
  <si>
    <r>
      <rPr>
        <sz val="7"/>
        <color rgb="FF231F20"/>
        <rFont val="Calibri"/>
      </rPr>
      <t>HFE-329mcc2</t>
    </r>
  </si>
  <si>
    <r>
      <rPr>
        <sz val="7"/>
        <color rgb="FF231F20"/>
        <rFont val="Calibri"/>
      </rPr>
      <t>CHF</t>
    </r>
    <r>
      <rPr>
        <sz val="4"/>
        <color rgb="FF231F20"/>
        <rFont val="Calibri"/>
      </rPr>
      <t>2</t>
    </r>
    <r>
      <rPr>
        <sz val="7"/>
        <color rgb="FF231F20"/>
        <rFont val="Calibri"/>
      </rPr>
      <t>CF</t>
    </r>
    <r>
      <rPr>
        <sz val="4"/>
        <color rgb="FF231F20"/>
        <rFont val="Calibri"/>
      </rPr>
      <t>2</t>
    </r>
    <r>
      <rPr>
        <sz val="7"/>
        <color rgb="FF231F20"/>
        <rFont val="Calibri"/>
      </rPr>
      <t>OCF</t>
    </r>
    <r>
      <rPr>
        <sz val="4"/>
        <color rgb="FF231F20"/>
        <rFont val="Calibri"/>
      </rPr>
      <t>2</t>
    </r>
    <r>
      <rPr>
        <sz val="7"/>
        <color rgb="FF231F20"/>
        <rFont val="Calibri"/>
      </rPr>
      <t>CF</t>
    </r>
    <r>
      <rPr>
        <sz val="4"/>
        <color rgb="FF231F20"/>
        <rFont val="Calibri"/>
      </rPr>
      <t>3</t>
    </r>
  </si>
  <si>
    <r>
      <rPr>
        <sz val="7"/>
        <color rgb="FF231F20"/>
        <rFont val="Calibri"/>
      </rPr>
      <t>1.68e-10</t>
    </r>
  </si>
  <si>
    <r>
      <rPr>
        <sz val="7"/>
        <color rgb="FF231F20"/>
        <rFont val="Calibri"/>
      </rPr>
      <t>2.81e-10</t>
    </r>
  </si>
  <si>
    <r>
      <rPr>
        <sz val="7"/>
        <color rgb="FF231F20"/>
        <rFont val="Calibri"/>
      </rPr>
      <t>4.23e-12</t>
    </r>
  </si>
  <si>
    <r>
      <rPr>
        <sz val="7"/>
        <color rgb="FF231F20"/>
        <rFont val="Calibri"/>
      </rPr>
      <t>1.59e-12</t>
    </r>
  </si>
  <si>
    <r>
      <rPr>
        <sz val="7"/>
        <color rgb="FF231F20"/>
        <rFont val="Calibri"/>
      </rPr>
      <t>3.93e-13</t>
    </r>
  </si>
  <si>
    <r>
      <rPr>
        <sz val="7"/>
        <color rgb="FF231F20"/>
        <rFont val="Calibri"/>
      </rPr>
      <t>HFE-338mmz1</t>
    </r>
  </si>
  <si>
    <r>
      <rPr>
        <sz val="7"/>
        <color rgb="FF231F20"/>
        <rFont val="Calibri"/>
      </rPr>
      <t>(CF</t>
    </r>
    <r>
      <rPr>
        <sz val="4"/>
        <color rgb="FF231F20"/>
        <rFont val="Calibri"/>
      </rPr>
      <t>3</t>
    </r>
    <r>
      <rPr>
        <sz val="7"/>
        <color rgb="FF231F20"/>
        <rFont val="Calibri"/>
      </rPr>
      <t>)</t>
    </r>
    <r>
      <rPr>
        <sz val="4"/>
        <color rgb="FF231F20"/>
        <rFont val="Calibri"/>
      </rPr>
      <t>2</t>
    </r>
    <r>
      <rPr>
        <sz val="7"/>
        <color rgb="FF231F20"/>
        <rFont val="Calibri"/>
      </rPr>
      <t>CHOCHF</t>
    </r>
    <r>
      <rPr>
        <sz val="4"/>
        <color rgb="FF231F20"/>
        <rFont val="Calibri"/>
      </rPr>
      <t>2</t>
    </r>
  </si>
  <si>
    <r>
      <rPr>
        <sz val="7"/>
        <color rgb="FF231F20"/>
        <rFont val="Calibri"/>
      </rPr>
      <t>1.48e-10</t>
    </r>
  </si>
  <si>
    <r>
      <rPr>
        <sz val="7"/>
        <color rgb="FF231F20"/>
        <rFont val="Calibri"/>
      </rPr>
      <t>2.40e-10</t>
    </r>
  </si>
  <si>
    <r>
      <rPr>
        <sz val="7"/>
        <color rgb="FF231F20"/>
        <rFont val="Calibri"/>
      </rPr>
      <t>3.70e-12</t>
    </r>
  </si>
  <si>
    <r>
      <rPr>
        <sz val="7"/>
        <color rgb="FF231F20"/>
        <rFont val="Calibri"/>
      </rPr>
      <t>1.31e-12</t>
    </r>
  </si>
  <si>
    <r>
      <rPr>
        <sz val="7"/>
        <color rgb="FF231F20"/>
        <rFont val="Calibri"/>
      </rPr>
      <t>3.14e-13</t>
    </r>
  </si>
  <si>
    <r>
      <rPr>
        <sz val="7"/>
        <color rgb="FF231F20"/>
        <rFont val="Calibri"/>
      </rPr>
      <t>HFE-338mcf2</t>
    </r>
  </si>
  <si>
    <r>
      <rPr>
        <sz val="7"/>
        <color rgb="FF231F20"/>
        <rFont val="Calibri"/>
      </rPr>
      <t>CF</t>
    </r>
    <r>
      <rPr>
        <sz val="4"/>
        <color rgb="FF231F20"/>
        <rFont val="Calibri"/>
      </rPr>
      <t>3</t>
    </r>
    <r>
      <rPr>
        <sz val="7"/>
        <color rgb="FF231F20"/>
        <rFont val="Calibri"/>
      </rPr>
      <t>CH</t>
    </r>
    <r>
      <rPr>
        <sz val="4"/>
        <color rgb="FF231F20"/>
        <rFont val="Calibri"/>
      </rPr>
      <t>2</t>
    </r>
    <r>
      <rPr>
        <sz val="7"/>
        <color rgb="FF231F20"/>
        <rFont val="Calibri"/>
      </rPr>
      <t>OCF</t>
    </r>
    <r>
      <rPr>
        <sz val="4"/>
        <color rgb="FF231F20"/>
        <rFont val="Calibri"/>
      </rPr>
      <t>2</t>
    </r>
    <r>
      <rPr>
        <sz val="7"/>
        <color rgb="FF231F20"/>
        <rFont val="Calibri"/>
      </rPr>
      <t>CF</t>
    </r>
    <r>
      <rPr>
        <sz val="4"/>
        <color rgb="FF231F20"/>
        <rFont val="Calibri"/>
      </rPr>
      <t>3</t>
    </r>
  </si>
  <si>
    <r>
      <rPr>
        <sz val="7"/>
        <color rgb="FF231F20"/>
        <rFont val="Calibri"/>
      </rPr>
      <t>7.93e-11</t>
    </r>
  </si>
  <si>
    <r>
      <rPr>
        <sz val="7"/>
        <color rgb="FF231F20"/>
        <rFont val="Calibri"/>
      </rPr>
      <t>8.52e-11</t>
    </r>
  </si>
  <si>
    <r>
      <rPr>
        <sz val="7"/>
        <color rgb="FF231F20"/>
        <rFont val="Calibri"/>
      </rPr>
      <t>1.45e-12</t>
    </r>
  </si>
  <si>
    <r>
      <rPr>
        <sz val="7"/>
        <color rgb="FF231F20"/>
        <rFont val="Calibri"/>
      </rPr>
      <t>1.60e-13</t>
    </r>
  </si>
  <si>
    <r>
      <rPr>
        <sz val="7"/>
        <color rgb="FF231F20"/>
        <rFont val="Calibri"/>
      </rPr>
      <t>7.16e-14</t>
    </r>
  </si>
  <si>
    <r>
      <rPr>
        <sz val="7"/>
        <color rgb="FF231F20"/>
        <rFont val="Calibri"/>
      </rPr>
      <t>Sevoflurane  (HFE-347mmz1)</t>
    </r>
  </si>
  <si>
    <r>
      <rPr>
        <sz val="7"/>
        <color rgb="FF231F20"/>
        <rFont val="Calibri"/>
      </rPr>
      <t>(CF</t>
    </r>
    <r>
      <rPr>
        <sz val="4"/>
        <color rgb="FF231F20"/>
        <rFont val="Calibri"/>
      </rPr>
      <t>3</t>
    </r>
    <r>
      <rPr>
        <sz val="7"/>
        <color rgb="FF231F20"/>
        <rFont val="Calibri"/>
      </rPr>
      <t>)</t>
    </r>
    <r>
      <rPr>
        <sz val="4"/>
        <color rgb="FF231F20"/>
        <rFont val="Calibri"/>
      </rPr>
      <t>2</t>
    </r>
    <r>
      <rPr>
        <sz val="7"/>
        <color rgb="FF231F20"/>
        <rFont val="Calibri"/>
      </rPr>
      <t>CHOCH</t>
    </r>
    <r>
      <rPr>
        <sz val="4"/>
        <color rgb="FF231F20"/>
        <rFont val="Calibri"/>
      </rPr>
      <t>2</t>
    </r>
    <r>
      <rPr>
        <sz val="7"/>
        <color rgb="FF231F20"/>
        <rFont val="Calibri"/>
      </rPr>
      <t>F</t>
    </r>
  </si>
  <si>
    <r>
      <rPr>
        <sz val="7"/>
        <color rgb="FF231F20"/>
        <rFont val="Calibri"/>
      </rPr>
      <t>1.98e-11</t>
    </r>
  </si>
  <si>
    <r>
      <rPr>
        <sz val="7"/>
        <color rgb="FF231F20"/>
        <rFont val="Calibri"/>
      </rPr>
      <t>1.98e-11</t>
    </r>
  </si>
  <si>
    <r>
      <rPr>
        <sz val="7"/>
        <color rgb="FF231F20"/>
        <rFont val="Calibri"/>
      </rPr>
      <t>2.06e-13</t>
    </r>
  </si>
  <si>
    <r>
      <rPr>
        <sz val="7"/>
        <color rgb="FF231F20"/>
        <rFont val="Calibri"/>
      </rPr>
      <t>2.37e-14</t>
    </r>
  </si>
  <si>
    <r>
      <rPr>
        <sz val="7"/>
        <color rgb="FF231F20"/>
        <rFont val="Calibri"/>
      </rPr>
      <t>1.64e-14</t>
    </r>
  </si>
  <si>
    <r>
      <rPr>
        <sz val="7"/>
        <color rgb="FF231F20"/>
        <rFont val="Calibri"/>
      </rPr>
      <t>HFE-347mcc3  (HFE-7000)</t>
    </r>
  </si>
  <si>
    <r>
      <rPr>
        <sz val="7"/>
        <color rgb="FF231F20"/>
        <rFont val="Calibri"/>
      </rPr>
      <t>CH</t>
    </r>
    <r>
      <rPr>
        <sz val="4"/>
        <color rgb="FF231F20"/>
        <rFont val="Calibri"/>
      </rPr>
      <t>3</t>
    </r>
    <r>
      <rPr>
        <sz val="7"/>
        <color rgb="FF231F20"/>
        <rFont val="Calibri"/>
      </rPr>
      <t>OCF</t>
    </r>
    <r>
      <rPr>
        <sz val="4"/>
        <color rgb="FF231F20"/>
        <rFont val="Calibri"/>
      </rPr>
      <t>2</t>
    </r>
    <r>
      <rPr>
        <sz val="7"/>
        <color rgb="FF231F20"/>
        <rFont val="Calibri"/>
      </rPr>
      <t>CF</t>
    </r>
    <r>
      <rPr>
        <sz val="4"/>
        <color rgb="FF231F20"/>
        <rFont val="Calibri"/>
      </rPr>
      <t>2</t>
    </r>
    <r>
      <rPr>
        <sz val="7"/>
        <color rgb="FF231F20"/>
        <rFont val="Calibri"/>
      </rPr>
      <t>CF</t>
    </r>
    <r>
      <rPr>
        <sz val="4"/>
        <color rgb="FF231F20"/>
        <rFont val="Calibri"/>
      </rPr>
      <t>3</t>
    </r>
  </si>
  <si>
    <r>
      <rPr>
        <sz val="7"/>
        <color rgb="FF231F20"/>
        <rFont val="Calibri"/>
      </rPr>
      <t>4.78e-11</t>
    </r>
  </si>
  <si>
    <r>
      <rPr>
        <sz val="7"/>
        <color rgb="FF231F20"/>
        <rFont val="Calibri"/>
      </rPr>
      <t>4.86e-11</t>
    </r>
  </si>
  <si>
    <r>
      <rPr>
        <sz val="7"/>
        <color rgb="FF231F20"/>
        <rFont val="Calibri"/>
      </rPr>
      <t>7.18e-13</t>
    </r>
  </si>
  <si>
    <r>
      <rPr>
        <sz val="7"/>
        <color rgb="FF231F20"/>
        <rFont val="Calibri"/>
      </rPr>
      <t>6.87e-14</t>
    </r>
  </si>
  <si>
    <r>
      <rPr>
        <sz val="7"/>
        <color rgb="FF231F20"/>
        <rFont val="Calibri"/>
      </rPr>
      <t>4.05e-14</t>
    </r>
  </si>
  <si>
    <r>
      <rPr>
        <sz val="7"/>
        <color rgb="FF231F20"/>
        <rFont val="Calibri"/>
      </rPr>
      <t>HFE-347mcf2</t>
    </r>
  </si>
  <si>
    <r>
      <rPr>
        <sz val="7"/>
        <color rgb="FF231F20"/>
        <rFont val="Calibri"/>
      </rPr>
      <t>CHF</t>
    </r>
    <r>
      <rPr>
        <sz val="4"/>
        <color rgb="FF231F20"/>
        <rFont val="Calibri"/>
      </rPr>
      <t>2</t>
    </r>
    <r>
      <rPr>
        <sz val="7"/>
        <color rgb="FF231F20"/>
        <rFont val="Calibri"/>
      </rPr>
      <t>CH</t>
    </r>
    <r>
      <rPr>
        <sz val="4"/>
        <color rgb="FF231F20"/>
        <rFont val="Calibri"/>
      </rPr>
      <t>2</t>
    </r>
    <r>
      <rPr>
        <sz val="7"/>
        <color rgb="FF231F20"/>
        <rFont val="Calibri"/>
      </rPr>
      <t>OCF</t>
    </r>
    <r>
      <rPr>
        <sz val="4"/>
        <color rgb="FF231F20"/>
        <rFont val="Calibri"/>
      </rPr>
      <t>2</t>
    </r>
    <r>
      <rPr>
        <sz val="7"/>
        <color rgb="FF231F20"/>
        <rFont val="Calibri"/>
      </rPr>
      <t>CF</t>
    </r>
    <r>
      <rPr>
        <sz val="4"/>
        <color rgb="FF231F20"/>
        <rFont val="Calibri"/>
      </rPr>
      <t>3</t>
    </r>
  </si>
  <si>
    <r>
      <rPr>
        <sz val="7"/>
        <color rgb="FF231F20"/>
        <rFont val="Calibri"/>
      </rPr>
      <t>7.45e-11</t>
    </r>
  </si>
  <si>
    <r>
      <rPr>
        <sz val="7"/>
        <color rgb="FF231F20"/>
        <rFont val="Calibri"/>
      </rPr>
      <t>7.83e-11</t>
    </r>
  </si>
  <si>
    <r>
      <rPr>
        <sz val="7"/>
        <color rgb="FF231F20"/>
        <rFont val="Calibri"/>
      </rPr>
      <t>1.29e-12</t>
    </r>
  </si>
  <si>
    <r>
      <rPr>
        <sz val="7"/>
        <color rgb="FF231F20"/>
        <rFont val="Calibri"/>
      </rPr>
      <t>1.31e-13</t>
    </r>
  </si>
  <si>
    <r>
      <rPr>
        <sz val="7"/>
        <color rgb="FF231F20"/>
        <rFont val="Calibri"/>
      </rPr>
      <t>6.55e-14</t>
    </r>
  </si>
  <si>
    <r>
      <rPr>
        <sz val="7"/>
        <color rgb="FF231F20"/>
        <rFont val="Calibri"/>
      </rPr>
      <t>HFE-347pcf2</t>
    </r>
  </si>
  <si>
    <r>
      <rPr>
        <sz val="7"/>
        <color rgb="FF231F20"/>
        <rFont val="Calibri"/>
      </rPr>
      <t>CHF</t>
    </r>
    <r>
      <rPr>
        <sz val="4"/>
        <color rgb="FF231F20"/>
        <rFont val="Calibri"/>
      </rPr>
      <t>2</t>
    </r>
    <r>
      <rPr>
        <sz val="7"/>
        <color rgb="FF231F20"/>
        <rFont val="Calibri"/>
      </rPr>
      <t>CF</t>
    </r>
    <r>
      <rPr>
        <sz val="4"/>
        <color rgb="FF231F20"/>
        <rFont val="Calibri"/>
      </rPr>
      <t>2</t>
    </r>
    <r>
      <rPr>
        <sz val="7"/>
        <color rgb="FF231F20"/>
        <rFont val="Calibri"/>
      </rPr>
      <t>OCH</t>
    </r>
    <r>
      <rPr>
        <sz val="4"/>
        <color rgb="FF231F20"/>
        <rFont val="Calibri"/>
      </rPr>
      <t>2</t>
    </r>
    <r>
      <rPr>
        <sz val="7"/>
        <color rgb="FF231F20"/>
        <rFont val="Calibri"/>
      </rPr>
      <t>CF</t>
    </r>
    <r>
      <rPr>
        <sz val="4"/>
        <color rgb="FF231F20"/>
        <rFont val="Calibri"/>
      </rPr>
      <t>3</t>
    </r>
  </si>
  <si>
    <r>
      <rPr>
        <sz val="7"/>
        <color rgb="FF231F20"/>
        <rFont val="Calibri"/>
      </rPr>
      <t>0.48</t>
    </r>
    <r>
      <rPr>
        <sz val="4"/>
        <color rgb="FF231F20"/>
        <rFont val="Calibri"/>
      </rPr>
      <t>h</t>
    </r>
  </si>
  <si>
    <r>
      <rPr>
        <sz val="7"/>
        <color rgb="FF231F20"/>
        <rFont val="Calibri"/>
      </rPr>
      <t>7.86e-11</t>
    </r>
  </si>
  <si>
    <r>
      <rPr>
        <sz val="7"/>
        <color rgb="FF231F20"/>
        <rFont val="Calibri"/>
      </rPr>
      <t>8.15e-11</t>
    </r>
  </si>
  <si>
    <r>
      <rPr>
        <sz val="7"/>
        <color rgb="FF231F20"/>
        <rFont val="Calibri"/>
      </rPr>
      <t>1.30e-12</t>
    </r>
  </si>
  <si>
    <r>
      <rPr>
        <sz val="7"/>
        <color rgb="FF231F20"/>
        <rFont val="Calibri"/>
      </rPr>
      <t>1.27e-13</t>
    </r>
  </si>
  <si>
    <r>
      <rPr>
        <sz val="7"/>
        <color rgb="FF231F20"/>
        <rFont val="Calibri"/>
      </rPr>
      <t>6.81e-14</t>
    </r>
  </si>
  <si>
    <r>
      <rPr>
        <sz val="7"/>
        <color rgb="FF231F20"/>
        <rFont val="Calibri"/>
      </rPr>
      <t>HFE-347mmy1</t>
    </r>
  </si>
  <si>
    <r>
      <rPr>
        <sz val="7"/>
        <color rgb="FF231F20"/>
        <rFont val="Calibri"/>
      </rPr>
      <t>(CF</t>
    </r>
    <r>
      <rPr>
        <sz val="4"/>
        <color rgb="FF231F20"/>
        <rFont val="Calibri"/>
      </rPr>
      <t>3</t>
    </r>
    <r>
      <rPr>
        <sz val="7"/>
        <color rgb="FF231F20"/>
        <rFont val="Calibri"/>
      </rPr>
      <t>)</t>
    </r>
    <r>
      <rPr>
        <sz val="4"/>
        <color rgb="FF231F20"/>
        <rFont val="Calibri"/>
      </rPr>
      <t>2</t>
    </r>
    <r>
      <rPr>
        <sz val="7"/>
        <color rgb="FF231F20"/>
        <rFont val="Calibri"/>
      </rPr>
      <t>CFOCH</t>
    </r>
    <r>
      <rPr>
        <sz val="4"/>
        <color rgb="FF231F20"/>
        <rFont val="Calibri"/>
      </rPr>
      <t>3</t>
    </r>
  </si>
  <si>
    <r>
      <rPr>
        <sz val="7"/>
        <color rgb="FF231F20"/>
        <rFont val="Calibri"/>
      </rPr>
      <t>3.32e-11</t>
    </r>
  </si>
  <si>
    <r>
      <rPr>
        <sz val="7"/>
        <color rgb="FF231F20"/>
        <rFont val="Calibri"/>
      </rPr>
      <t>3.33e-11</t>
    </r>
  </si>
  <si>
    <r>
      <rPr>
        <sz val="7"/>
        <color rgb="FF231F20"/>
        <rFont val="Calibri"/>
      </rPr>
      <t>4.27e-13</t>
    </r>
  </si>
  <si>
    <r>
      <rPr>
        <sz val="7"/>
        <color rgb="FF231F20"/>
        <rFont val="Calibri"/>
      </rPr>
      <t>4.28e-14</t>
    </r>
  </si>
  <si>
    <r>
      <rPr>
        <sz val="7"/>
        <color rgb="FF231F20"/>
        <rFont val="Calibri"/>
      </rPr>
      <t>2.76e-14</t>
    </r>
  </si>
  <si>
    <r>
      <rPr>
        <sz val="7"/>
        <color rgb="FF231F20"/>
        <rFont val="Calibri"/>
      </rPr>
      <t>HFE-356mec3</t>
    </r>
  </si>
  <si>
    <r>
      <rPr>
        <sz val="7"/>
        <color rgb="FF231F20"/>
        <rFont val="Calibri"/>
      </rPr>
      <t>CH</t>
    </r>
    <r>
      <rPr>
        <sz val="4"/>
        <color rgb="FF231F20"/>
        <rFont val="Calibri"/>
      </rPr>
      <t>3</t>
    </r>
    <r>
      <rPr>
        <sz val="7"/>
        <color rgb="FF231F20"/>
        <rFont val="Calibri"/>
      </rPr>
      <t>OCF</t>
    </r>
    <r>
      <rPr>
        <sz val="4"/>
        <color rgb="FF231F20"/>
        <rFont val="Calibri"/>
      </rPr>
      <t>2</t>
    </r>
    <r>
      <rPr>
        <sz val="7"/>
        <color rgb="FF231F20"/>
        <rFont val="Calibri"/>
      </rPr>
      <t>CHFCF</t>
    </r>
    <r>
      <rPr>
        <sz val="4"/>
        <color rgb="FF231F20"/>
        <rFont val="Calibri"/>
      </rPr>
      <t>3</t>
    </r>
  </si>
  <si>
    <r>
      <rPr>
        <sz val="7"/>
        <color rgb="FF231F20"/>
        <rFont val="Calibri"/>
      </rPr>
      <t>3.53e-11</t>
    </r>
  </si>
  <si>
    <r>
      <rPr>
        <sz val="7"/>
        <color rgb="FF231F20"/>
        <rFont val="Calibri"/>
      </rPr>
      <t>3.55e-11</t>
    </r>
  </si>
  <si>
    <r>
      <rPr>
        <sz val="7"/>
        <color rgb="FF231F20"/>
        <rFont val="Calibri"/>
      </rPr>
      <t>4.60e-13</t>
    </r>
  </si>
  <si>
    <r>
      <rPr>
        <sz val="7"/>
        <color rgb="FF231F20"/>
        <rFont val="Calibri"/>
      </rPr>
      <t>4.58e-14</t>
    </r>
  </si>
  <si>
    <r>
      <rPr>
        <sz val="7"/>
        <color rgb="FF231F20"/>
        <rFont val="Calibri"/>
      </rPr>
      <t>2.94e-14</t>
    </r>
  </si>
  <si>
    <r>
      <rPr>
        <sz val="7"/>
        <color rgb="FF231F20"/>
        <rFont val="Calibri"/>
      </rPr>
      <t>HFE-356mff2</t>
    </r>
  </si>
  <si>
    <r>
      <rPr>
        <sz val="7"/>
        <color rgb="FF231F20"/>
        <rFont val="Calibri"/>
      </rPr>
      <t>CF</t>
    </r>
    <r>
      <rPr>
        <sz val="4"/>
        <color rgb="FF231F20"/>
        <rFont val="Calibri"/>
      </rPr>
      <t>3</t>
    </r>
    <r>
      <rPr>
        <sz val="7"/>
        <color rgb="FF231F20"/>
        <rFont val="Calibri"/>
      </rPr>
      <t>CH</t>
    </r>
    <r>
      <rPr>
        <sz val="4"/>
        <color rgb="FF231F20"/>
        <rFont val="Calibri"/>
      </rPr>
      <t>2</t>
    </r>
    <r>
      <rPr>
        <sz val="7"/>
        <color rgb="FF231F20"/>
        <rFont val="Calibri"/>
      </rPr>
      <t>OCH</t>
    </r>
    <r>
      <rPr>
        <sz val="4"/>
        <color rgb="FF231F20"/>
        <rFont val="Calibri"/>
      </rPr>
      <t>2</t>
    </r>
    <r>
      <rPr>
        <sz val="7"/>
        <color rgb="FF231F20"/>
        <rFont val="Calibri"/>
      </rPr>
      <t>CF</t>
    </r>
    <r>
      <rPr>
        <sz val="4"/>
        <color rgb="FF231F20"/>
        <rFont val="Calibri"/>
      </rPr>
      <t>3</t>
    </r>
  </si>
  <si>
    <r>
      <rPr>
        <sz val="7"/>
        <color rgb="FF231F20"/>
        <rFont val="Calibri"/>
      </rPr>
      <t xml:space="preserve">105.0
</t>
    </r>
    <r>
      <rPr>
        <sz val="7"/>
        <color rgb="FF231F20"/>
        <rFont val="Calibri"/>
      </rPr>
      <t>days</t>
    </r>
  </si>
  <si>
    <r>
      <rPr>
        <sz val="7"/>
        <color rgb="FF231F20"/>
        <rFont val="Calibri"/>
      </rPr>
      <t>1.54e-12</t>
    </r>
  </si>
  <si>
    <r>
      <rPr>
        <sz val="7"/>
        <color rgb="FF231F20"/>
        <rFont val="Calibri"/>
      </rPr>
      <t>1.54e-12</t>
    </r>
  </si>
  <si>
    <r>
      <rPr>
        <sz val="7"/>
        <color rgb="FF231F20"/>
        <rFont val="Calibri"/>
      </rPr>
      <t>1.26e-14</t>
    </r>
  </si>
  <si>
    <r>
      <rPr>
        <sz val="7"/>
        <color rgb="FF231F20"/>
        <rFont val="Calibri"/>
      </rPr>
      <t>1.74e-15</t>
    </r>
  </si>
  <si>
    <r>
      <rPr>
        <sz val="7"/>
        <color rgb="FF231F20"/>
        <rFont val="Calibri"/>
      </rPr>
      <t>1.26e-15</t>
    </r>
  </si>
  <si>
    <r>
      <rPr>
        <sz val="7"/>
        <color rgb="FF231F20"/>
        <rFont val="Calibri"/>
      </rPr>
      <t>HFE-356pcf2</t>
    </r>
  </si>
  <si>
    <r>
      <rPr>
        <sz val="7"/>
        <color rgb="FF231F20"/>
        <rFont val="Calibri"/>
      </rPr>
      <t>CHF</t>
    </r>
    <r>
      <rPr>
        <sz val="4"/>
        <color rgb="FF231F20"/>
        <rFont val="Calibri"/>
      </rPr>
      <t>2</t>
    </r>
    <r>
      <rPr>
        <sz val="7"/>
        <color rgb="FF231F20"/>
        <rFont val="Calibri"/>
      </rPr>
      <t>CH</t>
    </r>
    <r>
      <rPr>
        <sz val="4"/>
        <color rgb="FF231F20"/>
        <rFont val="Calibri"/>
      </rPr>
      <t>2</t>
    </r>
    <r>
      <rPr>
        <sz val="7"/>
        <color rgb="FF231F20"/>
        <rFont val="Calibri"/>
      </rPr>
      <t>OCF</t>
    </r>
    <r>
      <rPr>
        <sz val="4"/>
        <color rgb="FF231F20"/>
        <rFont val="Calibri"/>
      </rPr>
      <t>2</t>
    </r>
    <r>
      <rPr>
        <sz val="7"/>
        <color rgb="FF231F20"/>
        <rFont val="Calibri"/>
      </rPr>
      <t>CHF</t>
    </r>
    <r>
      <rPr>
        <sz val="4"/>
        <color rgb="FF231F20"/>
        <rFont val="Calibri"/>
      </rPr>
      <t>2</t>
    </r>
  </si>
  <si>
    <r>
      <rPr>
        <sz val="7"/>
        <color rgb="FF231F20"/>
        <rFont val="Calibri"/>
      </rPr>
      <t>6.40e-11</t>
    </r>
  </si>
  <si>
    <r>
      <rPr>
        <sz val="7"/>
        <color rgb="FF231F20"/>
        <rFont val="Calibri"/>
      </rPr>
      <t>6.59e-11</t>
    </r>
  </si>
  <si>
    <r>
      <rPr>
        <sz val="7"/>
        <color rgb="FF231F20"/>
        <rFont val="Calibri"/>
      </rPr>
      <t>1.03e-12</t>
    </r>
  </si>
  <si>
    <r>
      <rPr>
        <sz val="7"/>
        <color rgb="FF231F20"/>
        <rFont val="Calibri"/>
      </rPr>
      <t>9.97e-14</t>
    </r>
  </si>
  <si>
    <r>
      <rPr>
        <sz val="7"/>
        <color rgb="FF231F20"/>
        <rFont val="Calibri"/>
      </rPr>
      <t>5.50e-14</t>
    </r>
  </si>
  <si>
    <r>
      <rPr>
        <sz val="7"/>
        <color rgb="FF231F20"/>
        <rFont val="Calibri"/>
      </rPr>
      <t>HFE-356pcf3</t>
    </r>
  </si>
  <si>
    <r>
      <rPr>
        <sz val="7"/>
        <color rgb="FF231F20"/>
        <rFont val="Calibri"/>
      </rPr>
      <t>CHF</t>
    </r>
    <r>
      <rPr>
        <sz val="4"/>
        <color rgb="FF231F20"/>
        <rFont val="Calibri"/>
      </rPr>
      <t>2</t>
    </r>
    <r>
      <rPr>
        <sz val="7"/>
        <color rgb="FF231F20"/>
        <rFont val="Calibri"/>
      </rPr>
      <t>OCH</t>
    </r>
    <r>
      <rPr>
        <sz val="4"/>
        <color rgb="FF231F20"/>
        <rFont val="Calibri"/>
      </rPr>
      <t>2</t>
    </r>
    <r>
      <rPr>
        <sz val="7"/>
        <color rgb="FF231F20"/>
        <rFont val="Calibri"/>
      </rPr>
      <t>CF</t>
    </r>
    <r>
      <rPr>
        <sz val="4"/>
        <color rgb="FF231F20"/>
        <rFont val="Calibri"/>
      </rPr>
      <t>2</t>
    </r>
    <r>
      <rPr>
        <sz val="7"/>
        <color rgb="FF231F20"/>
        <rFont val="Calibri"/>
      </rPr>
      <t>CHF</t>
    </r>
    <r>
      <rPr>
        <sz val="4"/>
        <color rgb="FF231F20"/>
        <rFont val="Calibri"/>
      </rPr>
      <t>2</t>
    </r>
  </si>
  <si>
    <r>
      <rPr>
        <sz val="7"/>
        <color rgb="FF231F20"/>
        <rFont val="Calibri"/>
      </rPr>
      <t>4.08e-11</t>
    </r>
  </si>
  <si>
    <r>
      <rPr>
        <sz val="7"/>
        <color rgb="FF231F20"/>
        <rFont val="Calibri"/>
      </rPr>
      <t>4.09e-11</t>
    </r>
  </si>
  <si>
    <r>
      <rPr>
        <sz val="7"/>
        <color rgb="FF231F20"/>
        <rFont val="Calibri"/>
      </rPr>
      <t>5.11e-13</t>
    </r>
  </si>
  <si>
    <r>
      <rPr>
        <sz val="7"/>
        <color rgb="FF231F20"/>
        <rFont val="Calibri"/>
      </rPr>
      <t>5.20e-14</t>
    </r>
  </si>
  <si>
    <r>
      <rPr>
        <sz val="7"/>
        <color rgb="FF231F20"/>
        <rFont val="Calibri"/>
      </rPr>
      <t>3.39e-14</t>
    </r>
  </si>
  <si>
    <r>
      <rPr>
        <sz val="7"/>
        <color rgb="FF231F20"/>
        <rFont val="Calibri"/>
      </rPr>
      <t>HFE-356pcc3</t>
    </r>
  </si>
  <si>
    <r>
      <rPr>
        <sz val="7"/>
        <color rgb="FF231F20"/>
        <rFont val="Calibri"/>
      </rPr>
      <t>CH</t>
    </r>
    <r>
      <rPr>
        <sz val="4"/>
        <color rgb="FF231F20"/>
        <rFont val="Calibri"/>
      </rPr>
      <t>3</t>
    </r>
    <r>
      <rPr>
        <sz val="7"/>
        <color rgb="FF231F20"/>
        <rFont val="Calibri"/>
      </rPr>
      <t>OCF</t>
    </r>
    <r>
      <rPr>
        <sz val="4"/>
        <color rgb="FF231F20"/>
        <rFont val="Calibri"/>
      </rPr>
      <t>2</t>
    </r>
    <r>
      <rPr>
        <sz val="7"/>
        <color rgb="FF231F20"/>
        <rFont val="Calibri"/>
      </rPr>
      <t>CF</t>
    </r>
    <r>
      <rPr>
        <sz val="4"/>
        <color rgb="FF231F20"/>
        <rFont val="Calibri"/>
      </rPr>
      <t>2</t>
    </r>
    <r>
      <rPr>
        <sz val="7"/>
        <color rgb="FF231F20"/>
        <rFont val="Calibri"/>
      </rPr>
      <t>CHF</t>
    </r>
    <r>
      <rPr>
        <sz val="4"/>
        <color rgb="FF231F20"/>
        <rFont val="Calibri"/>
      </rPr>
      <t>2</t>
    </r>
  </si>
  <si>
    <r>
      <rPr>
        <sz val="7"/>
        <color rgb="FF231F20"/>
        <rFont val="Calibri"/>
      </rPr>
      <t>3.77e-11</t>
    </r>
  </si>
  <si>
    <r>
      <rPr>
        <sz val="7"/>
        <color rgb="FF231F20"/>
        <rFont val="Calibri"/>
      </rPr>
      <t>3.79e-11</t>
    </r>
  </si>
  <si>
    <r>
      <rPr>
        <sz val="7"/>
        <color rgb="FF231F20"/>
        <rFont val="Calibri"/>
      </rPr>
      <t>4.91e-13</t>
    </r>
  </si>
  <si>
    <r>
      <rPr>
        <sz val="7"/>
        <color rgb="FF231F20"/>
        <rFont val="Calibri"/>
      </rPr>
      <t>4.89e-14</t>
    </r>
  </si>
  <si>
    <r>
      <rPr>
        <sz val="7"/>
        <color rgb="FF231F20"/>
        <rFont val="Calibri"/>
      </rPr>
      <t>3.14e-14</t>
    </r>
  </si>
  <si>
    <r>
      <rPr>
        <sz val="7"/>
        <color rgb="FF231F20"/>
        <rFont val="Calibri"/>
      </rPr>
      <t>HFE-356mmz1</t>
    </r>
  </si>
  <si>
    <r>
      <rPr>
        <sz val="7"/>
        <color rgb="FF231F20"/>
        <rFont val="Calibri"/>
      </rPr>
      <t>(CF</t>
    </r>
    <r>
      <rPr>
        <sz val="4"/>
        <color rgb="FF231F20"/>
        <rFont val="Calibri"/>
      </rPr>
      <t>3</t>
    </r>
    <r>
      <rPr>
        <sz val="7"/>
        <color rgb="FF231F20"/>
        <rFont val="Calibri"/>
      </rPr>
      <t>)</t>
    </r>
    <r>
      <rPr>
        <sz val="4"/>
        <color rgb="FF231F20"/>
        <rFont val="Calibri"/>
      </rPr>
      <t>2</t>
    </r>
    <r>
      <rPr>
        <sz val="7"/>
        <color rgb="FF231F20"/>
        <rFont val="Calibri"/>
      </rPr>
      <t>CHOCH</t>
    </r>
    <r>
      <rPr>
        <sz val="4"/>
        <color rgb="FF231F20"/>
        <rFont val="Calibri"/>
      </rPr>
      <t>3</t>
    </r>
  </si>
  <si>
    <r>
      <rPr>
        <sz val="7"/>
        <color rgb="FF231F20"/>
        <rFont val="Calibri"/>
      </rPr>
      <t>97.1 days</t>
    </r>
  </si>
  <si>
    <r>
      <rPr>
        <sz val="7"/>
        <color rgb="FF231F20"/>
        <rFont val="Calibri"/>
      </rPr>
      <t>1.25e-12</t>
    </r>
  </si>
  <si>
    <r>
      <rPr>
        <sz val="7"/>
        <color rgb="FF231F20"/>
        <rFont val="Calibri"/>
      </rPr>
      <t>1.25e-12</t>
    </r>
  </si>
  <si>
    <r>
      <rPr>
        <sz val="7"/>
        <color rgb="FF231F20"/>
        <rFont val="Calibri"/>
      </rPr>
      <t>1.02e-14</t>
    </r>
  </si>
  <si>
    <r>
      <rPr>
        <sz val="7"/>
        <color rgb="FF231F20"/>
        <rFont val="Calibri"/>
      </rPr>
      <t>1.41e-15</t>
    </r>
  </si>
  <si>
    <r>
      <rPr>
        <sz val="7"/>
        <color rgb="FF231F20"/>
        <rFont val="Calibri"/>
      </rPr>
      <t>1.02e-15</t>
    </r>
  </si>
  <si>
    <r>
      <rPr>
        <sz val="7"/>
        <color rgb="FF231F20"/>
        <rFont val="Calibri"/>
      </rPr>
      <t>HFE-365mcf3</t>
    </r>
  </si>
  <si>
    <r>
      <rPr>
        <sz val="7"/>
        <color rgb="FF231F20"/>
        <rFont val="Calibri"/>
      </rPr>
      <t>CF</t>
    </r>
    <r>
      <rPr>
        <sz val="4"/>
        <color rgb="FF231F20"/>
        <rFont val="Calibri"/>
      </rPr>
      <t>3</t>
    </r>
    <r>
      <rPr>
        <sz val="7"/>
        <color rgb="FF231F20"/>
        <rFont val="Calibri"/>
      </rPr>
      <t>CF</t>
    </r>
    <r>
      <rPr>
        <sz val="4"/>
        <color rgb="FF231F20"/>
        <rFont val="Calibri"/>
      </rPr>
      <t>2</t>
    </r>
    <r>
      <rPr>
        <sz val="7"/>
        <color rgb="FF231F20"/>
        <rFont val="Calibri"/>
      </rPr>
      <t>CH</t>
    </r>
    <r>
      <rPr>
        <sz val="4"/>
        <color rgb="FF231F20"/>
        <rFont val="Calibri"/>
      </rPr>
      <t>2</t>
    </r>
    <r>
      <rPr>
        <sz val="7"/>
        <color rgb="FF231F20"/>
        <rFont val="Calibri"/>
      </rPr>
      <t>OCH</t>
    </r>
    <r>
      <rPr>
        <sz val="4"/>
        <color rgb="FF231F20"/>
        <rFont val="Calibri"/>
      </rPr>
      <t>3</t>
    </r>
  </si>
  <si>
    <r>
      <rPr>
        <sz val="7"/>
        <color rgb="FF231F20"/>
        <rFont val="Calibri"/>
      </rPr>
      <t>19.3 days</t>
    </r>
  </si>
  <si>
    <r>
      <rPr>
        <sz val="7"/>
        <color rgb="FF231F20"/>
        <rFont val="Calibri"/>
      </rPr>
      <t>8.51e-14</t>
    </r>
  </si>
  <si>
    <r>
      <rPr>
        <sz val="7"/>
        <color rgb="FF231F20"/>
        <rFont val="Calibri"/>
      </rPr>
      <t>8.51e-14</t>
    </r>
  </si>
  <si>
    <r>
      <rPr>
        <b/>
        <sz val="7"/>
        <color rgb="FF231F20"/>
        <rFont val="Calibri"/>
      </rPr>
      <t>&lt;1</t>
    </r>
  </si>
  <si>
    <r>
      <rPr>
        <sz val="7"/>
        <color rgb="FF231F20"/>
        <rFont val="Calibri"/>
      </rPr>
      <t>6.80e-16</t>
    </r>
  </si>
  <si>
    <r>
      <rPr>
        <b/>
        <sz val="7"/>
        <color rgb="FF231F20"/>
        <rFont val="Calibri"/>
      </rPr>
      <t>&lt;1</t>
    </r>
  </si>
  <si>
    <r>
      <rPr>
        <sz val="7"/>
        <color rgb="FF231F20"/>
        <rFont val="Calibri"/>
      </rPr>
      <t>9.56e-17</t>
    </r>
  </si>
  <si>
    <r>
      <rPr>
        <b/>
        <sz val="7"/>
        <color rgb="FF231F20"/>
        <rFont val="Calibri"/>
      </rPr>
      <t>&lt;1</t>
    </r>
  </si>
  <si>
    <r>
      <rPr>
        <sz val="7"/>
        <color rgb="FF231F20"/>
        <rFont val="Calibri"/>
      </rPr>
      <t>6.99e-17</t>
    </r>
  </si>
  <si>
    <r>
      <rPr>
        <b/>
        <sz val="7"/>
        <color rgb="FF231F20"/>
        <rFont val="Calibri"/>
      </rPr>
      <t>&lt;1</t>
    </r>
  </si>
  <si>
    <r>
      <rPr>
        <sz val="7"/>
        <color rgb="FF231F20"/>
        <rFont val="Calibri"/>
      </rPr>
      <t>HFE-365mcf2</t>
    </r>
  </si>
  <si>
    <r>
      <rPr>
        <sz val="7"/>
        <color rgb="FF231F20"/>
        <rFont val="Calibri"/>
      </rPr>
      <t>CF</t>
    </r>
    <r>
      <rPr>
        <sz val="4"/>
        <color rgb="FF231F20"/>
        <rFont val="Calibri"/>
      </rPr>
      <t>3</t>
    </r>
    <r>
      <rPr>
        <sz val="7"/>
        <color rgb="FF231F20"/>
        <rFont val="Calibri"/>
      </rPr>
      <t>CF</t>
    </r>
    <r>
      <rPr>
        <sz val="4"/>
        <color rgb="FF231F20"/>
        <rFont val="Calibri"/>
      </rPr>
      <t>2</t>
    </r>
    <r>
      <rPr>
        <sz val="7"/>
        <color rgb="FF231F20"/>
        <rFont val="Calibri"/>
      </rPr>
      <t>OCH</t>
    </r>
    <r>
      <rPr>
        <sz val="4"/>
        <color rgb="FF231F20"/>
        <rFont val="Calibri"/>
      </rPr>
      <t>2</t>
    </r>
    <r>
      <rPr>
        <sz val="7"/>
        <color rgb="FF231F20"/>
        <rFont val="Calibri"/>
      </rPr>
      <t>CH</t>
    </r>
    <r>
      <rPr>
        <sz val="4"/>
        <color rgb="FF231F20"/>
        <rFont val="Calibri"/>
      </rPr>
      <t>3</t>
    </r>
  </si>
  <si>
    <r>
      <rPr>
        <sz val="7"/>
        <color rgb="FF231F20"/>
        <rFont val="Calibri"/>
      </rPr>
      <t>0.26</t>
    </r>
    <r>
      <rPr>
        <sz val="4"/>
        <color rgb="FF231F20"/>
        <rFont val="Calibri"/>
      </rPr>
      <t>i</t>
    </r>
  </si>
  <si>
    <r>
      <rPr>
        <sz val="7"/>
        <color rgb="FF231F20"/>
        <rFont val="Calibri"/>
      </rPr>
      <t>5.35e-12</t>
    </r>
  </si>
  <si>
    <r>
      <rPr>
        <sz val="7"/>
        <color rgb="FF231F20"/>
        <rFont val="Calibri"/>
      </rPr>
      <t>5.35e-12</t>
    </r>
  </si>
  <si>
    <r>
      <rPr>
        <sz val="7"/>
        <color rgb="FF231F20"/>
        <rFont val="Calibri"/>
      </rPr>
      <t>4.53e-14</t>
    </r>
  </si>
  <si>
    <r>
      <rPr>
        <sz val="7"/>
        <color rgb="FF231F20"/>
        <rFont val="Calibri"/>
      </rPr>
      <t>6.10e-15</t>
    </r>
  </si>
  <si>
    <r>
      <rPr>
        <sz val="7"/>
        <color rgb="FF231F20"/>
        <rFont val="Calibri"/>
      </rPr>
      <t>4.40e-15</t>
    </r>
  </si>
  <si>
    <r>
      <rPr>
        <sz val="7"/>
        <color rgb="FF231F20"/>
        <rFont val="Calibri"/>
      </rPr>
      <t>HFE-374pc2</t>
    </r>
  </si>
  <si>
    <r>
      <rPr>
        <sz val="7"/>
        <color rgb="FF231F20"/>
        <rFont val="Calibri"/>
      </rPr>
      <t>CHF</t>
    </r>
    <r>
      <rPr>
        <sz val="4"/>
        <color rgb="FF231F20"/>
        <rFont val="Calibri"/>
      </rPr>
      <t>2</t>
    </r>
    <r>
      <rPr>
        <sz val="7"/>
        <color rgb="FF231F20"/>
        <rFont val="Calibri"/>
      </rPr>
      <t>CF</t>
    </r>
    <r>
      <rPr>
        <sz val="4"/>
        <color rgb="FF231F20"/>
        <rFont val="Calibri"/>
      </rPr>
      <t>2</t>
    </r>
    <r>
      <rPr>
        <sz val="7"/>
        <color rgb="FF231F20"/>
        <rFont val="Calibri"/>
      </rPr>
      <t>OCH</t>
    </r>
    <r>
      <rPr>
        <sz val="4"/>
        <color rgb="FF231F20"/>
        <rFont val="Calibri"/>
      </rPr>
      <t>2</t>
    </r>
    <r>
      <rPr>
        <sz val="7"/>
        <color rgb="FF231F20"/>
        <rFont val="Calibri"/>
      </rPr>
      <t>CH</t>
    </r>
    <r>
      <rPr>
        <sz val="4"/>
        <color rgb="FF231F20"/>
        <rFont val="Calibri"/>
      </rPr>
      <t>3</t>
    </r>
  </si>
  <si>
    <r>
      <rPr>
        <sz val="7"/>
        <color rgb="FF231F20"/>
        <rFont val="Calibri"/>
      </rPr>
      <t>5.65e-11</t>
    </r>
  </si>
  <si>
    <r>
      <rPr>
        <sz val="7"/>
        <color rgb="FF231F20"/>
        <rFont val="Calibri"/>
      </rPr>
      <t>5.75e-11</t>
    </r>
  </si>
  <si>
    <r>
      <rPr>
        <sz val="7"/>
        <color rgb="FF231F20"/>
        <rFont val="Calibri"/>
      </rPr>
      <t>8.48e-13</t>
    </r>
  </si>
  <si>
    <r>
      <rPr>
        <sz val="7"/>
        <color rgb="FF231F20"/>
        <rFont val="Calibri"/>
      </rPr>
      <t>8.12e-14</t>
    </r>
  </si>
  <si>
    <r>
      <rPr>
        <sz val="7"/>
        <color rgb="FF231F20"/>
        <rFont val="Calibri"/>
      </rPr>
      <t>4.79e-14</t>
    </r>
  </si>
  <si>
    <r>
      <rPr>
        <sz val="7"/>
        <color rgb="FF231F20"/>
        <rFont val="Calibri"/>
      </rPr>
      <t>4,4,4-Trifluorobutan-1-ol</t>
    </r>
  </si>
  <si>
    <r>
      <rPr>
        <sz val="7"/>
        <color rgb="FF231F20"/>
        <rFont val="Calibri"/>
      </rPr>
      <t>CF</t>
    </r>
    <r>
      <rPr>
        <sz val="4"/>
        <color rgb="FF231F20"/>
        <rFont val="Calibri"/>
      </rPr>
      <t>3</t>
    </r>
    <r>
      <rPr>
        <sz val="7"/>
        <color rgb="FF231F20"/>
        <rFont val="Calibri"/>
      </rPr>
      <t>(CH</t>
    </r>
    <r>
      <rPr>
        <sz val="4"/>
        <color rgb="FF231F20"/>
        <rFont val="Calibri"/>
      </rPr>
      <t>2</t>
    </r>
    <r>
      <rPr>
        <sz val="7"/>
        <color rgb="FF231F20"/>
        <rFont val="Calibri"/>
      </rPr>
      <t>)</t>
    </r>
    <r>
      <rPr>
        <sz val="4"/>
        <color rgb="FF231F20"/>
        <rFont val="Calibri"/>
      </rPr>
      <t>2</t>
    </r>
    <r>
      <rPr>
        <sz val="7"/>
        <color rgb="FF231F20"/>
        <rFont val="Calibri"/>
      </rPr>
      <t>CH</t>
    </r>
    <r>
      <rPr>
        <sz val="4"/>
        <color rgb="FF231F20"/>
        <rFont val="Calibri"/>
      </rPr>
      <t>2</t>
    </r>
    <r>
      <rPr>
        <sz val="7"/>
        <color rgb="FF231F20"/>
        <rFont val="Calibri"/>
      </rPr>
      <t>OH</t>
    </r>
  </si>
  <si>
    <r>
      <rPr>
        <sz val="7"/>
        <color rgb="FF231F20"/>
        <rFont val="Calibri"/>
      </rPr>
      <t>4.0 days</t>
    </r>
  </si>
  <si>
    <r>
      <rPr>
        <sz val="7"/>
        <color rgb="FF231F20"/>
        <rFont val="Calibri"/>
      </rPr>
      <t>1.73e-15</t>
    </r>
  </si>
  <si>
    <r>
      <rPr>
        <b/>
        <sz val="7"/>
        <color rgb="FF231F20"/>
        <rFont val="Calibri"/>
      </rPr>
      <t>&lt;1</t>
    </r>
  </si>
  <si>
    <r>
      <rPr>
        <sz val="7"/>
        <color rgb="FF231F20"/>
        <rFont val="Calibri"/>
      </rPr>
      <t>1.73e-15</t>
    </r>
  </si>
  <si>
    <r>
      <rPr>
        <b/>
        <sz val="7"/>
        <color rgb="FF231F20"/>
        <rFont val="Calibri"/>
      </rPr>
      <t>&lt;1</t>
    </r>
  </si>
  <si>
    <r>
      <rPr>
        <sz val="7"/>
        <color rgb="FF231F20"/>
        <rFont val="Calibri"/>
      </rPr>
      <t>1.38e-17</t>
    </r>
  </si>
  <si>
    <r>
      <rPr>
        <b/>
        <sz val="7"/>
        <color rgb="FF231F20"/>
        <rFont val="Calibri"/>
      </rPr>
      <t>&lt;1</t>
    </r>
  </si>
  <si>
    <r>
      <rPr>
        <sz val="7"/>
        <color rgb="FF231F20"/>
        <rFont val="Calibri"/>
      </rPr>
      <t>1.94e-18</t>
    </r>
  </si>
  <si>
    <r>
      <rPr>
        <b/>
        <sz val="7"/>
        <color rgb="FF231F20"/>
        <rFont val="Calibri"/>
      </rPr>
      <t>&lt;1</t>
    </r>
  </si>
  <si>
    <r>
      <rPr>
        <sz val="7"/>
        <color rgb="FF231F20"/>
        <rFont val="Calibri"/>
      </rPr>
      <t>1.42e-18</t>
    </r>
  </si>
  <si>
    <r>
      <rPr>
        <b/>
        <sz val="7"/>
        <color rgb="FF231F20"/>
        <rFont val="Calibri"/>
      </rPr>
      <t>&lt;1</t>
    </r>
  </si>
  <si>
    <r>
      <rPr>
        <sz val="7"/>
        <color rgb="FF231F20"/>
        <rFont val="Calibri"/>
      </rPr>
      <t>2,2,3,3,4,4,5,5-Octafluorocyclopentanol</t>
    </r>
  </si>
  <si>
    <r>
      <rPr>
        <sz val="7"/>
        <color rgb="FF231F20"/>
        <rFont val="Calibri"/>
      </rPr>
      <t>-(CF</t>
    </r>
    <r>
      <rPr>
        <sz val="4"/>
        <color rgb="FF231F20"/>
        <rFont val="Calibri"/>
      </rPr>
      <t>2</t>
    </r>
    <r>
      <rPr>
        <sz val="7"/>
        <color rgb="FF231F20"/>
        <rFont val="Calibri"/>
      </rPr>
      <t>)</t>
    </r>
    <r>
      <rPr>
        <sz val="4"/>
        <color rgb="FF231F20"/>
        <rFont val="Calibri"/>
      </rPr>
      <t>4</t>
    </r>
    <r>
      <rPr>
        <sz val="7"/>
        <color rgb="FF231F20"/>
        <rFont val="Calibri"/>
      </rPr>
      <t>CH(OH)-</t>
    </r>
  </si>
  <si>
    <r>
      <rPr>
        <sz val="7"/>
        <color rgb="FF231F20"/>
        <rFont val="Calibri"/>
      </rPr>
      <t>1.18e-12</t>
    </r>
  </si>
  <si>
    <r>
      <rPr>
        <sz val="7"/>
        <color rgb="FF231F20"/>
        <rFont val="Calibri"/>
      </rPr>
      <t>1.18e-12</t>
    </r>
  </si>
  <si>
    <r>
      <rPr>
        <sz val="7"/>
        <color rgb="FF231F20"/>
        <rFont val="Calibri"/>
      </rPr>
      <t>9.67e-15</t>
    </r>
  </si>
  <si>
    <r>
      <rPr>
        <sz val="7"/>
        <color rgb="FF231F20"/>
        <rFont val="Calibri"/>
      </rPr>
      <t>1.33e-15</t>
    </r>
  </si>
  <si>
    <r>
      <rPr>
        <sz val="7"/>
        <color rgb="FF231F20"/>
        <rFont val="Calibri"/>
      </rPr>
      <t>9.69e-16</t>
    </r>
  </si>
  <si>
    <r>
      <rPr>
        <sz val="7"/>
        <color rgb="FF231F20"/>
        <rFont val="Calibri"/>
      </rPr>
      <t>HFE-43-10pccc124 (H-Galden 1040x, HG-11)</t>
    </r>
  </si>
  <si>
    <r>
      <rPr>
        <sz val="7"/>
        <color rgb="FF231F20"/>
        <rFont val="Calibri"/>
      </rPr>
      <t>CHF</t>
    </r>
    <r>
      <rPr>
        <sz val="4"/>
        <color rgb="FF231F20"/>
        <rFont val="Calibri"/>
      </rPr>
      <t>2</t>
    </r>
    <r>
      <rPr>
        <sz val="7"/>
        <color rgb="FF231F20"/>
        <rFont val="Calibri"/>
      </rPr>
      <t>OCF</t>
    </r>
    <r>
      <rPr>
        <sz val="4"/>
        <color rgb="FF231F20"/>
        <rFont val="Calibri"/>
      </rPr>
      <t>2</t>
    </r>
    <r>
      <rPr>
        <sz val="7"/>
        <color rgb="FF231F20"/>
        <rFont val="Calibri"/>
      </rPr>
      <t>OC</t>
    </r>
    <r>
      <rPr>
        <sz val="4"/>
        <color rgb="FF231F20"/>
        <rFont val="Calibri"/>
      </rPr>
      <t>2</t>
    </r>
    <r>
      <rPr>
        <sz val="7"/>
        <color rgb="FF231F20"/>
        <rFont val="Calibri"/>
      </rPr>
      <t>F</t>
    </r>
    <r>
      <rPr>
        <sz val="4"/>
        <color rgb="FF231F20"/>
        <rFont val="Calibri"/>
      </rPr>
      <t>4</t>
    </r>
    <r>
      <rPr>
        <sz val="7"/>
        <color rgb="FF231F20"/>
        <rFont val="Calibri"/>
      </rPr>
      <t>OCHF</t>
    </r>
    <r>
      <rPr>
        <sz val="4"/>
        <color rgb="FF231F20"/>
        <rFont val="Calibri"/>
      </rPr>
      <t>2</t>
    </r>
  </si>
  <si>
    <r>
      <rPr>
        <sz val="7"/>
        <color rgb="FF231F20"/>
        <rFont val="Calibri"/>
      </rPr>
      <t>2.00e-10</t>
    </r>
  </si>
  <si>
    <r>
      <rPr>
        <sz val="7"/>
        <color rgb="FF231F20"/>
        <rFont val="Calibri"/>
      </rPr>
      <t>2.58e-10</t>
    </r>
  </si>
  <si>
    <r>
      <rPr>
        <sz val="7"/>
        <color rgb="FF231F20"/>
        <rFont val="Calibri"/>
      </rPr>
      <t>4.52e-12</t>
    </r>
  </si>
  <si>
    <r>
      <rPr>
        <sz val="7"/>
        <color rgb="FF231F20"/>
        <rFont val="Calibri"/>
      </rPr>
      <t>9.46e-13</t>
    </r>
  </si>
  <si>
    <r>
      <rPr>
        <sz val="7"/>
        <color rgb="FF231F20"/>
        <rFont val="Calibri"/>
      </rPr>
      <t>2.38e-13</t>
    </r>
  </si>
  <si>
    <r>
      <rPr>
        <sz val="7"/>
        <color rgb="FF231F20"/>
        <rFont val="Calibri"/>
      </rPr>
      <t>HFE-449s1 (HFE-7100)</t>
    </r>
  </si>
  <si>
    <r>
      <rPr>
        <sz val="7"/>
        <color rgb="FF231F20"/>
        <rFont val="Calibri"/>
      </rPr>
      <t>C</t>
    </r>
    <r>
      <rPr>
        <sz val="4"/>
        <color rgb="FF231F20"/>
        <rFont val="Calibri"/>
      </rPr>
      <t>4</t>
    </r>
    <r>
      <rPr>
        <sz val="7"/>
        <color rgb="FF231F20"/>
        <rFont val="Calibri"/>
      </rPr>
      <t>F</t>
    </r>
    <r>
      <rPr>
        <sz val="4"/>
        <color rgb="FF231F20"/>
        <rFont val="Calibri"/>
      </rPr>
      <t>9</t>
    </r>
    <r>
      <rPr>
        <sz val="7"/>
        <color rgb="FF231F20"/>
        <rFont val="Calibri"/>
      </rPr>
      <t>OCH</t>
    </r>
    <r>
      <rPr>
        <sz val="4"/>
        <color rgb="FF231F20"/>
        <rFont val="Calibri"/>
      </rPr>
      <t>3</t>
    </r>
  </si>
  <si>
    <r>
      <rPr>
        <sz val="7"/>
        <color rgb="FF231F20"/>
        <rFont val="Calibri"/>
      </rPr>
      <t>3.80e-11</t>
    </r>
  </si>
  <si>
    <r>
      <rPr>
        <sz val="7"/>
        <color rgb="FF231F20"/>
        <rFont val="Calibri"/>
      </rPr>
      <t>3.86e-11</t>
    </r>
  </si>
  <si>
    <r>
      <rPr>
        <sz val="7"/>
        <color rgb="FF231F20"/>
        <rFont val="Calibri"/>
      </rPr>
      <t>5.54e-13</t>
    </r>
  </si>
  <si>
    <r>
      <rPr>
        <sz val="7"/>
        <color rgb="FF231F20"/>
        <rFont val="Calibri"/>
      </rPr>
      <t>5.32e-14</t>
    </r>
  </si>
  <si>
    <r>
      <rPr>
        <sz val="7"/>
        <color rgb="FF231F20"/>
        <rFont val="Calibri"/>
      </rPr>
      <t>3.21e-14</t>
    </r>
  </si>
  <si>
    <r>
      <rPr>
        <sz val="7"/>
        <color rgb="FF231F20"/>
        <rFont val="Calibri"/>
      </rPr>
      <t>n-HFE-7100</t>
    </r>
  </si>
  <si>
    <r>
      <rPr>
        <sz val="7"/>
        <color rgb="FF231F20"/>
        <rFont val="Calibri"/>
      </rPr>
      <t>n-C</t>
    </r>
    <r>
      <rPr>
        <sz val="4"/>
        <color rgb="FF231F20"/>
        <rFont val="Calibri"/>
      </rPr>
      <t>4</t>
    </r>
    <r>
      <rPr>
        <sz val="7"/>
        <color rgb="FF231F20"/>
        <rFont val="Calibri"/>
      </rPr>
      <t>F</t>
    </r>
    <r>
      <rPr>
        <sz val="4"/>
        <color rgb="FF231F20"/>
        <rFont val="Calibri"/>
      </rPr>
      <t>9</t>
    </r>
    <r>
      <rPr>
        <sz val="7"/>
        <color rgb="FF231F20"/>
        <rFont val="Calibri"/>
      </rPr>
      <t>OCH</t>
    </r>
    <r>
      <rPr>
        <sz val="4"/>
        <color rgb="FF231F20"/>
        <rFont val="Calibri"/>
      </rPr>
      <t>3</t>
    </r>
  </si>
  <si>
    <r>
      <rPr>
        <sz val="7"/>
        <color rgb="FF231F20"/>
        <rFont val="Calibri"/>
      </rPr>
      <t>4.39e-11</t>
    </r>
  </si>
  <si>
    <r>
      <rPr>
        <sz val="7"/>
        <color rgb="FF231F20"/>
        <rFont val="Calibri"/>
      </rPr>
      <t>4.45e-11</t>
    </r>
  </si>
  <si>
    <r>
      <rPr>
        <sz val="7"/>
        <color rgb="FF231F20"/>
        <rFont val="Calibri"/>
      </rPr>
      <t>6.39e-13</t>
    </r>
  </si>
  <si>
    <r>
      <rPr>
        <sz val="7"/>
        <color rgb="FF231F20"/>
        <rFont val="Calibri"/>
      </rPr>
      <t>6.14e-14</t>
    </r>
  </si>
  <si>
    <r>
      <rPr>
        <sz val="7"/>
        <color rgb="FF231F20"/>
        <rFont val="Calibri"/>
      </rPr>
      <t>3.70e-14</t>
    </r>
  </si>
  <si>
    <r>
      <rPr>
        <sz val="7"/>
        <color rgb="FF231F20"/>
        <rFont val="Calibri"/>
      </rPr>
      <t>i-HFE-7100</t>
    </r>
  </si>
  <si>
    <r>
      <rPr>
        <sz val="7"/>
        <color rgb="FF231F20"/>
        <rFont val="Calibri"/>
      </rPr>
      <t>i-C</t>
    </r>
    <r>
      <rPr>
        <sz val="4"/>
        <color rgb="FF231F20"/>
        <rFont val="Calibri"/>
      </rPr>
      <t>4</t>
    </r>
    <r>
      <rPr>
        <sz val="7"/>
        <color rgb="FF231F20"/>
        <rFont val="Calibri"/>
      </rPr>
      <t>F</t>
    </r>
    <r>
      <rPr>
        <sz val="4"/>
        <color rgb="FF231F20"/>
        <rFont val="Calibri"/>
      </rPr>
      <t>9</t>
    </r>
    <r>
      <rPr>
        <sz val="7"/>
        <color rgb="FF231F20"/>
        <rFont val="Calibri"/>
      </rPr>
      <t>OCH</t>
    </r>
    <r>
      <rPr>
        <sz val="4"/>
        <color rgb="FF231F20"/>
        <rFont val="Calibri"/>
      </rPr>
      <t>3</t>
    </r>
  </si>
  <si>
    <r>
      <rPr>
        <sz val="7"/>
        <color rgb="FF231F20"/>
        <rFont val="Calibri"/>
      </rPr>
      <t>3.68e-11</t>
    </r>
  </si>
  <si>
    <r>
      <rPr>
        <sz val="7"/>
        <color rgb="FF231F20"/>
        <rFont val="Calibri"/>
      </rPr>
      <t>3.73e-11</t>
    </r>
  </si>
  <si>
    <r>
      <rPr>
        <sz val="7"/>
        <color rgb="FF231F20"/>
        <rFont val="Calibri"/>
      </rPr>
      <t>5.35e-13</t>
    </r>
  </si>
  <si>
    <r>
      <rPr>
        <sz val="7"/>
        <color rgb="FF231F20"/>
        <rFont val="Calibri"/>
      </rPr>
      <t>5.14e-14</t>
    </r>
  </si>
  <si>
    <r>
      <rPr>
        <sz val="7"/>
        <color rgb="FF231F20"/>
        <rFont val="Calibri"/>
      </rPr>
      <t>3.10e-14</t>
    </r>
  </si>
  <si>
    <r>
      <rPr>
        <sz val="7"/>
        <color rgb="FF231F20"/>
        <rFont val="Calibri"/>
      </rPr>
      <t>HFE-569sf2 (HFE-7200)</t>
    </r>
  </si>
  <si>
    <r>
      <rPr>
        <sz val="7"/>
        <color rgb="FF231F20"/>
        <rFont val="Calibri"/>
      </rPr>
      <t>C</t>
    </r>
    <r>
      <rPr>
        <sz val="4"/>
        <color rgb="FF231F20"/>
        <rFont val="Calibri"/>
      </rPr>
      <t>4</t>
    </r>
    <r>
      <rPr>
        <sz val="7"/>
        <color rgb="FF231F20"/>
        <rFont val="Calibri"/>
      </rPr>
      <t>F</t>
    </r>
    <r>
      <rPr>
        <sz val="4"/>
        <color rgb="FF231F20"/>
        <rFont val="Calibri"/>
      </rPr>
      <t>9</t>
    </r>
    <r>
      <rPr>
        <sz val="7"/>
        <color rgb="FF231F20"/>
        <rFont val="Calibri"/>
      </rPr>
      <t>OC</t>
    </r>
    <r>
      <rPr>
        <sz val="4"/>
        <color rgb="FF231F20"/>
        <rFont val="Calibri"/>
      </rPr>
      <t>2</t>
    </r>
    <r>
      <rPr>
        <sz val="7"/>
        <color rgb="FF231F20"/>
        <rFont val="Calibri"/>
      </rPr>
      <t>H</t>
    </r>
    <r>
      <rPr>
        <sz val="4"/>
        <color rgb="FF231F20"/>
        <rFont val="Calibri"/>
      </rPr>
      <t>5</t>
    </r>
  </si>
  <si>
    <r>
      <rPr>
        <sz val="7"/>
        <color rgb="FF231F20"/>
        <rFont val="Calibri"/>
      </rPr>
      <t>5.21e-12</t>
    </r>
  </si>
  <si>
    <r>
      <rPr>
        <sz val="7"/>
        <color rgb="FF231F20"/>
        <rFont val="Calibri"/>
      </rPr>
      <t>5.21e-12</t>
    </r>
  </si>
  <si>
    <r>
      <rPr>
        <sz val="7"/>
        <color rgb="FF231F20"/>
        <rFont val="Calibri"/>
      </rPr>
      <t>4.52e-14</t>
    </r>
  </si>
  <si>
    <r>
      <rPr>
        <sz val="7"/>
        <color rgb="FF231F20"/>
        <rFont val="Calibri"/>
      </rPr>
      <t>5.97e-15</t>
    </r>
  </si>
  <si>
    <r>
      <rPr>
        <sz val="7"/>
        <color rgb="FF231F20"/>
        <rFont val="Calibri"/>
      </rPr>
      <t>4.29e-15</t>
    </r>
  </si>
  <si>
    <r>
      <rPr>
        <sz val="7"/>
        <color rgb="FF231F20"/>
        <rFont val="Calibri"/>
      </rPr>
      <t>n-HFE-7200</t>
    </r>
  </si>
  <si>
    <r>
      <rPr>
        <sz val="7"/>
        <color rgb="FF231F20"/>
        <rFont val="Calibri"/>
      </rPr>
      <t>n-C</t>
    </r>
    <r>
      <rPr>
        <sz val="4"/>
        <color rgb="FF231F20"/>
        <rFont val="Calibri"/>
      </rPr>
      <t>4</t>
    </r>
    <r>
      <rPr>
        <sz val="7"/>
        <color rgb="FF231F20"/>
        <rFont val="Calibri"/>
      </rPr>
      <t>F</t>
    </r>
    <r>
      <rPr>
        <sz val="4"/>
        <color rgb="FF231F20"/>
        <rFont val="Calibri"/>
      </rPr>
      <t>9</t>
    </r>
    <r>
      <rPr>
        <sz val="7"/>
        <color rgb="FF231F20"/>
        <rFont val="Calibri"/>
      </rPr>
      <t>OC</t>
    </r>
    <r>
      <rPr>
        <sz val="4"/>
        <color rgb="FF231F20"/>
        <rFont val="Calibri"/>
      </rPr>
      <t>2</t>
    </r>
    <r>
      <rPr>
        <sz val="7"/>
        <color rgb="FF231F20"/>
        <rFont val="Calibri"/>
      </rPr>
      <t>H</t>
    </r>
    <r>
      <rPr>
        <sz val="4"/>
        <color rgb="FF231F20"/>
        <rFont val="Calibri"/>
      </rPr>
      <t>5</t>
    </r>
  </si>
  <si>
    <r>
      <rPr>
        <sz val="7"/>
        <color rgb="FF231F20"/>
        <rFont val="Calibri"/>
      </rPr>
      <t>0.35</t>
    </r>
    <r>
      <rPr>
        <sz val="4"/>
        <color rgb="FF231F20"/>
        <rFont val="Calibri"/>
      </rPr>
      <t>i</t>
    </r>
  </si>
  <si>
    <r>
      <rPr>
        <sz val="7"/>
        <color rgb="FF231F20"/>
        <rFont val="Calibri"/>
      </rPr>
      <t>5.92e-12</t>
    </r>
  </si>
  <si>
    <r>
      <rPr>
        <sz val="7"/>
        <color rgb="FF231F20"/>
        <rFont val="Calibri"/>
      </rPr>
      <t>5.92e-12</t>
    </r>
  </si>
  <si>
    <r>
      <rPr>
        <sz val="7"/>
        <color rgb="FF231F20"/>
        <rFont val="Calibri"/>
      </rPr>
      <t>5.14e-14</t>
    </r>
  </si>
  <si>
    <r>
      <rPr>
        <sz val="7"/>
        <color rgb="FF231F20"/>
        <rFont val="Calibri"/>
      </rPr>
      <t>6.78e-15</t>
    </r>
  </si>
  <si>
    <r>
      <rPr>
        <sz val="7"/>
        <color rgb="FF231F20"/>
        <rFont val="Calibri"/>
      </rPr>
      <t>4.87e-15</t>
    </r>
  </si>
  <si>
    <r>
      <rPr>
        <sz val="7"/>
        <color rgb="FF231F20"/>
        <rFont val="Calibri"/>
      </rPr>
      <t>i-HFE-7200</t>
    </r>
  </si>
  <si>
    <r>
      <rPr>
        <sz val="7"/>
        <color rgb="FF231F20"/>
        <rFont val="Calibri"/>
      </rPr>
      <t>i-C</t>
    </r>
    <r>
      <rPr>
        <sz val="4"/>
        <color rgb="FF231F20"/>
        <rFont val="Calibri"/>
      </rPr>
      <t>4</t>
    </r>
    <r>
      <rPr>
        <sz val="7"/>
        <color rgb="FF231F20"/>
        <rFont val="Calibri"/>
      </rPr>
      <t>F</t>
    </r>
    <r>
      <rPr>
        <sz val="4"/>
        <color rgb="FF231F20"/>
        <rFont val="Calibri"/>
      </rPr>
      <t>9</t>
    </r>
    <r>
      <rPr>
        <sz val="7"/>
        <color rgb="FF231F20"/>
        <rFont val="Calibri"/>
      </rPr>
      <t>OC</t>
    </r>
    <r>
      <rPr>
        <sz val="4"/>
        <color rgb="FF231F20"/>
        <rFont val="Calibri"/>
      </rPr>
      <t>2</t>
    </r>
    <r>
      <rPr>
        <sz val="7"/>
        <color rgb="FF231F20"/>
        <rFont val="Calibri"/>
      </rPr>
      <t>H</t>
    </r>
    <r>
      <rPr>
        <sz val="4"/>
        <color rgb="FF231F20"/>
        <rFont val="Calibri"/>
      </rPr>
      <t>5</t>
    </r>
  </si>
  <si>
    <r>
      <rPr>
        <sz val="7"/>
        <color rgb="FF231F20"/>
        <rFont val="Calibri"/>
      </rPr>
      <t>4.06e-12</t>
    </r>
  </si>
  <si>
    <r>
      <rPr>
        <sz val="7"/>
        <color rgb="FF231F20"/>
        <rFont val="Calibri"/>
      </rPr>
      <t>4.06e-12</t>
    </r>
  </si>
  <si>
    <r>
      <rPr>
        <sz val="7"/>
        <color rgb="FF231F20"/>
        <rFont val="Calibri"/>
      </rPr>
      <t>3.52e-14</t>
    </r>
  </si>
  <si>
    <r>
      <rPr>
        <sz val="7"/>
        <color rgb="FF231F20"/>
        <rFont val="Calibri"/>
      </rPr>
      <t>4.65e-15</t>
    </r>
  </si>
  <si>
    <r>
      <rPr>
        <sz val="7"/>
        <color rgb="FF231F20"/>
        <rFont val="Calibri"/>
      </rPr>
      <t>3.34e-15</t>
    </r>
  </si>
  <si>
    <r>
      <rPr>
        <sz val="7"/>
        <color rgb="FF231F20"/>
        <rFont val="Calibri"/>
      </rPr>
      <t>HFE-236ca12 (HG-10)</t>
    </r>
  </si>
  <si>
    <r>
      <rPr>
        <sz val="7"/>
        <color rgb="FF231F20"/>
        <rFont val="Calibri"/>
      </rPr>
      <t>CHF</t>
    </r>
    <r>
      <rPr>
        <sz val="4"/>
        <color rgb="FF231F20"/>
        <rFont val="Calibri"/>
      </rPr>
      <t>2</t>
    </r>
    <r>
      <rPr>
        <sz val="7"/>
        <color rgb="FF231F20"/>
        <rFont val="Calibri"/>
      </rPr>
      <t>OCF</t>
    </r>
    <r>
      <rPr>
        <sz val="4"/>
        <color rgb="FF231F20"/>
        <rFont val="Calibri"/>
      </rPr>
      <t>2</t>
    </r>
    <r>
      <rPr>
        <sz val="7"/>
        <color rgb="FF231F20"/>
        <rFont val="Calibri"/>
      </rPr>
      <t>OCHF</t>
    </r>
    <r>
      <rPr>
        <sz val="4"/>
        <color rgb="FF231F20"/>
        <rFont val="Calibri"/>
      </rPr>
      <t>2</t>
    </r>
  </si>
  <si>
    <r>
      <rPr>
        <sz val="7"/>
        <color rgb="FF231F20"/>
        <rFont val="Calibri"/>
      </rPr>
      <t>2.75e-10</t>
    </r>
  </si>
  <si>
    <r>
      <rPr>
        <sz val="7"/>
        <color rgb="FF231F20"/>
        <rFont val="Calibri"/>
      </rPr>
      <t>4.91e-10</t>
    </r>
  </si>
  <si>
    <r>
      <rPr>
        <sz val="7"/>
        <color rgb="FF231F20"/>
        <rFont val="Calibri"/>
      </rPr>
      <t>7.06e-12</t>
    </r>
  </si>
  <si>
    <r>
      <rPr>
        <sz val="7"/>
        <color rgb="FF231F20"/>
        <rFont val="Calibri"/>
      </rPr>
      <t>2.94e-12</t>
    </r>
  </si>
  <si>
    <r>
      <rPr>
        <sz val="7"/>
        <color rgb="FF231F20"/>
        <rFont val="Calibri"/>
      </rPr>
      <t>7.75e-13</t>
    </r>
  </si>
  <si>
    <r>
      <rPr>
        <sz val="7"/>
        <color rgb="FF231F20"/>
        <rFont val="Calibri"/>
      </rPr>
      <t>HFE-338pcc13 (HG-01)</t>
    </r>
  </si>
  <si>
    <r>
      <rPr>
        <sz val="7"/>
        <color rgb="FF231F20"/>
        <rFont val="Calibri"/>
      </rPr>
      <t>CHF</t>
    </r>
    <r>
      <rPr>
        <sz val="4"/>
        <color rgb="FF231F20"/>
        <rFont val="Calibri"/>
      </rPr>
      <t>2</t>
    </r>
    <r>
      <rPr>
        <sz val="7"/>
        <color rgb="FF231F20"/>
        <rFont val="Calibri"/>
      </rPr>
      <t>OCF</t>
    </r>
    <r>
      <rPr>
        <sz val="4"/>
        <color rgb="FF231F20"/>
        <rFont val="Calibri"/>
      </rPr>
      <t>2</t>
    </r>
    <r>
      <rPr>
        <sz val="7"/>
        <color rgb="FF231F20"/>
        <rFont val="Calibri"/>
      </rPr>
      <t>CF</t>
    </r>
    <r>
      <rPr>
        <sz val="4"/>
        <color rgb="FF231F20"/>
        <rFont val="Calibri"/>
      </rPr>
      <t>2</t>
    </r>
    <r>
      <rPr>
        <sz val="7"/>
        <color rgb="FF231F20"/>
        <rFont val="Calibri"/>
      </rPr>
      <t>OCHF</t>
    </r>
    <r>
      <rPr>
        <sz val="4"/>
        <color rgb="FF231F20"/>
        <rFont val="Calibri"/>
      </rPr>
      <t>2</t>
    </r>
  </si>
  <si>
    <r>
      <rPr>
        <sz val="7"/>
        <color rgb="FF231F20"/>
        <rFont val="Calibri"/>
      </rPr>
      <t>2.10e-10</t>
    </r>
  </si>
  <si>
    <r>
      <rPr>
        <sz val="7"/>
        <color rgb="FF231F20"/>
        <rFont val="Calibri"/>
      </rPr>
      <t>2.67e-10</t>
    </r>
  </si>
  <si>
    <r>
      <rPr>
        <sz val="7"/>
        <color rgb="FF231F20"/>
        <rFont val="Calibri"/>
      </rPr>
      <t>4.69e-12</t>
    </r>
  </si>
  <si>
    <r>
      <rPr>
        <sz val="7"/>
        <color rgb="FF231F20"/>
        <rFont val="Calibri"/>
      </rPr>
      <t>9.28e-13</t>
    </r>
  </si>
  <si>
    <r>
      <rPr>
        <sz val="7"/>
        <color rgb="FF231F20"/>
        <rFont val="Calibri"/>
      </rPr>
      <t>2.42e-13</t>
    </r>
  </si>
  <si>
    <r>
      <rPr>
        <sz val="7"/>
        <color rgb="FF231F20"/>
        <rFont val="Calibri"/>
      </rPr>
      <t>1,1,1,3,3,3-Hexafluoropropan-2-ol</t>
    </r>
  </si>
  <si>
    <r>
      <rPr>
        <sz val="7"/>
        <color rgb="FF231F20"/>
        <rFont val="Calibri"/>
      </rPr>
      <t>(CF</t>
    </r>
    <r>
      <rPr>
        <sz val="4"/>
        <color rgb="FF231F20"/>
        <rFont val="Calibri"/>
      </rPr>
      <t>3</t>
    </r>
    <r>
      <rPr>
        <sz val="7"/>
        <color rgb="FF231F20"/>
        <rFont val="Calibri"/>
      </rPr>
      <t>)</t>
    </r>
    <r>
      <rPr>
        <sz val="4"/>
        <color rgb="FF231F20"/>
        <rFont val="Calibri"/>
      </rPr>
      <t>2</t>
    </r>
    <r>
      <rPr>
        <sz val="7"/>
        <color rgb="FF231F20"/>
        <rFont val="Calibri"/>
      </rPr>
      <t>CHOH</t>
    </r>
  </si>
  <si>
    <r>
      <rPr>
        <sz val="7"/>
        <color rgb="FF231F20"/>
        <rFont val="Calibri"/>
      </rPr>
      <t>1.67e-11</t>
    </r>
  </si>
  <si>
    <r>
      <rPr>
        <sz val="7"/>
        <color rgb="FF231F20"/>
        <rFont val="Calibri"/>
      </rPr>
      <t>1.67e-11</t>
    </r>
  </si>
  <si>
    <r>
      <rPr>
        <sz val="7"/>
        <color rgb="FF231F20"/>
        <rFont val="Calibri"/>
      </rPr>
      <t>1.66e-13</t>
    </r>
  </si>
  <si>
    <r>
      <rPr>
        <sz val="7"/>
        <color rgb="FF231F20"/>
        <rFont val="Calibri"/>
      </rPr>
      <t>1.97e-14</t>
    </r>
  </si>
  <si>
    <r>
      <rPr>
        <sz val="7"/>
        <color rgb="FF231F20"/>
        <rFont val="Calibri"/>
      </rPr>
      <t>1.38e-14</t>
    </r>
  </si>
  <si>
    <r>
      <rPr>
        <sz val="7"/>
        <color rgb="FF231F20"/>
        <rFont val="Calibri"/>
      </rPr>
      <t>HG-02</t>
    </r>
  </si>
  <si>
    <r>
      <rPr>
        <sz val="7"/>
        <color rgb="FF231F20"/>
        <rFont val="Calibri"/>
      </rPr>
      <t>HF</t>
    </r>
    <r>
      <rPr>
        <sz val="4"/>
        <color rgb="FF231F20"/>
        <rFont val="Calibri"/>
      </rPr>
      <t>2</t>
    </r>
    <r>
      <rPr>
        <sz val="7"/>
        <color rgb="FF231F20"/>
        <rFont val="Calibri"/>
      </rPr>
      <t>C–(OCF</t>
    </r>
    <r>
      <rPr>
        <sz val="4"/>
        <color rgb="FF231F20"/>
        <rFont val="Calibri"/>
      </rPr>
      <t>2</t>
    </r>
    <r>
      <rPr>
        <sz val="7"/>
        <color rgb="FF231F20"/>
        <rFont val="Calibri"/>
      </rPr>
      <t>CF</t>
    </r>
    <r>
      <rPr>
        <sz val="4"/>
        <color rgb="FF231F20"/>
        <rFont val="Calibri"/>
      </rPr>
      <t>2</t>
    </r>
    <r>
      <rPr>
        <sz val="7"/>
        <color rgb="FF231F20"/>
        <rFont val="Calibri"/>
      </rPr>
      <t>)</t>
    </r>
    <r>
      <rPr>
        <sz val="4"/>
        <color rgb="FF231F20"/>
        <rFont val="Calibri"/>
      </rPr>
      <t>2</t>
    </r>
    <r>
      <rPr>
        <sz val="7"/>
        <color rgb="FF231F20"/>
        <rFont val="Calibri"/>
      </rPr>
      <t>– OCF</t>
    </r>
    <r>
      <rPr>
        <sz val="4"/>
        <color rgb="FF231F20"/>
        <rFont val="Calibri"/>
      </rPr>
      <t>2</t>
    </r>
    <r>
      <rPr>
        <sz val="7"/>
        <color rgb="FF231F20"/>
        <rFont val="Calibri"/>
      </rPr>
      <t>H</t>
    </r>
  </si>
  <si>
    <r>
      <rPr>
        <sz val="7"/>
        <color rgb="FF231F20"/>
        <rFont val="Calibri"/>
      </rPr>
      <t>1.24</t>
    </r>
    <r>
      <rPr>
        <sz val="4"/>
        <color rgb="FF231F20"/>
        <rFont val="Calibri"/>
      </rPr>
      <t>i</t>
    </r>
  </si>
  <si>
    <r>
      <rPr>
        <sz val="7"/>
        <color rgb="FF231F20"/>
        <rFont val="Calibri"/>
      </rPr>
      <t>1.97e-10</t>
    </r>
  </si>
  <si>
    <r>
      <rPr>
        <sz val="7"/>
        <color rgb="FF231F20"/>
        <rFont val="Calibri"/>
      </rPr>
      <t>2.50e-10</t>
    </r>
  </si>
  <si>
    <r>
      <rPr>
        <sz val="7"/>
        <color rgb="FF231F20"/>
        <rFont val="Calibri"/>
      </rPr>
      <t>4.40e-12</t>
    </r>
  </si>
  <si>
    <r>
      <rPr>
        <sz val="7"/>
        <color rgb="FF231F20"/>
        <rFont val="Calibri"/>
      </rPr>
      <t>8.70e-13</t>
    </r>
  </si>
  <si>
    <r>
      <rPr>
        <sz val="7"/>
        <color rgb="FF231F20"/>
        <rFont val="Calibri"/>
      </rPr>
      <t>2.27e-13</t>
    </r>
  </si>
  <si>
    <r>
      <rPr>
        <sz val="7"/>
        <color rgb="FF231F20"/>
        <rFont val="Calibri"/>
      </rPr>
      <t>HG-03</t>
    </r>
  </si>
  <si>
    <r>
      <rPr>
        <sz val="7"/>
        <color rgb="FF231F20"/>
        <rFont val="Calibri"/>
      </rPr>
      <t>HF</t>
    </r>
    <r>
      <rPr>
        <sz val="4"/>
        <color rgb="FF231F20"/>
        <rFont val="Calibri"/>
      </rPr>
      <t>2</t>
    </r>
    <r>
      <rPr>
        <sz val="7"/>
        <color rgb="FF231F20"/>
        <rFont val="Calibri"/>
      </rPr>
      <t>C–(OCF</t>
    </r>
    <r>
      <rPr>
        <sz val="4"/>
        <color rgb="FF231F20"/>
        <rFont val="Calibri"/>
      </rPr>
      <t>2</t>
    </r>
    <r>
      <rPr>
        <sz val="7"/>
        <color rgb="FF231F20"/>
        <rFont val="Calibri"/>
      </rPr>
      <t>CF</t>
    </r>
    <r>
      <rPr>
        <sz val="4"/>
        <color rgb="FF231F20"/>
        <rFont val="Calibri"/>
      </rPr>
      <t>2</t>
    </r>
    <r>
      <rPr>
        <sz val="7"/>
        <color rgb="FF231F20"/>
        <rFont val="Calibri"/>
      </rPr>
      <t>)</t>
    </r>
    <r>
      <rPr>
        <sz val="4"/>
        <color rgb="FF231F20"/>
        <rFont val="Calibri"/>
      </rPr>
      <t>3</t>
    </r>
    <r>
      <rPr>
        <sz val="7"/>
        <color rgb="FF231F20"/>
        <rFont val="Calibri"/>
      </rPr>
      <t>– OCF</t>
    </r>
    <r>
      <rPr>
        <sz val="4"/>
        <color rgb="FF231F20"/>
        <rFont val="Calibri"/>
      </rPr>
      <t>2</t>
    </r>
    <r>
      <rPr>
        <sz val="7"/>
        <color rgb="FF231F20"/>
        <rFont val="Calibri"/>
      </rPr>
      <t>H</t>
    </r>
  </si>
  <si>
    <r>
      <rPr>
        <sz val="7"/>
        <color rgb="FF231F20"/>
        <rFont val="Calibri"/>
      </rPr>
      <t>1.76</t>
    </r>
    <r>
      <rPr>
        <sz val="4"/>
        <color rgb="FF231F20"/>
        <rFont val="Calibri"/>
      </rPr>
      <t>i</t>
    </r>
  </si>
  <si>
    <r>
      <rPr>
        <sz val="7"/>
        <color rgb="FF231F20"/>
        <rFont val="Calibri"/>
      </rPr>
      <t>2.06e-10</t>
    </r>
  </si>
  <si>
    <r>
      <rPr>
        <sz val="7"/>
        <color rgb="FF231F20"/>
        <rFont val="Calibri"/>
      </rPr>
      <t>2.62e-10</t>
    </r>
  </si>
  <si>
    <r>
      <rPr>
        <sz val="7"/>
        <color rgb="FF231F20"/>
        <rFont val="Calibri"/>
      </rPr>
      <t>4.60e-12</t>
    </r>
  </si>
  <si>
    <r>
      <rPr>
        <sz val="7"/>
        <color rgb="FF231F20"/>
        <rFont val="Calibri"/>
      </rPr>
      <t>9.10e-13</t>
    </r>
  </si>
  <si>
    <r>
      <rPr>
        <sz val="7"/>
        <color rgb="FF231F20"/>
        <rFont val="Calibri"/>
      </rPr>
      <t>2.37e-13</t>
    </r>
  </si>
  <si>
    <r>
      <rPr>
        <sz val="7"/>
        <color rgb="FF231F20"/>
        <rFont val="Calibri"/>
      </rPr>
      <t>HG-20</t>
    </r>
  </si>
  <si>
    <r>
      <rPr>
        <sz val="7"/>
        <color rgb="FF231F20"/>
        <rFont val="Calibri"/>
      </rPr>
      <t>HF</t>
    </r>
    <r>
      <rPr>
        <sz val="4"/>
        <color rgb="FF231F20"/>
        <rFont val="Calibri"/>
      </rPr>
      <t>2</t>
    </r>
    <r>
      <rPr>
        <sz val="7"/>
        <color rgb="FF231F20"/>
        <rFont val="Calibri"/>
      </rPr>
      <t>C–(OCF</t>
    </r>
    <r>
      <rPr>
        <sz val="4"/>
        <color rgb="FF231F20"/>
        <rFont val="Calibri"/>
      </rPr>
      <t>2</t>
    </r>
    <r>
      <rPr>
        <sz val="7"/>
        <color rgb="FF231F20"/>
        <rFont val="Calibri"/>
      </rPr>
      <t>)</t>
    </r>
    <r>
      <rPr>
        <sz val="4"/>
        <color rgb="FF231F20"/>
        <rFont val="Calibri"/>
      </rPr>
      <t>2</t>
    </r>
    <r>
      <rPr>
        <sz val="7"/>
        <color rgb="FF231F20"/>
        <rFont val="Calibri"/>
      </rPr>
      <t>–OCF</t>
    </r>
    <r>
      <rPr>
        <sz val="4"/>
        <color rgb="FF231F20"/>
        <rFont val="Calibri"/>
      </rPr>
      <t>2</t>
    </r>
    <r>
      <rPr>
        <sz val="7"/>
        <color rgb="FF231F20"/>
        <rFont val="Calibri"/>
      </rPr>
      <t>H</t>
    </r>
  </si>
  <si>
    <r>
      <rPr>
        <sz val="7"/>
        <color rgb="FF231F20"/>
        <rFont val="Calibri"/>
      </rPr>
      <t>0.92</t>
    </r>
    <r>
      <rPr>
        <sz val="4"/>
        <color rgb="FF231F20"/>
        <rFont val="Calibri"/>
      </rPr>
      <t>i</t>
    </r>
  </si>
  <si>
    <r>
      <rPr>
        <sz val="7"/>
        <color rgb="FF231F20"/>
        <rFont val="Calibri"/>
      </rPr>
      <t>2.73e-10</t>
    </r>
  </si>
  <si>
    <r>
      <rPr>
        <sz val="7"/>
        <color rgb="FF231F20"/>
        <rFont val="Calibri"/>
      </rPr>
      <t>4.86e-10</t>
    </r>
  </si>
  <si>
    <r>
      <rPr>
        <sz val="7"/>
        <color rgb="FF231F20"/>
        <rFont val="Calibri"/>
      </rPr>
      <t>7.00e-12</t>
    </r>
  </si>
  <si>
    <r>
      <rPr>
        <sz val="7"/>
        <color rgb="FF231F20"/>
        <rFont val="Calibri"/>
      </rPr>
      <t>2.91e-12</t>
    </r>
  </si>
  <si>
    <r>
      <rPr>
        <sz val="7"/>
        <color rgb="FF231F20"/>
        <rFont val="Calibri"/>
      </rPr>
      <t>7.68e-13</t>
    </r>
  </si>
  <si>
    <r>
      <rPr>
        <sz val="7"/>
        <color rgb="FF231F20"/>
        <rFont val="Calibri"/>
      </rPr>
      <t>HG-21</t>
    </r>
  </si>
  <si>
    <r>
      <rPr>
        <sz val="7"/>
        <color rgb="FF231F20"/>
        <rFont val="Calibri"/>
      </rPr>
      <t>HF</t>
    </r>
    <r>
      <rPr>
        <sz val="4"/>
        <color rgb="FF231F20"/>
        <rFont val="Calibri"/>
      </rPr>
      <t>2</t>
    </r>
    <r>
      <rPr>
        <sz val="7"/>
        <color rgb="FF231F20"/>
        <rFont val="Calibri"/>
      </rPr>
      <t>C–OCF</t>
    </r>
    <r>
      <rPr>
        <sz val="4"/>
        <color rgb="FF231F20"/>
        <rFont val="Calibri"/>
      </rPr>
      <t>2</t>
    </r>
    <r>
      <rPr>
        <sz val="7"/>
        <color rgb="FF231F20"/>
        <rFont val="Calibri"/>
      </rPr>
      <t>CF</t>
    </r>
    <r>
      <rPr>
        <sz val="4"/>
        <color rgb="FF231F20"/>
        <rFont val="Calibri"/>
      </rPr>
      <t>2</t>
    </r>
    <r>
      <rPr>
        <sz val="7"/>
        <color rgb="FF231F20"/>
        <rFont val="Calibri"/>
      </rPr>
      <t>OC- F</t>
    </r>
    <r>
      <rPr>
        <sz val="4"/>
        <color rgb="FF231F20"/>
        <rFont val="Calibri"/>
      </rPr>
      <t>2</t>
    </r>
    <r>
      <rPr>
        <sz val="7"/>
        <color rgb="FF231F20"/>
        <rFont val="Calibri"/>
      </rPr>
      <t>OCF</t>
    </r>
    <r>
      <rPr>
        <sz val="4"/>
        <color rgb="FF231F20"/>
        <rFont val="Calibri"/>
      </rPr>
      <t>2</t>
    </r>
    <r>
      <rPr>
        <sz val="7"/>
        <color rgb="FF231F20"/>
        <rFont val="Calibri"/>
      </rPr>
      <t>O–CF</t>
    </r>
    <r>
      <rPr>
        <sz val="4"/>
        <color rgb="FF231F20"/>
        <rFont val="Calibri"/>
      </rPr>
      <t>2</t>
    </r>
    <r>
      <rPr>
        <sz val="7"/>
        <color rgb="FF231F20"/>
        <rFont val="Calibri"/>
      </rPr>
      <t>H</t>
    </r>
  </si>
  <si>
    <r>
      <rPr>
        <sz val="7"/>
        <color rgb="FF231F20"/>
        <rFont val="Calibri"/>
      </rPr>
      <t>1.71</t>
    </r>
    <r>
      <rPr>
        <sz val="4"/>
        <color rgb="FF231F20"/>
        <rFont val="Calibri"/>
      </rPr>
      <t>i</t>
    </r>
  </si>
  <si>
    <r>
      <rPr>
        <sz val="7"/>
        <color rgb="FF231F20"/>
        <rFont val="Calibri"/>
      </rPr>
      <t>2.76e-10</t>
    </r>
  </si>
  <si>
    <r>
      <rPr>
        <sz val="7"/>
        <color rgb="FF231F20"/>
        <rFont val="Calibri"/>
      </rPr>
      <t>3.57e-10</t>
    </r>
  </si>
  <si>
    <r>
      <rPr>
        <sz val="7"/>
        <color rgb="FF231F20"/>
        <rFont val="Calibri"/>
      </rPr>
      <t>6.23e-12</t>
    </r>
  </si>
  <si>
    <r>
      <rPr>
        <sz val="7"/>
        <color rgb="FF231F20"/>
        <rFont val="Calibri"/>
      </rPr>
      <t>1.31e-12</t>
    </r>
  </si>
  <si>
    <r>
      <rPr>
        <sz val="7"/>
        <color rgb="FF231F20"/>
        <rFont val="Calibri"/>
      </rPr>
      <t>3.29e-13</t>
    </r>
  </si>
  <si>
    <r>
      <rPr>
        <sz val="7"/>
        <color rgb="FF231F20"/>
        <rFont val="Calibri"/>
      </rPr>
      <t>HG-30</t>
    </r>
  </si>
  <si>
    <r>
      <rPr>
        <sz val="7"/>
        <color rgb="FF231F20"/>
        <rFont val="Calibri"/>
      </rPr>
      <t>HF</t>
    </r>
    <r>
      <rPr>
        <sz val="4"/>
        <color rgb="FF231F20"/>
        <rFont val="Calibri"/>
      </rPr>
      <t>2</t>
    </r>
    <r>
      <rPr>
        <sz val="7"/>
        <color rgb="FF231F20"/>
        <rFont val="Calibri"/>
      </rPr>
      <t>C–(OCF</t>
    </r>
    <r>
      <rPr>
        <sz val="4"/>
        <color rgb="FF231F20"/>
        <rFont val="Calibri"/>
      </rPr>
      <t>2</t>
    </r>
    <r>
      <rPr>
        <sz val="7"/>
        <color rgb="FF231F20"/>
        <rFont val="Calibri"/>
      </rPr>
      <t>)</t>
    </r>
    <r>
      <rPr>
        <sz val="4"/>
        <color rgb="FF231F20"/>
        <rFont val="Calibri"/>
      </rPr>
      <t>3</t>
    </r>
    <r>
      <rPr>
        <sz val="7"/>
        <color rgb="FF231F20"/>
        <rFont val="Calibri"/>
      </rPr>
      <t>–OCF</t>
    </r>
    <r>
      <rPr>
        <sz val="4"/>
        <color rgb="FF231F20"/>
        <rFont val="Calibri"/>
      </rPr>
      <t>2</t>
    </r>
    <r>
      <rPr>
        <sz val="7"/>
        <color rgb="FF231F20"/>
        <rFont val="Calibri"/>
      </rPr>
      <t>H</t>
    </r>
  </si>
  <si>
    <r>
      <rPr>
        <sz val="7"/>
        <color rgb="FF231F20"/>
        <rFont val="Calibri"/>
      </rPr>
      <t>1.65</t>
    </r>
    <r>
      <rPr>
        <sz val="4"/>
        <color rgb="FF231F20"/>
        <rFont val="Calibri"/>
      </rPr>
      <t>i</t>
    </r>
  </si>
  <si>
    <r>
      <rPr>
        <sz val="7"/>
        <color rgb="FF231F20"/>
        <rFont val="Calibri"/>
      </rPr>
      <t>3.77e-10</t>
    </r>
  </si>
  <si>
    <r>
      <rPr>
        <sz val="7"/>
        <color rgb="FF231F20"/>
        <rFont val="Calibri"/>
      </rPr>
      <t>6.73e-10</t>
    </r>
  </si>
  <si>
    <r>
      <rPr>
        <sz val="7"/>
        <color rgb="FF231F20"/>
        <rFont val="Calibri"/>
      </rPr>
      <t>9.68e-12</t>
    </r>
  </si>
  <si>
    <r>
      <rPr>
        <sz val="7"/>
        <color rgb="FF231F20"/>
        <rFont val="Calibri"/>
      </rPr>
      <t>4.03e-12</t>
    </r>
  </si>
  <si>
    <r>
      <rPr>
        <sz val="7"/>
        <color rgb="FF231F20"/>
        <rFont val="Calibri"/>
      </rPr>
      <t>1.06e-12</t>
    </r>
  </si>
  <si>
    <r>
      <rPr>
        <sz val="7"/>
        <color rgb="FF231F20"/>
        <rFont val="Calibri"/>
      </rPr>
      <t>1-Ethoxy-1,1,2,2,3,3,3-heptafluoropropane</t>
    </r>
  </si>
  <si>
    <r>
      <rPr>
        <sz val="7"/>
        <color rgb="FF231F20"/>
        <rFont val="Calibri"/>
      </rPr>
      <t>CF</t>
    </r>
    <r>
      <rPr>
        <sz val="4"/>
        <color rgb="FF231F20"/>
        <rFont val="Calibri"/>
      </rPr>
      <t>3</t>
    </r>
    <r>
      <rPr>
        <sz val="7"/>
        <color rgb="FF231F20"/>
        <rFont val="Calibri"/>
      </rPr>
      <t>CF</t>
    </r>
    <r>
      <rPr>
        <sz val="4"/>
        <color rgb="FF231F20"/>
        <rFont val="Calibri"/>
      </rPr>
      <t>2</t>
    </r>
    <r>
      <rPr>
        <sz val="7"/>
        <color rgb="FF231F20"/>
        <rFont val="Calibri"/>
      </rPr>
      <t>CF</t>
    </r>
    <r>
      <rPr>
        <sz val="4"/>
        <color rgb="FF231F20"/>
        <rFont val="Calibri"/>
      </rPr>
      <t>2</t>
    </r>
    <r>
      <rPr>
        <sz val="7"/>
        <color rgb="FF231F20"/>
        <rFont val="Calibri"/>
      </rPr>
      <t>OCH</t>
    </r>
    <r>
      <rPr>
        <sz val="4"/>
        <color rgb="FF231F20"/>
        <rFont val="Calibri"/>
      </rPr>
      <t>2</t>
    </r>
    <r>
      <rPr>
        <sz val="7"/>
        <color rgb="FF231F20"/>
        <rFont val="Calibri"/>
      </rPr>
      <t>CH</t>
    </r>
    <r>
      <rPr>
        <sz val="4"/>
        <color rgb="FF231F20"/>
        <rFont val="Calibri"/>
      </rPr>
      <t>3</t>
    </r>
  </si>
  <si>
    <r>
      <rPr>
        <sz val="7"/>
        <color rgb="FF231F20"/>
        <rFont val="Calibri"/>
      </rPr>
      <t>0.28</t>
    </r>
    <r>
      <rPr>
        <sz val="4"/>
        <color rgb="FF231F20"/>
        <rFont val="Calibri"/>
      </rPr>
      <t>i</t>
    </r>
  </si>
  <si>
    <r>
      <rPr>
        <sz val="7"/>
        <color rgb="FF231F20"/>
        <rFont val="Calibri"/>
      </rPr>
      <t>5.56e-12</t>
    </r>
  </si>
  <si>
    <r>
      <rPr>
        <sz val="7"/>
        <color rgb="FF231F20"/>
        <rFont val="Calibri"/>
      </rPr>
      <t>5.56e-12</t>
    </r>
  </si>
  <si>
    <r>
      <rPr>
        <sz val="7"/>
        <color rgb="FF231F20"/>
        <rFont val="Calibri"/>
      </rPr>
      <t>4.80e-14</t>
    </r>
  </si>
  <si>
    <r>
      <rPr>
        <sz val="7"/>
        <color rgb="FF231F20"/>
        <rFont val="Calibri"/>
      </rPr>
      <t>6.36e-15</t>
    </r>
  </si>
  <si>
    <r>
      <rPr>
        <sz val="7"/>
        <color rgb="FF231F20"/>
        <rFont val="Calibri"/>
      </rPr>
      <t>4.57e-15</t>
    </r>
  </si>
  <si>
    <r>
      <rPr>
        <sz val="7"/>
        <color rgb="FF231F20"/>
        <rFont val="Calibri"/>
      </rPr>
      <t>Fluoroxene</t>
    </r>
  </si>
  <si>
    <r>
      <rPr>
        <sz val="7"/>
        <color rgb="FF231F20"/>
        <rFont val="Calibri"/>
      </rPr>
      <t>CF</t>
    </r>
    <r>
      <rPr>
        <sz val="4"/>
        <color rgb="FF231F20"/>
        <rFont val="Calibri"/>
      </rPr>
      <t>3</t>
    </r>
    <r>
      <rPr>
        <sz val="7"/>
        <color rgb="FF231F20"/>
        <rFont val="Calibri"/>
      </rPr>
      <t>CH</t>
    </r>
    <r>
      <rPr>
        <sz val="4"/>
        <color rgb="FF231F20"/>
        <rFont val="Calibri"/>
      </rPr>
      <t>2</t>
    </r>
    <r>
      <rPr>
        <sz val="7"/>
        <color rgb="FF231F20"/>
        <rFont val="Calibri"/>
      </rPr>
      <t>OCH=CH</t>
    </r>
    <r>
      <rPr>
        <sz val="4"/>
        <color rgb="FF231F20"/>
        <rFont val="Calibri"/>
      </rPr>
      <t>2</t>
    </r>
  </si>
  <si>
    <r>
      <rPr>
        <sz val="7"/>
        <color rgb="FF231F20"/>
        <rFont val="Calibri"/>
      </rPr>
      <t>3.6 days</t>
    </r>
  </si>
  <si>
    <r>
      <rPr>
        <sz val="7"/>
        <color rgb="FF231F20"/>
        <rFont val="Calibri"/>
      </rPr>
      <t>0.01</t>
    </r>
    <r>
      <rPr>
        <sz val="4"/>
        <color rgb="FF231F20"/>
        <rFont val="Calibri"/>
      </rPr>
      <t>i</t>
    </r>
  </si>
  <si>
    <r>
      <rPr>
        <sz val="7"/>
        <color rgb="FF231F20"/>
        <rFont val="Calibri"/>
      </rPr>
      <t>4.97e-15</t>
    </r>
  </si>
  <si>
    <r>
      <rPr>
        <b/>
        <sz val="7"/>
        <color rgb="FF231F20"/>
        <rFont val="Calibri"/>
      </rPr>
      <t>&lt;1</t>
    </r>
  </si>
  <si>
    <r>
      <rPr>
        <sz val="7"/>
        <color rgb="FF231F20"/>
        <rFont val="Calibri"/>
      </rPr>
      <t>4.97e-15</t>
    </r>
  </si>
  <si>
    <r>
      <rPr>
        <b/>
        <sz val="7"/>
        <color rgb="FF231F20"/>
        <rFont val="Calibri"/>
      </rPr>
      <t>&lt;1</t>
    </r>
  </si>
  <si>
    <r>
      <rPr>
        <sz val="7"/>
        <color rgb="FF231F20"/>
        <rFont val="Calibri"/>
      </rPr>
      <t>3.95e-17</t>
    </r>
  </si>
  <si>
    <r>
      <rPr>
        <b/>
        <sz val="7"/>
        <color rgb="FF231F20"/>
        <rFont val="Calibri"/>
      </rPr>
      <t>&lt;1</t>
    </r>
  </si>
  <si>
    <r>
      <rPr>
        <sz val="7"/>
        <color rgb="FF231F20"/>
        <rFont val="Calibri"/>
      </rPr>
      <t>5.58e-18</t>
    </r>
  </si>
  <si>
    <r>
      <rPr>
        <b/>
        <sz val="7"/>
        <color rgb="FF231F20"/>
        <rFont val="Calibri"/>
      </rPr>
      <t>&lt;1</t>
    </r>
  </si>
  <si>
    <r>
      <rPr>
        <sz val="7"/>
        <color rgb="FF231F20"/>
        <rFont val="Calibri"/>
      </rPr>
      <t>4.08e-18</t>
    </r>
  </si>
  <si>
    <r>
      <rPr>
        <b/>
        <sz val="7"/>
        <color rgb="FF231F20"/>
        <rFont val="Calibri"/>
      </rPr>
      <t>&lt;1</t>
    </r>
  </si>
  <si>
    <r>
      <rPr>
        <sz val="7"/>
        <color rgb="FF231F20"/>
        <rFont val="Calibri"/>
      </rPr>
      <t>1,1,2,2-Tetrafluoro-1-(fluoromethoxy)ethane</t>
    </r>
  </si>
  <si>
    <r>
      <rPr>
        <sz val="7"/>
        <color rgb="FF231F20"/>
        <rFont val="Calibri"/>
      </rPr>
      <t>CH</t>
    </r>
    <r>
      <rPr>
        <sz val="4"/>
        <color rgb="FF231F20"/>
        <rFont val="Calibri"/>
      </rPr>
      <t>2</t>
    </r>
    <r>
      <rPr>
        <sz val="7"/>
        <color rgb="FF231F20"/>
        <rFont val="Calibri"/>
      </rPr>
      <t>FOCF</t>
    </r>
    <r>
      <rPr>
        <sz val="4"/>
        <color rgb="FF231F20"/>
        <rFont val="Calibri"/>
      </rPr>
      <t>2</t>
    </r>
    <r>
      <rPr>
        <sz val="7"/>
        <color rgb="FF231F20"/>
        <rFont val="Calibri"/>
      </rPr>
      <t>CF</t>
    </r>
    <r>
      <rPr>
        <sz val="4"/>
        <color rgb="FF231F20"/>
        <rFont val="Calibri"/>
      </rPr>
      <t>2</t>
    </r>
    <r>
      <rPr>
        <sz val="7"/>
        <color rgb="FF231F20"/>
        <rFont val="Calibri"/>
      </rPr>
      <t>H</t>
    </r>
  </si>
  <si>
    <r>
      <rPr>
        <sz val="7"/>
        <color rgb="FF231F20"/>
        <rFont val="Calibri"/>
      </rPr>
      <t>0.34</t>
    </r>
    <r>
      <rPr>
        <sz val="4"/>
        <color rgb="FF231F20"/>
        <rFont val="Calibri"/>
      </rPr>
      <t>i</t>
    </r>
  </si>
  <si>
    <r>
      <rPr>
        <sz val="7"/>
        <color rgb="FF231F20"/>
        <rFont val="Calibri"/>
      </rPr>
      <t>7.68e-11</t>
    </r>
  </si>
  <si>
    <r>
      <rPr>
        <sz val="7"/>
        <color rgb="FF231F20"/>
        <rFont val="Calibri"/>
      </rPr>
      <t>7.99e-11</t>
    </r>
  </si>
  <si>
    <r>
      <rPr>
        <sz val="7"/>
        <color rgb="FF231F20"/>
        <rFont val="Calibri"/>
      </rPr>
      <t>1.29e-12</t>
    </r>
  </si>
  <si>
    <r>
      <rPr>
        <sz val="7"/>
        <color rgb="FF231F20"/>
        <rFont val="Calibri"/>
      </rPr>
      <t>1.28e-13</t>
    </r>
  </si>
  <si>
    <r>
      <rPr>
        <sz val="7"/>
        <color rgb="FF231F20"/>
        <rFont val="Calibri"/>
      </rPr>
      <t>6.68e-14</t>
    </r>
  </si>
  <si>
    <r>
      <rPr>
        <sz val="7"/>
        <color rgb="FF231F20"/>
        <rFont val="Calibri"/>
      </rPr>
      <t>2-Ethoxy-3,3,4,4,5-pentafluorotetrahydro-2,5-bis[1,2,2,2- tetrafluoro-1-(trifluoromethyl)ethyl]-furan</t>
    </r>
  </si>
  <si>
    <r>
      <rPr>
        <sz val="7"/>
        <color rgb="FF231F20"/>
        <rFont val="Calibri"/>
      </rPr>
      <t>C</t>
    </r>
    <r>
      <rPr>
        <sz val="4"/>
        <color rgb="FF231F20"/>
        <rFont val="Calibri"/>
      </rPr>
      <t>12</t>
    </r>
    <r>
      <rPr>
        <sz val="7"/>
        <color rgb="FF231F20"/>
        <rFont val="Calibri"/>
      </rPr>
      <t>H</t>
    </r>
    <r>
      <rPr>
        <sz val="4"/>
        <color rgb="FF231F20"/>
        <rFont val="Calibri"/>
      </rPr>
      <t>5</t>
    </r>
    <r>
      <rPr>
        <sz val="7"/>
        <color rgb="FF231F20"/>
        <rFont val="Calibri"/>
      </rPr>
      <t>F</t>
    </r>
    <r>
      <rPr>
        <sz val="4"/>
        <color rgb="FF231F20"/>
        <rFont val="Calibri"/>
      </rPr>
      <t>19</t>
    </r>
    <r>
      <rPr>
        <sz val="7"/>
        <color rgb="FF231F20"/>
        <rFont val="Calibri"/>
      </rPr>
      <t>O</t>
    </r>
    <r>
      <rPr>
        <sz val="4"/>
        <color rgb="FF231F20"/>
        <rFont val="Calibri"/>
      </rPr>
      <t>2</t>
    </r>
  </si>
  <si>
    <r>
      <rPr>
        <sz val="7"/>
        <color rgb="FF231F20"/>
        <rFont val="Calibri"/>
      </rPr>
      <t>0.49</t>
    </r>
    <r>
      <rPr>
        <sz val="4"/>
        <color rgb="FF231F20"/>
        <rFont val="Calibri"/>
      </rPr>
      <t>j</t>
    </r>
  </si>
  <si>
    <r>
      <rPr>
        <sz val="7"/>
        <color rgb="FF231F20"/>
        <rFont val="Calibri"/>
      </rPr>
      <t>5.09e-12</t>
    </r>
  </si>
  <si>
    <r>
      <rPr>
        <sz val="7"/>
        <color rgb="FF231F20"/>
        <rFont val="Calibri"/>
      </rPr>
      <t>5.09e-12</t>
    </r>
  </si>
  <si>
    <r>
      <rPr>
        <sz val="7"/>
        <color rgb="FF231F20"/>
        <rFont val="Calibri"/>
      </rPr>
      <t>4.53e-14</t>
    </r>
  </si>
  <si>
    <r>
      <rPr>
        <sz val="7"/>
        <color rgb="FF231F20"/>
        <rFont val="Calibri"/>
      </rPr>
      <t>5.86e-15</t>
    </r>
  </si>
  <si>
    <r>
      <rPr>
        <sz val="7"/>
        <color rgb="FF231F20"/>
        <rFont val="Calibri"/>
      </rPr>
      <t>4.19e-15</t>
    </r>
  </si>
  <si>
    <r>
      <rPr>
        <sz val="7"/>
        <color rgb="FF231F20"/>
        <rFont val="Calibri"/>
      </rPr>
      <t>Fluoro(methoxy)methane</t>
    </r>
  </si>
  <si>
    <r>
      <rPr>
        <sz val="7"/>
        <color rgb="FF231F20"/>
        <rFont val="Calibri"/>
      </rPr>
      <t>CH</t>
    </r>
    <r>
      <rPr>
        <sz val="4"/>
        <color rgb="FF231F20"/>
        <rFont val="Calibri"/>
      </rPr>
      <t>3</t>
    </r>
    <r>
      <rPr>
        <sz val="7"/>
        <color rgb="FF231F20"/>
        <rFont val="Calibri"/>
      </rPr>
      <t>OCH</t>
    </r>
    <r>
      <rPr>
        <sz val="4"/>
        <color rgb="FF231F20"/>
        <rFont val="Calibri"/>
      </rPr>
      <t>2</t>
    </r>
    <r>
      <rPr>
        <sz val="7"/>
        <color rgb="FF231F20"/>
        <rFont val="Calibri"/>
      </rPr>
      <t>F</t>
    </r>
  </si>
  <si>
    <r>
      <rPr>
        <sz val="7"/>
        <color rgb="FF231F20"/>
        <rFont val="Calibri"/>
      </rPr>
      <t>73.0 days</t>
    </r>
  </si>
  <si>
    <r>
      <rPr>
        <sz val="7"/>
        <color rgb="FF231F20"/>
        <rFont val="Calibri"/>
      </rPr>
      <t>0.07</t>
    </r>
    <r>
      <rPr>
        <sz val="4"/>
        <color rgb="FF231F20"/>
        <rFont val="Calibri"/>
      </rPr>
      <t>g</t>
    </r>
  </si>
  <si>
    <r>
      <rPr>
        <sz val="7"/>
        <color rgb="FF231F20"/>
        <rFont val="Calibri"/>
      </rPr>
      <t>1.15e-12</t>
    </r>
  </si>
  <si>
    <r>
      <rPr>
        <sz val="7"/>
        <color rgb="FF231F20"/>
        <rFont val="Calibri"/>
      </rPr>
      <t>1.15e-12</t>
    </r>
  </si>
  <si>
    <r>
      <rPr>
        <sz val="7"/>
        <color rgb="FF231F20"/>
        <rFont val="Calibri"/>
      </rPr>
      <t>9.34e-15</t>
    </r>
  </si>
  <si>
    <r>
      <rPr>
        <sz val="7"/>
        <color rgb="FF231F20"/>
        <rFont val="Calibri"/>
      </rPr>
      <t>1.30e-15</t>
    </r>
  </si>
  <si>
    <r>
      <rPr>
        <sz val="7"/>
        <color rgb="FF231F20"/>
        <rFont val="Calibri"/>
      </rPr>
      <t>9.46e-16</t>
    </r>
  </si>
  <si>
    <r>
      <rPr>
        <sz val="7"/>
        <color rgb="FF231F20"/>
        <rFont val="Calibri"/>
      </rPr>
      <t>Difluoro(methoxy)methane</t>
    </r>
  </si>
  <si>
    <r>
      <rPr>
        <sz val="7"/>
        <color rgb="FF231F20"/>
        <rFont val="Calibri"/>
      </rPr>
      <t>CH</t>
    </r>
    <r>
      <rPr>
        <sz val="4"/>
        <color rgb="FF231F20"/>
        <rFont val="Calibri"/>
      </rPr>
      <t>3</t>
    </r>
    <r>
      <rPr>
        <sz val="7"/>
        <color rgb="FF231F20"/>
        <rFont val="Calibri"/>
      </rPr>
      <t>OCHF</t>
    </r>
    <r>
      <rPr>
        <sz val="4"/>
        <color rgb="FF231F20"/>
        <rFont val="Calibri"/>
      </rPr>
      <t>2</t>
    </r>
  </si>
  <si>
    <r>
      <rPr>
        <sz val="7"/>
        <color rgb="FF231F20"/>
        <rFont val="Calibri"/>
      </rPr>
      <t>0.17</t>
    </r>
    <r>
      <rPr>
        <sz val="4"/>
        <color rgb="FF231F20"/>
        <rFont val="Calibri"/>
      </rPr>
      <t>g</t>
    </r>
  </si>
  <si>
    <r>
      <rPr>
        <sz val="7"/>
        <color rgb="FF231F20"/>
        <rFont val="Calibri"/>
      </rPr>
      <t>1.32e-11</t>
    </r>
  </si>
  <si>
    <r>
      <rPr>
        <sz val="7"/>
        <color rgb="FF231F20"/>
        <rFont val="Calibri"/>
      </rPr>
      <t>1.32e-11</t>
    </r>
  </si>
  <si>
    <r>
      <rPr>
        <sz val="7"/>
        <color rgb="FF231F20"/>
        <rFont val="Calibri"/>
      </rPr>
      <t>1.18e-13</t>
    </r>
  </si>
  <si>
    <r>
      <rPr>
        <sz val="7"/>
        <color rgb="FF231F20"/>
        <rFont val="Calibri"/>
      </rPr>
      <t>1.52e-14</t>
    </r>
  </si>
  <si>
    <r>
      <rPr>
        <sz val="7"/>
        <color rgb="FF231F20"/>
        <rFont val="Calibri"/>
      </rPr>
      <t>1.08e-14</t>
    </r>
  </si>
  <si>
    <r>
      <rPr>
        <sz val="7"/>
        <color rgb="FF231F20"/>
        <rFont val="Calibri"/>
      </rPr>
      <t>Fluoro(fluoromethoxy)methane</t>
    </r>
  </si>
  <si>
    <r>
      <rPr>
        <sz val="7"/>
        <color rgb="FF231F20"/>
        <rFont val="Calibri"/>
      </rPr>
      <t>CH</t>
    </r>
    <r>
      <rPr>
        <sz val="4"/>
        <color rgb="FF231F20"/>
        <rFont val="Calibri"/>
      </rPr>
      <t>2</t>
    </r>
    <r>
      <rPr>
        <sz val="7"/>
        <color rgb="FF231F20"/>
        <rFont val="Calibri"/>
      </rPr>
      <t>FOCH</t>
    </r>
    <r>
      <rPr>
        <sz val="4"/>
        <color rgb="FF231F20"/>
        <rFont val="Calibri"/>
      </rPr>
      <t>2</t>
    </r>
    <r>
      <rPr>
        <sz val="7"/>
        <color rgb="FF231F20"/>
        <rFont val="Calibri"/>
      </rPr>
      <t>F</t>
    </r>
  </si>
  <si>
    <r>
      <rPr>
        <sz val="7"/>
        <color rgb="FF231F20"/>
        <rFont val="Calibri"/>
      </rPr>
      <t>0.19</t>
    </r>
    <r>
      <rPr>
        <sz val="4"/>
        <color rgb="FF231F20"/>
        <rFont val="Calibri"/>
      </rPr>
      <t>g</t>
    </r>
  </si>
  <si>
    <r>
      <rPr>
        <sz val="7"/>
        <color rgb="FF231F20"/>
        <rFont val="Calibri"/>
      </rPr>
      <t>1.20e-11</t>
    </r>
  </si>
  <si>
    <r>
      <rPr>
        <sz val="7"/>
        <color rgb="FF231F20"/>
        <rFont val="Calibri"/>
      </rPr>
      <t>1.20e-11</t>
    </r>
  </si>
  <si>
    <r>
      <rPr>
        <sz val="7"/>
        <color rgb="FF231F20"/>
        <rFont val="Calibri"/>
      </rPr>
      <t>1.05e-13</t>
    </r>
  </si>
  <si>
    <r>
      <rPr>
        <sz val="7"/>
        <color rgb="FF231F20"/>
        <rFont val="Calibri"/>
      </rPr>
      <t>1.37e-14</t>
    </r>
  </si>
  <si>
    <r>
      <rPr>
        <sz val="7"/>
        <color rgb="FF231F20"/>
        <rFont val="Calibri"/>
      </rPr>
      <t>9.84e-15</t>
    </r>
  </si>
  <si>
    <r>
      <rPr>
        <sz val="7"/>
        <color rgb="FF231F20"/>
        <rFont val="Calibri"/>
      </rPr>
      <t>Difluoro(fluoromethoxy)methane</t>
    </r>
  </si>
  <si>
    <r>
      <rPr>
        <sz val="7"/>
        <color rgb="FF231F20"/>
        <rFont val="Calibri"/>
      </rPr>
      <t>CH</t>
    </r>
    <r>
      <rPr>
        <sz val="4"/>
        <color rgb="FF231F20"/>
        <rFont val="Calibri"/>
      </rPr>
      <t>2</t>
    </r>
    <r>
      <rPr>
        <sz val="7"/>
        <color rgb="FF231F20"/>
        <rFont val="Calibri"/>
      </rPr>
      <t>FOCHF</t>
    </r>
    <r>
      <rPr>
        <sz val="4"/>
        <color rgb="FF231F20"/>
        <rFont val="Calibri"/>
      </rPr>
      <t>2</t>
    </r>
  </si>
  <si>
    <r>
      <rPr>
        <sz val="7"/>
        <color rgb="FF231F20"/>
        <rFont val="Calibri"/>
      </rPr>
      <t>0.30</t>
    </r>
    <r>
      <rPr>
        <sz val="4"/>
        <color rgb="FF231F20"/>
        <rFont val="Calibri"/>
      </rPr>
      <t>g</t>
    </r>
  </si>
  <si>
    <r>
      <rPr>
        <sz val="7"/>
        <color rgb="FF231F20"/>
        <rFont val="Calibri"/>
      </rPr>
      <t>5.65e-11</t>
    </r>
  </si>
  <si>
    <r>
      <rPr>
        <sz val="7"/>
        <color rgb="FF231F20"/>
        <rFont val="Calibri"/>
      </rPr>
      <t>5.66e-11</t>
    </r>
  </si>
  <si>
    <r>
      <rPr>
        <sz val="7"/>
        <color rgb="FF231F20"/>
        <rFont val="Calibri"/>
      </rPr>
      <t>6.88e-13</t>
    </r>
  </si>
  <si>
    <r>
      <rPr>
        <sz val="7"/>
        <color rgb="FF231F20"/>
        <rFont val="Calibri"/>
      </rPr>
      <t>7.11e-14</t>
    </r>
  </si>
  <si>
    <r>
      <rPr>
        <sz val="7"/>
        <color rgb="FF231F20"/>
        <rFont val="Calibri"/>
      </rPr>
      <t>4.69e-14</t>
    </r>
  </si>
  <si>
    <r>
      <rPr>
        <sz val="7"/>
        <color rgb="FF231F20"/>
        <rFont val="Calibri"/>
      </rPr>
      <t>Trifluoro(fluoromethoxy)methane</t>
    </r>
  </si>
  <si>
    <r>
      <rPr>
        <sz val="7"/>
        <color rgb="FF231F20"/>
        <rFont val="Calibri"/>
      </rPr>
      <t>CH</t>
    </r>
    <r>
      <rPr>
        <sz val="4"/>
        <color rgb="FF231F20"/>
        <rFont val="Calibri"/>
      </rPr>
      <t>2</t>
    </r>
    <r>
      <rPr>
        <sz val="7"/>
        <color rgb="FF231F20"/>
        <rFont val="Calibri"/>
      </rPr>
      <t>FOCF</t>
    </r>
    <r>
      <rPr>
        <sz val="4"/>
        <color rgb="FF231F20"/>
        <rFont val="Calibri"/>
      </rPr>
      <t>3</t>
    </r>
  </si>
  <si>
    <r>
      <rPr>
        <sz val="7"/>
        <color rgb="FF231F20"/>
        <rFont val="Calibri"/>
      </rPr>
      <t>0.33</t>
    </r>
    <r>
      <rPr>
        <sz val="4"/>
        <color rgb="FF231F20"/>
        <rFont val="Calibri"/>
      </rPr>
      <t>g</t>
    </r>
  </si>
  <si>
    <r>
      <rPr>
        <sz val="7"/>
        <color rgb="FF231F20"/>
        <rFont val="Calibri"/>
      </rPr>
      <t>6.82e-11</t>
    </r>
  </si>
  <si>
    <r>
      <rPr>
        <sz val="7"/>
        <color rgb="FF231F20"/>
        <rFont val="Calibri"/>
      </rPr>
      <t>6.89e-11</t>
    </r>
  </si>
  <si>
    <r>
      <rPr>
        <sz val="7"/>
        <color rgb="FF231F20"/>
        <rFont val="Calibri"/>
      </rPr>
      <t>9.59e-13</t>
    </r>
  </si>
  <si>
    <r>
      <rPr>
        <sz val="7"/>
        <color rgb="FF231F20"/>
        <rFont val="Calibri"/>
      </rPr>
      <t>9.27e-14</t>
    </r>
  </si>
  <si>
    <r>
      <rPr>
        <sz val="7"/>
        <color rgb="FF231F20"/>
        <rFont val="Calibri"/>
      </rPr>
      <t>5.72e-14</t>
    </r>
  </si>
  <si>
    <r>
      <rPr>
        <sz val="7"/>
        <color rgb="FF231F20"/>
        <rFont val="Calibri"/>
      </rPr>
      <t>HG’-01</t>
    </r>
  </si>
  <si>
    <r>
      <rPr>
        <sz val="7"/>
        <color rgb="FF231F20"/>
        <rFont val="Calibri"/>
      </rPr>
      <t>CH</t>
    </r>
    <r>
      <rPr>
        <sz val="4"/>
        <color rgb="FF231F20"/>
        <rFont val="Calibri"/>
      </rPr>
      <t>3</t>
    </r>
    <r>
      <rPr>
        <sz val="7"/>
        <color rgb="FF231F20"/>
        <rFont val="Calibri"/>
      </rPr>
      <t>OCF</t>
    </r>
    <r>
      <rPr>
        <sz val="4"/>
        <color rgb="FF231F20"/>
        <rFont val="Calibri"/>
      </rPr>
      <t>2</t>
    </r>
    <r>
      <rPr>
        <sz val="7"/>
        <color rgb="FF231F20"/>
        <rFont val="Calibri"/>
      </rPr>
      <t>CF</t>
    </r>
    <r>
      <rPr>
        <sz val="4"/>
        <color rgb="FF231F20"/>
        <rFont val="Calibri"/>
      </rPr>
      <t>2</t>
    </r>
    <r>
      <rPr>
        <sz val="7"/>
        <color rgb="FF231F20"/>
        <rFont val="Calibri"/>
      </rPr>
      <t>OCH</t>
    </r>
    <r>
      <rPr>
        <sz val="4"/>
        <color rgb="FF231F20"/>
        <rFont val="Calibri"/>
      </rPr>
      <t>3</t>
    </r>
  </si>
  <si>
    <r>
      <rPr>
        <sz val="7"/>
        <color rgb="FF231F20"/>
        <rFont val="Calibri"/>
      </rPr>
      <t>2.03e-11</t>
    </r>
  </si>
  <si>
    <r>
      <rPr>
        <sz val="7"/>
        <color rgb="FF231F20"/>
        <rFont val="Calibri"/>
      </rPr>
      <t>2.03e-11</t>
    </r>
  </si>
  <si>
    <r>
      <rPr>
        <sz val="7"/>
        <color rgb="FF231F20"/>
        <rFont val="Calibri"/>
      </rPr>
      <t>2.06e-13</t>
    </r>
  </si>
  <si>
    <r>
      <rPr>
        <sz val="7"/>
        <color rgb="FF231F20"/>
        <rFont val="Calibri"/>
      </rPr>
      <t>2.42e-14</t>
    </r>
  </si>
  <si>
    <r>
      <rPr>
        <sz val="7"/>
        <color rgb="FF231F20"/>
        <rFont val="Calibri"/>
      </rPr>
      <t>1.68e-14</t>
    </r>
  </si>
  <si>
    <r>
      <rPr>
        <sz val="7"/>
        <color rgb="FF231F20"/>
        <rFont val="Calibri"/>
      </rPr>
      <t>HG’-02</t>
    </r>
  </si>
  <si>
    <r>
      <rPr>
        <sz val="7"/>
        <color rgb="FF231F20"/>
        <rFont val="Calibri"/>
      </rPr>
      <t>CH</t>
    </r>
    <r>
      <rPr>
        <sz val="4"/>
        <color rgb="FF231F20"/>
        <rFont val="Calibri"/>
      </rPr>
      <t>3</t>
    </r>
    <r>
      <rPr>
        <sz val="7"/>
        <color rgb="FF231F20"/>
        <rFont val="Calibri"/>
      </rPr>
      <t>O(CF</t>
    </r>
    <r>
      <rPr>
        <sz val="4"/>
        <color rgb="FF231F20"/>
        <rFont val="Calibri"/>
      </rPr>
      <t>2</t>
    </r>
    <r>
      <rPr>
        <sz val="7"/>
        <color rgb="FF231F20"/>
        <rFont val="Calibri"/>
      </rPr>
      <t>CF</t>
    </r>
    <r>
      <rPr>
        <sz val="4"/>
        <color rgb="FF231F20"/>
        <rFont val="Calibri"/>
      </rPr>
      <t>2</t>
    </r>
    <r>
      <rPr>
        <sz val="7"/>
        <color rgb="FF231F20"/>
        <rFont val="Calibri"/>
      </rPr>
      <t>O)</t>
    </r>
    <r>
      <rPr>
        <sz val="4"/>
        <color rgb="FF231F20"/>
        <rFont val="Calibri"/>
      </rPr>
      <t>2</t>
    </r>
    <r>
      <rPr>
        <sz val="7"/>
        <color rgb="FF231F20"/>
        <rFont val="Calibri"/>
      </rPr>
      <t>CH</t>
    </r>
    <r>
      <rPr>
        <sz val="4"/>
        <color rgb="FF231F20"/>
        <rFont val="Calibri"/>
      </rPr>
      <t>3</t>
    </r>
  </si>
  <si>
    <r>
      <rPr>
        <sz val="7"/>
        <color rgb="FF231F20"/>
        <rFont val="Calibri"/>
      </rPr>
      <t>2.16e-11</t>
    </r>
  </si>
  <si>
    <r>
      <rPr>
        <sz val="7"/>
        <color rgb="FF231F20"/>
        <rFont val="Calibri"/>
      </rPr>
      <t>2.16e-11</t>
    </r>
  </si>
  <si>
    <r>
      <rPr>
        <sz val="7"/>
        <color rgb="FF231F20"/>
        <rFont val="Calibri"/>
      </rPr>
      <t>2.19e-13</t>
    </r>
  </si>
  <si>
    <r>
      <rPr>
        <sz val="7"/>
        <color rgb="FF231F20"/>
        <rFont val="Calibri"/>
      </rPr>
      <t>2.57e-14</t>
    </r>
  </si>
  <si>
    <r>
      <rPr>
        <sz val="7"/>
        <color rgb="FF231F20"/>
        <rFont val="Calibri"/>
      </rPr>
      <t>1.79e-14</t>
    </r>
  </si>
  <si>
    <r>
      <rPr>
        <sz val="7"/>
        <color rgb="FF231F20"/>
        <rFont val="Calibri"/>
      </rPr>
      <t>HG’-03</t>
    </r>
  </si>
  <si>
    <r>
      <rPr>
        <sz val="7"/>
        <color rgb="FF231F20"/>
        <rFont val="Calibri"/>
      </rPr>
      <t>CH</t>
    </r>
    <r>
      <rPr>
        <sz val="4"/>
        <color rgb="FF231F20"/>
        <rFont val="Calibri"/>
      </rPr>
      <t>3</t>
    </r>
    <r>
      <rPr>
        <sz val="7"/>
        <color rgb="FF231F20"/>
        <rFont val="Calibri"/>
      </rPr>
      <t>O(CF</t>
    </r>
    <r>
      <rPr>
        <sz val="4"/>
        <color rgb="FF231F20"/>
        <rFont val="Calibri"/>
      </rPr>
      <t>2</t>
    </r>
    <r>
      <rPr>
        <sz val="7"/>
        <color rgb="FF231F20"/>
        <rFont val="Calibri"/>
      </rPr>
      <t>CF</t>
    </r>
    <r>
      <rPr>
        <sz val="4"/>
        <color rgb="FF231F20"/>
        <rFont val="Calibri"/>
      </rPr>
      <t>2</t>
    </r>
    <r>
      <rPr>
        <sz val="7"/>
        <color rgb="FF231F20"/>
        <rFont val="Calibri"/>
      </rPr>
      <t>O)</t>
    </r>
    <r>
      <rPr>
        <sz val="4"/>
        <color rgb="FF231F20"/>
        <rFont val="Calibri"/>
      </rPr>
      <t>3</t>
    </r>
    <r>
      <rPr>
        <sz val="7"/>
        <color rgb="FF231F20"/>
        <rFont val="Calibri"/>
      </rPr>
      <t>CH</t>
    </r>
    <r>
      <rPr>
        <sz val="4"/>
        <color rgb="FF231F20"/>
        <rFont val="Calibri"/>
      </rPr>
      <t>3</t>
    </r>
  </si>
  <si>
    <r>
      <rPr>
        <sz val="7"/>
        <color rgb="FF231F20"/>
        <rFont val="Calibri"/>
      </rPr>
      <t>2.03e-11</t>
    </r>
  </si>
  <si>
    <r>
      <rPr>
        <sz val="7"/>
        <color rgb="FF231F20"/>
        <rFont val="Calibri"/>
      </rPr>
      <t>2.03e-11</t>
    </r>
  </si>
  <si>
    <r>
      <rPr>
        <sz val="7"/>
        <color rgb="FF231F20"/>
        <rFont val="Calibri"/>
      </rPr>
      <t>2.05e-13</t>
    </r>
  </si>
  <si>
    <r>
      <rPr>
        <sz val="7"/>
        <color rgb="FF231F20"/>
        <rFont val="Calibri"/>
      </rPr>
      <t>2.41e-14</t>
    </r>
  </si>
  <si>
    <r>
      <rPr>
        <sz val="7"/>
        <color rgb="FF231F20"/>
        <rFont val="Calibri"/>
      </rPr>
      <t>1.67e-14</t>
    </r>
  </si>
  <si>
    <r>
      <rPr>
        <sz val="7"/>
        <color rgb="FF231F20"/>
        <rFont val="Calibri"/>
      </rPr>
      <t>HFE-329me3</t>
    </r>
  </si>
  <si>
    <r>
      <rPr>
        <sz val="7"/>
        <color rgb="FF231F20"/>
        <rFont val="Calibri"/>
      </rPr>
      <t>CF</t>
    </r>
    <r>
      <rPr>
        <sz val="4"/>
        <color rgb="FF231F20"/>
        <rFont val="Calibri"/>
      </rPr>
      <t>3</t>
    </r>
    <r>
      <rPr>
        <sz val="7"/>
        <color rgb="FF231F20"/>
        <rFont val="Calibri"/>
      </rPr>
      <t>CFHCF</t>
    </r>
    <r>
      <rPr>
        <sz val="4"/>
        <color rgb="FF231F20"/>
        <rFont val="Calibri"/>
      </rPr>
      <t>2</t>
    </r>
    <r>
      <rPr>
        <sz val="7"/>
        <color rgb="FF231F20"/>
        <rFont val="Calibri"/>
      </rPr>
      <t>OCF</t>
    </r>
    <r>
      <rPr>
        <sz val="4"/>
        <color rgb="FF231F20"/>
        <rFont val="Calibri"/>
      </rPr>
      <t>3</t>
    </r>
  </si>
  <si>
    <r>
      <rPr>
        <sz val="7"/>
        <color rgb="FF231F20"/>
        <rFont val="Calibri"/>
      </rPr>
      <t>1.79e-10</t>
    </r>
  </si>
  <si>
    <r>
      <rPr>
        <sz val="7"/>
        <color rgb="FF231F20"/>
        <rFont val="Calibri"/>
      </rPr>
      <t>4.17e-10</t>
    </r>
  </si>
  <si>
    <r>
      <rPr>
        <sz val="7"/>
        <color rgb="FF231F20"/>
        <rFont val="Calibri"/>
      </rPr>
      <t>4.85e-12</t>
    </r>
  </si>
  <si>
    <r>
      <rPr>
        <sz val="7"/>
        <color rgb="FF231F20"/>
        <rFont val="Calibri"/>
      </rPr>
      <t>2.89e-12</t>
    </r>
  </si>
  <si>
    <r>
      <rPr>
        <sz val="7"/>
        <color rgb="FF231F20"/>
        <rFont val="Calibri"/>
      </rPr>
      <t>1.12e-12</t>
    </r>
  </si>
  <si>
    <r>
      <rPr>
        <sz val="7"/>
        <color rgb="FF231F20"/>
        <rFont val="Calibri"/>
      </rPr>
      <t>3,3,4,4,5,5,6,6,7,7,7-Undecafluoroheptan-1-ol</t>
    </r>
  </si>
  <si>
    <r>
      <rPr>
        <sz val="7"/>
        <color rgb="FF231F20"/>
        <rFont val="Calibri"/>
      </rPr>
      <t>CF</t>
    </r>
    <r>
      <rPr>
        <sz val="4"/>
        <color rgb="FF231F20"/>
        <rFont val="Calibri"/>
      </rPr>
      <t>3</t>
    </r>
    <r>
      <rPr>
        <sz val="7"/>
        <color rgb="FF231F20"/>
        <rFont val="Calibri"/>
      </rPr>
      <t>(CF</t>
    </r>
    <r>
      <rPr>
        <sz val="4"/>
        <color rgb="FF231F20"/>
        <rFont val="Calibri"/>
      </rPr>
      <t>2</t>
    </r>
    <r>
      <rPr>
        <sz val="7"/>
        <color rgb="FF231F20"/>
        <rFont val="Calibri"/>
      </rPr>
      <t>)</t>
    </r>
    <r>
      <rPr>
        <sz val="4"/>
        <color rgb="FF231F20"/>
        <rFont val="Calibri"/>
      </rPr>
      <t>4</t>
    </r>
    <r>
      <rPr>
        <sz val="7"/>
        <color rgb="FF231F20"/>
        <rFont val="Calibri"/>
      </rPr>
      <t>CH</t>
    </r>
    <r>
      <rPr>
        <sz val="4"/>
        <color rgb="FF231F20"/>
        <rFont val="Calibri"/>
      </rPr>
      <t>2</t>
    </r>
    <r>
      <rPr>
        <sz val="7"/>
        <color rgb="FF231F20"/>
        <rFont val="Calibri"/>
      </rPr>
      <t>CH</t>
    </r>
    <r>
      <rPr>
        <sz val="4"/>
        <color rgb="FF231F20"/>
        <rFont val="Calibri"/>
      </rPr>
      <t>2</t>
    </r>
    <r>
      <rPr>
        <sz val="7"/>
        <color rgb="FF231F20"/>
        <rFont val="Calibri"/>
      </rPr>
      <t>OH</t>
    </r>
  </si>
  <si>
    <r>
      <rPr>
        <sz val="7"/>
        <color rgb="FF231F20"/>
        <rFont val="Calibri"/>
      </rPr>
      <t>20.0 days</t>
    </r>
  </si>
  <si>
    <r>
      <rPr>
        <sz val="7"/>
        <color rgb="FF231F20"/>
        <rFont val="Calibri"/>
      </rPr>
      <t>3.91e-14</t>
    </r>
  </si>
  <si>
    <r>
      <rPr>
        <sz val="7"/>
        <color rgb="FF231F20"/>
        <rFont val="Calibri"/>
      </rPr>
      <t>3.91e-14</t>
    </r>
  </si>
  <si>
    <r>
      <rPr>
        <b/>
        <sz val="7"/>
        <color rgb="FF231F20"/>
        <rFont val="Calibri"/>
      </rPr>
      <t>&lt;1</t>
    </r>
  </si>
  <si>
    <r>
      <rPr>
        <sz val="7"/>
        <color rgb="FF231F20"/>
        <rFont val="Calibri"/>
      </rPr>
      <t>3.12e-16</t>
    </r>
  </si>
  <si>
    <r>
      <rPr>
        <b/>
        <sz val="7"/>
        <color rgb="FF231F20"/>
        <rFont val="Calibri"/>
      </rPr>
      <t>&lt;1</t>
    </r>
  </si>
  <si>
    <r>
      <rPr>
        <sz val="7"/>
        <color rgb="FF231F20"/>
        <rFont val="Calibri"/>
      </rPr>
      <t>4.39e-17</t>
    </r>
  </si>
  <si>
    <r>
      <rPr>
        <b/>
        <sz val="7"/>
        <color rgb="FF231F20"/>
        <rFont val="Calibri"/>
      </rPr>
      <t>&lt;1</t>
    </r>
  </si>
  <si>
    <r>
      <rPr>
        <sz val="7"/>
        <color rgb="FF231F20"/>
        <rFont val="Calibri"/>
      </rPr>
      <t>3.21e-17</t>
    </r>
  </si>
  <si>
    <r>
      <rPr>
        <b/>
        <sz val="7"/>
        <color rgb="FF231F20"/>
        <rFont val="Calibri"/>
      </rPr>
      <t>&lt;1</t>
    </r>
  </si>
  <si>
    <r>
      <rPr>
        <sz val="7"/>
        <color rgb="FF231F20"/>
        <rFont val="Calibri"/>
      </rPr>
      <t>3,3,4,4,5,5,6,6,7,7,8,8,9,9,9-Pentadecafluorononan-1-ol</t>
    </r>
  </si>
  <si>
    <r>
      <rPr>
        <sz val="7"/>
        <color rgb="FF231F20"/>
        <rFont val="Calibri"/>
      </rPr>
      <t>CF</t>
    </r>
    <r>
      <rPr>
        <sz val="4"/>
        <color rgb="FF231F20"/>
        <rFont val="Calibri"/>
      </rPr>
      <t>3</t>
    </r>
    <r>
      <rPr>
        <sz val="7"/>
        <color rgb="FF231F20"/>
        <rFont val="Calibri"/>
      </rPr>
      <t>(CF</t>
    </r>
    <r>
      <rPr>
        <sz val="4"/>
        <color rgb="FF231F20"/>
        <rFont val="Calibri"/>
      </rPr>
      <t>2</t>
    </r>
    <r>
      <rPr>
        <sz val="7"/>
        <color rgb="FF231F20"/>
        <rFont val="Calibri"/>
      </rPr>
      <t>)</t>
    </r>
    <r>
      <rPr>
        <sz val="4"/>
        <color rgb="FF231F20"/>
        <rFont val="Calibri"/>
      </rPr>
      <t>6</t>
    </r>
    <r>
      <rPr>
        <sz val="7"/>
        <color rgb="FF231F20"/>
        <rFont val="Calibri"/>
      </rPr>
      <t>CH</t>
    </r>
    <r>
      <rPr>
        <sz val="4"/>
        <color rgb="FF231F20"/>
        <rFont val="Calibri"/>
      </rPr>
      <t>2</t>
    </r>
    <r>
      <rPr>
        <sz val="7"/>
        <color rgb="FF231F20"/>
        <rFont val="Calibri"/>
      </rPr>
      <t>CH</t>
    </r>
    <r>
      <rPr>
        <sz val="4"/>
        <color rgb="FF231F20"/>
        <rFont val="Calibri"/>
      </rPr>
      <t>2</t>
    </r>
    <r>
      <rPr>
        <sz val="7"/>
        <color rgb="FF231F20"/>
        <rFont val="Calibri"/>
      </rPr>
      <t>OH</t>
    </r>
  </si>
  <si>
    <r>
      <rPr>
        <sz val="7"/>
        <color rgb="FF231F20"/>
        <rFont val="Calibri"/>
      </rPr>
      <t>20.0 days</t>
    </r>
  </si>
  <si>
    <r>
      <rPr>
        <sz val="7"/>
        <color rgb="FF231F20"/>
        <rFont val="Calibri"/>
      </rPr>
      <t>3.00e-14</t>
    </r>
  </si>
  <si>
    <r>
      <rPr>
        <sz val="7"/>
        <color rgb="FF231F20"/>
        <rFont val="Calibri"/>
      </rPr>
      <t>3.00e-14</t>
    </r>
  </si>
  <si>
    <r>
      <rPr>
        <b/>
        <sz val="7"/>
        <color rgb="FF231F20"/>
        <rFont val="Calibri"/>
      </rPr>
      <t>&lt;1</t>
    </r>
  </si>
  <si>
    <r>
      <rPr>
        <sz val="7"/>
        <color rgb="FF231F20"/>
        <rFont val="Calibri"/>
      </rPr>
      <t>2.40e-16</t>
    </r>
  </si>
  <si>
    <r>
      <rPr>
        <b/>
        <sz val="7"/>
        <color rgb="FF231F20"/>
        <rFont val="Calibri"/>
      </rPr>
      <t>&lt;1</t>
    </r>
  </si>
  <si>
    <r>
      <rPr>
        <sz val="7"/>
        <color rgb="FF231F20"/>
        <rFont val="Calibri"/>
      </rPr>
      <t>3.37e-17</t>
    </r>
  </si>
  <si>
    <r>
      <rPr>
        <b/>
        <sz val="7"/>
        <color rgb="FF231F20"/>
        <rFont val="Calibri"/>
      </rPr>
      <t>&lt;1</t>
    </r>
  </si>
  <si>
    <r>
      <rPr>
        <sz val="7"/>
        <color rgb="FF231F20"/>
        <rFont val="Calibri"/>
      </rPr>
      <t>2.46e-17</t>
    </r>
  </si>
  <si>
    <r>
      <rPr>
        <b/>
        <sz val="7"/>
        <color rgb="FF231F20"/>
        <rFont val="Calibri"/>
      </rPr>
      <t>&lt;1</t>
    </r>
  </si>
  <si>
    <r>
      <rPr>
        <sz val="7"/>
        <color rgb="FF231F20"/>
        <rFont val="Calibri"/>
      </rPr>
      <t xml:space="preserve">3,3,4,4,5,5,6,6,7,7,8,8,9,9,10,10,11,11,11-Non-
</t>
    </r>
    <r>
      <rPr>
        <sz val="7"/>
        <color rgb="FF231F20"/>
        <rFont val="Calibri"/>
      </rPr>
      <t>adecafluoroundecan-1-ol</t>
    </r>
  </si>
  <si>
    <r>
      <rPr>
        <sz val="7"/>
        <color rgb="FF231F20"/>
        <rFont val="Calibri"/>
      </rPr>
      <t>CF</t>
    </r>
    <r>
      <rPr>
        <sz val="4"/>
        <color rgb="FF231F20"/>
        <rFont val="Calibri"/>
      </rPr>
      <t>3</t>
    </r>
    <r>
      <rPr>
        <sz val="7"/>
        <color rgb="FF231F20"/>
        <rFont val="Calibri"/>
      </rPr>
      <t>(CF</t>
    </r>
    <r>
      <rPr>
        <sz val="4"/>
        <color rgb="FF231F20"/>
        <rFont val="Calibri"/>
      </rPr>
      <t>2</t>
    </r>
    <r>
      <rPr>
        <sz val="7"/>
        <color rgb="FF231F20"/>
        <rFont val="Calibri"/>
      </rPr>
      <t>)</t>
    </r>
    <r>
      <rPr>
        <sz val="4"/>
        <color rgb="FF231F20"/>
        <rFont val="Calibri"/>
      </rPr>
      <t>8</t>
    </r>
    <r>
      <rPr>
        <sz val="7"/>
        <color rgb="FF231F20"/>
        <rFont val="Calibri"/>
      </rPr>
      <t>CH</t>
    </r>
    <r>
      <rPr>
        <sz val="4"/>
        <color rgb="FF231F20"/>
        <rFont val="Calibri"/>
      </rPr>
      <t>2</t>
    </r>
    <r>
      <rPr>
        <sz val="7"/>
        <color rgb="FF231F20"/>
        <rFont val="Calibri"/>
      </rPr>
      <t>CH</t>
    </r>
    <r>
      <rPr>
        <sz val="4"/>
        <color rgb="FF231F20"/>
        <rFont val="Calibri"/>
      </rPr>
      <t>2</t>
    </r>
    <r>
      <rPr>
        <sz val="7"/>
        <color rgb="FF231F20"/>
        <rFont val="Calibri"/>
      </rPr>
      <t>OH</t>
    </r>
  </si>
  <si>
    <r>
      <rPr>
        <sz val="7"/>
        <color rgb="FF231F20"/>
        <rFont val="Calibri"/>
      </rPr>
      <t>20.0 days</t>
    </r>
  </si>
  <si>
    <r>
      <rPr>
        <sz val="7"/>
        <color rgb="FF231F20"/>
        <rFont val="Calibri"/>
      </rPr>
      <t>1.72e-14</t>
    </r>
  </si>
  <si>
    <r>
      <rPr>
        <b/>
        <sz val="7"/>
        <color rgb="FF231F20"/>
        <rFont val="Calibri"/>
      </rPr>
      <t>&lt;1</t>
    </r>
  </si>
  <si>
    <r>
      <rPr>
        <sz val="7"/>
        <color rgb="FF231F20"/>
        <rFont val="Calibri"/>
      </rPr>
      <t>1.72e-14</t>
    </r>
  </si>
  <si>
    <r>
      <rPr>
        <b/>
        <sz val="7"/>
        <color rgb="FF231F20"/>
        <rFont val="Calibri"/>
      </rPr>
      <t>&lt;1</t>
    </r>
  </si>
  <si>
    <r>
      <rPr>
        <sz val="7"/>
        <color rgb="FF231F20"/>
        <rFont val="Calibri"/>
      </rPr>
      <t>1.37e-16</t>
    </r>
  </si>
  <si>
    <r>
      <rPr>
        <b/>
        <sz val="7"/>
        <color rgb="FF231F20"/>
        <rFont val="Calibri"/>
      </rPr>
      <t>&lt;1</t>
    </r>
  </si>
  <si>
    <r>
      <rPr>
        <sz val="7"/>
        <color rgb="FF231F20"/>
        <rFont val="Calibri"/>
      </rPr>
      <t>1.93e-17</t>
    </r>
  </si>
  <si>
    <r>
      <rPr>
        <b/>
        <sz val="7"/>
        <color rgb="FF231F20"/>
        <rFont val="Calibri"/>
      </rPr>
      <t>&lt;1</t>
    </r>
  </si>
  <si>
    <r>
      <rPr>
        <sz val="7"/>
        <color rgb="FF231F20"/>
        <rFont val="Calibri"/>
      </rPr>
      <t>1.41e-17</t>
    </r>
  </si>
  <si>
    <r>
      <rPr>
        <b/>
        <sz val="7"/>
        <color rgb="FF231F20"/>
        <rFont val="Calibri"/>
      </rPr>
      <t>&lt;1</t>
    </r>
  </si>
  <si>
    <r>
      <rPr>
        <sz val="7"/>
        <color rgb="FF231F20"/>
        <rFont val="Calibri"/>
      </rPr>
      <t>2-Chloro-1,1,2-trifluoro-1-methoxyethane</t>
    </r>
  </si>
  <si>
    <r>
      <rPr>
        <sz val="7"/>
        <color rgb="FF231F20"/>
        <rFont val="Calibri"/>
      </rPr>
      <t>CH</t>
    </r>
    <r>
      <rPr>
        <sz val="4"/>
        <color rgb="FF231F20"/>
        <rFont val="Calibri"/>
      </rPr>
      <t>3</t>
    </r>
    <r>
      <rPr>
        <sz val="7"/>
        <color rgb="FF231F20"/>
        <rFont val="Calibri"/>
      </rPr>
      <t>OCF</t>
    </r>
    <r>
      <rPr>
        <sz val="4"/>
        <color rgb="FF231F20"/>
        <rFont val="Calibri"/>
      </rPr>
      <t>2</t>
    </r>
    <r>
      <rPr>
        <sz val="7"/>
        <color rgb="FF231F20"/>
        <rFont val="Calibri"/>
      </rPr>
      <t>CHFCl</t>
    </r>
  </si>
  <si>
    <r>
      <rPr>
        <sz val="7"/>
        <color rgb="FF231F20"/>
        <rFont val="Calibri"/>
      </rPr>
      <t>1.12e-11</t>
    </r>
  </si>
  <si>
    <r>
      <rPr>
        <sz val="7"/>
        <color rgb="FF231F20"/>
        <rFont val="Calibri"/>
      </rPr>
      <t>1.12e-11</t>
    </r>
  </si>
  <si>
    <r>
      <rPr>
        <sz val="7"/>
        <color rgb="FF231F20"/>
        <rFont val="Calibri"/>
      </rPr>
      <t>1.05e-13</t>
    </r>
  </si>
  <si>
    <r>
      <rPr>
        <sz val="7"/>
        <color rgb="FF231F20"/>
        <rFont val="Calibri"/>
      </rPr>
      <t>1.31e-14</t>
    </r>
  </si>
  <si>
    <r>
      <rPr>
        <sz val="7"/>
        <color rgb="FF231F20"/>
        <rFont val="Calibri"/>
      </rPr>
      <t>9.24e-15</t>
    </r>
  </si>
  <si>
    <r>
      <rPr>
        <sz val="7"/>
        <color rgb="FF231F20"/>
        <rFont val="Calibri"/>
      </rPr>
      <t>PFPMIE (perfluoropolymethylisopropyl ether)</t>
    </r>
  </si>
  <si>
    <r>
      <rPr>
        <sz val="7"/>
        <color rgb="FF231F20"/>
        <rFont val="Calibri"/>
      </rPr>
      <t>CF</t>
    </r>
    <r>
      <rPr>
        <sz val="4"/>
        <color rgb="FF231F20"/>
        <rFont val="Calibri"/>
      </rPr>
      <t>3</t>
    </r>
    <r>
      <rPr>
        <sz val="7"/>
        <color rgb="FF231F20"/>
        <rFont val="Calibri"/>
      </rPr>
      <t>OCF(CF</t>
    </r>
    <r>
      <rPr>
        <sz val="4"/>
        <color rgb="FF231F20"/>
        <rFont val="Calibri"/>
      </rPr>
      <t>3</t>
    </r>
    <r>
      <rPr>
        <sz val="7"/>
        <color rgb="FF231F20"/>
        <rFont val="Calibri"/>
      </rPr>
      <t>) CF</t>
    </r>
    <r>
      <rPr>
        <sz val="4"/>
        <color rgb="FF231F20"/>
        <rFont val="Calibri"/>
      </rPr>
      <t>2</t>
    </r>
    <r>
      <rPr>
        <sz val="7"/>
        <color rgb="FF231F20"/>
        <rFont val="Calibri"/>
      </rPr>
      <t>OCF</t>
    </r>
    <r>
      <rPr>
        <sz val="4"/>
        <color rgb="FF231F20"/>
        <rFont val="Calibri"/>
      </rPr>
      <t>2</t>
    </r>
    <r>
      <rPr>
        <sz val="7"/>
        <color rgb="FF231F20"/>
        <rFont val="Calibri"/>
      </rPr>
      <t>OCF</t>
    </r>
    <r>
      <rPr>
        <sz val="4"/>
        <color rgb="FF231F20"/>
        <rFont val="Calibri"/>
      </rPr>
      <t>3</t>
    </r>
  </si>
  <si>
    <r>
      <rPr>
        <sz val="7"/>
        <color rgb="FF231F20"/>
        <rFont val="Calibri"/>
      </rPr>
      <t>1.87e-10</t>
    </r>
  </si>
  <si>
    <r>
      <rPr>
        <sz val="7"/>
        <color rgb="FF231F20"/>
        <rFont val="Calibri"/>
      </rPr>
      <t>8.90e-10</t>
    </r>
  </si>
  <si>
    <r>
      <rPr>
        <sz val="7"/>
        <color rgb="FF231F20"/>
        <rFont val="Calibri"/>
      </rPr>
      <t>5.52e-12</t>
    </r>
  </si>
  <si>
    <r>
      <rPr>
        <sz val="7"/>
        <color rgb="FF231F20"/>
        <rFont val="Calibri"/>
      </rPr>
      <t>6.11e-12</t>
    </r>
  </si>
  <si>
    <r>
      <rPr>
        <sz val="7"/>
        <color rgb="FF231F20"/>
        <rFont val="Calibri"/>
      </rPr>
      <t>6.15e-12</t>
    </r>
  </si>
  <si>
    <r>
      <rPr>
        <sz val="7"/>
        <color rgb="FF231F20"/>
        <rFont val="Calibri"/>
      </rPr>
      <t>HFE-216</t>
    </r>
  </si>
  <si>
    <r>
      <rPr>
        <sz val="7"/>
        <color rgb="FF231F20"/>
        <rFont val="Calibri"/>
      </rPr>
      <t>CF</t>
    </r>
    <r>
      <rPr>
        <sz val="4"/>
        <color rgb="FF231F20"/>
        <rFont val="Calibri"/>
      </rPr>
      <t>3</t>
    </r>
    <r>
      <rPr>
        <sz val="7"/>
        <color rgb="FF231F20"/>
        <rFont val="Calibri"/>
      </rPr>
      <t>OCF=CF</t>
    </r>
    <r>
      <rPr>
        <sz val="4"/>
        <color rgb="FF231F20"/>
        <rFont val="Calibri"/>
      </rPr>
      <t>2</t>
    </r>
  </si>
  <si>
    <r>
      <rPr>
        <sz val="7"/>
        <color rgb="FF231F20"/>
        <rFont val="Calibri"/>
      </rPr>
      <t>8.4 days</t>
    </r>
  </si>
  <si>
    <r>
      <rPr>
        <sz val="7"/>
        <color rgb="FF231F20"/>
        <rFont val="Calibri"/>
      </rPr>
      <t>1.92e-14</t>
    </r>
  </si>
  <si>
    <r>
      <rPr>
        <b/>
        <sz val="7"/>
        <color rgb="FF231F20"/>
        <rFont val="Calibri"/>
      </rPr>
      <t>&lt;1</t>
    </r>
  </si>
  <si>
    <r>
      <rPr>
        <sz val="7"/>
        <color rgb="FF231F20"/>
        <rFont val="Calibri"/>
      </rPr>
      <t>1.92e-14</t>
    </r>
  </si>
  <si>
    <r>
      <rPr>
        <b/>
        <sz val="7"/>
        <color rgb="FF231F20"/>
        <rFont val="Calibri"/>
      </rPr>
      <t>&lt;1</t>
    </r>
  </si>
  <si>
    <r>
      <rPr>
        <sz val="7"/>
        <color rgb="FF231F20"/>
        <rFont val="Calibri"/>
      </rPr>
      <t>1.53e-16</t>
    </r>
  </si>
  <si>
    <r>
      <rPr>
        <b/>
        <sz val="7"/>
        <color rgb="FF231F20"/>
        <rFont val="Calibri"/>
      </rPr>
      <t>&lt;1</t>
    </r>
  </si>
  <si>
    <r>
      <rPr>
        <sz val="7"/>
        <color rgb="FF231F20"/>
        <rFont val="Calibri"/>
      </rPr>
      <t>2.15e-17</t>
    </r>
  </si>
  <si>
    <r>
      <rPr>
        <b/>
        <sz val="7"/>
        <color rgb="FF231F20"/>
        <rFont val="Calibri"/>
      </rPr>
      <t>&lt;1</t>
    </r>
  </si>
  <si>
    <r>
      <rPr>
        <sz val="7"/>
        <color rgb="FF231F20"/>
        <rFont val="Calibri"/>
      </rPr>
      <t>1.58e-17</t>
    </r>
  </si>
  <si>
    <r>
      <rPr>
        <b/>
        <sz val="7"/>
        <color rgb="FF231F20"/>
        <rFont val="Calibri"/>
      </rPr>
      <t>&lt;1</t>
    </r>
  </si>
  <si>
    <r>
      <rPr>
        <sz val="7"/>
        <color rgb="FF231F20"/>
        <rFont val="Calibri"/>
      </rPr>
      <t>Trifluoromethyl formate</t>
    </r>
  </si>
  <si>
    <r>
      <rPr>
        <sz val="7"/>
        <color rgb="FF231F20"/>
        <rFont val="Calibri"/>
      </rPr>
      <t>HCOOCF</t>
    </r>
    <r>
      <rPr>
        <sz val="4"/>
        <color rgb="FF231F20"/>
        <rFont val="Calibri"/>
      </rPr>
      <t>3</t>
    </r>
  </si>
  <si>
    <r>
      <rPr>
        <sz val="7"/>
        <color rgb="FF231F20"/>
        <rFont val="Calibri"/>
      </rPr>
      <t>0.31</t>
    </r>
    <r>
      <rPr>
        <sz val="4"/>
        <color rgb="FF231F20"/>
        <rFont val="Calibri"/>
      </rPr>
      <t>i</t>
    </r>
  </si>
  <si>
    <r>
      <rPr>
        <sz val="7"/>
        <color rgb="FF231F20"/>
        <rFont val="Calibri"/>
      </rPr>
      <t>5.37e-11</t>
    </r>
  </si>
  <si>
    <r>
      <rPr>
        <sz val="7"/>
        <color rgb="FF231F20"/>
        <rFont val="Calibri"/>
      </rPr>
      <t>5.39e-11</t>
    </r>
  </si>
  <si>
    <r>
      <rPr>
        <sz val="7"/>
        <color rgb="FF231F20"/>
        <rFont val="Calibri"/>
      </rPr>
      <t>6.73e-13</t>
    </r>
  </si>
  <si>
    <r>
      <rPr>
        <sz val="7"/>
        <color rgb="FF231F20"/>
        <rFont val="Calibri"/>
      </rPr>
      <t>6.85e-14</t>
    </r>
  </si>
  <si>
    <r>
      <rPr>
        <sz val="7"/>
        <color rgb="FF231F20"/>
        <rFont val="Calibri"/>
      </rPr>
      <t>4.47e-14</t>
    </r>
  </si>
  <si>
    <r>
      <rPr>
        <sz val="7"/>
        <color rgb="FF231F20"/>
        <rFont val="Calibri"/>
      </rPr>
      <t>Perfluoroethyl formate</t>
    </r>
  </si>
  <si>
    <r>
      <rPr>
        <sz val="7"/>
        <color rgb="FF231F20"/>
        <rFont val="Calibri"/>
      </rPr>
      <t>HCOOCF</t>
    </r>
    <r>
      <rPr>
        <sz val="4"/>
        <color rgb="FF231F20"/>
        <rFont val="Calibri"/>
      </rPr>
      <t>2</t>
    </r>
    <r>
      <rPr>
        <sz val="7"/>
        <color rgb="FF231F20"/>
        <rFont val="Calibri"/>
      </rPr>
      <t>CF</t>
    </r>
    <r>
      <rPr>
        <sz val="4"/>
        <color rgb="FF231F20"/>
        <rFont val="Calibri"/>
      </rPr>
      <t>3</t>
    </r>
  </si>
  <si>
    <r>
      <rPr>
        <sz val="7"/>
        <color rgb="FF231F20"/>
        <rFont val="Calibri"/>
      </rPr>
      <t>0.44</t>
    </r>
    <r>
      <rPr>
        <sz val="4"/>
        <color rgb="FF231F20"/>
        <rFont val="Calibri"/>
      </rPr>
      <t>i</t>
    </r>
  </si>
  <si>
    <r>
      <rPr>
        <sz val="7"/>
        <color rgb="FF231F20"/>
        <rFont val="Calibri"/>
      </rPr>
      <t>5.30e-11</t>
    </r>
  </si>
  <si>
    <r>
      <rPr>
        <sz val="7"/>
        <color rgb="FF231F20"/>
        <rFont val="Calibri"/>
      </rPr>
      <t>5.32e-11</t>
    </r>
  </si>
  <si>
    <r>
      <rPr>
        <sz val="7"/>
        <color rgb="FF231F20"/>
        <rFont val="Calibri"/>
      </rPr>
      <t>6.64e-13</t>
    </r>
  </si>
  <si>
    <r>
      <rPr>
        <sz val="7"/>
        <color rgb="FF231F20"/>
        <rFont val="Calibri"/>
      </rPr>
      <t>6.76e-14</t>
    </r>
  </si>
  <si>
    <r>
      <rPr>
        <sz val="7"/>
        <color rgb="FF231F20"/>
        <rFont val="Calibri"/>
      </rPr>
      <t>4.41e-14</t>
    </r>
  </si>
  <si>
    <r>
      <rPr>
        <sz val="7"/>
        <color rgb="FF231F20"/>
        <rFont val="Calibri"/>
      </rPr>
      <t>Perfluoropropyl formate</t>
    </r>
  </si>
  <si>
    <r>
      <rPr>
        <sz val="7"/>
        <color rgb="FF231F20"/>
        <rFont val="Calibri"/>
      </rPr>
      <t>HCOOCF</t>
    </r>
    <r>
      <rPr>
        <sz val="4"/>
        <color rgb="FF231F20"/>
        <rFont val="Calibri"/>
      </rPr>
      <t>2</t>
    </r>
    <r>
      <rPr>
        <sz val="7"/>
        <color rgb="FF231F20"/>
        <rFont val="Calibri"/>
      </rPr>
      <t>CF</t>
    </r>
    <r>
      <rPr>
        <sz val="4"/>
        <color rgb="FF231F20"/>
        <rFont val="Calibri"/>
      </rPr>
      <t>2</t>
    </r>
    <r>
      <rPr>
        <sz val="7"/>
        <color rgb="FF231F20"/>
        <rFont val="Calibri"/>
      </rPr>
      <t>CF</t>
    </r>
    <r>
      <rPr>
        <sz val="4"/>
        <color rgb="FF231F20"/>
        <rFont val="Calibri"/>
      </rPr>
      <t>3</t>
    </r>
  </si>
  <si>
    <r>
      <rPr>
        <sz val="7"/>
        <color rgb="FF231F20"/>
        <rFont val="Calibri"/>
      </rPr>
      <t>0.50</t>
    </r>
    <r>
      <rPr>
        <sz val="4"/>
        <color rgb="FF231F20"/>
        <rFont val="Calibri"/>
      </rPr>
      <t>i</t>
    </r>
  </si>
  <si>
    <r>
      <rPr>
        <sz val="7"/>
        <color rgb="FF231F20"/>
        <rFont val="Calibri"/>
      </rPr>
      <t>3.45e-11</t>
    </r>
  </si>
  <si>
    <r>
      <rPr>
        <sz val="7"/>
        <color rgb="FF231F20"/>
        <rFont val="Calibri"/>
      </rPr>
      <t>3.45e-11</t>
    </r>
  </si>
  <si>
    <r>
      <rPr>
        <sz val="7"/>
        <color rgb="FF231F20"/>
        <rFont val="Calibri"/>
      </rPr>
      <t>3.80e-13</t>
    </r>
  </si>
  <si>
    <r>
      <rPr>
        <sz val="7"/>
        <color rgb="FF231F20"/>
        <rFont val="Calibri"/>
      </rPr>
      <t>4.19e-14</t>
    </r>
  </si>
  <si>
    <r>
      <rPr>
        <sz val="7"/>
        <color rgb="FF231F20"/>
        <rFont val="Calibri"/>
      </rPr>
      <t>2.85e-14</t>
    </r>
  </si>
  <si>
    <r>
      <rPr>
        <sz val="7"/>
        <color rgb="FF231F20"/>
        <rFont val="Calibri"/>
      </rPr>
      <t>Perfluorobutyl formate</t>
    </r>
  </si>
  <si>
    <r>
      <rPr>
        <sz val="7"/>
        <color rgb="FF231F20"/>
        <rFont val="Calibri"/>
      </rPr>
      <t>HCOOCF</t>
    </r>
    <r>
      <rPr>
        <sz val="4"/>
        <color rgb="FF231F20"/>
        <rFont val="Calibri"/>
      </rPr>
      <t>2</t>
    </r>
    <r>
      <rPr>
        <sz val="7"/>
        <color rgb="FF231F20"/>
        <rFont val="Calibri"/>
      </rPr>
      <t>CF</t>
    </r>
    <r>
      <rPr>
        <sz val="4"/>
        <color rgb="FF231F20"/>
        <rFont val="Calibri"/>
      </rPr>
      <t>2</t>
    </r>
    <r>
      <rPr>
        <sz val="7"/>
        <color rgb="FF231F20"/>
        <rFont val="Calibri"/>
      </rPr>
      <t>CF</t>
    </r>
    <r>
      <rPr>
        <sz val="4"/>
        <color rgb="FF231F20"/>
        <rFont val="Calibri"/>
      </rPr>
      <t>2</t>
    </r>
    <r>
      <rPr>
        <sz val="7"/>
        <color rgb="FF231F20"/>
        <rFont val="Calibri"/>
      </rPr>
      <t>CF</t>
    </r>
    <r>
      <rPr>
        <sz val="4"/>
        <color rgb="FF231F20"/>
        <rFont val="Calibri"/>
      </rPr>
      <t>3</t>
    </r>
  </si>
  <si>
    <r>
      <rPr>
        <sz val="7"/>
        <color rgb="FF231F20"/>
        <rFont val="Calibri"/>
      </rPr>
      <t>0.56</t>
    </r>
    <r>
      <rPr>
        <sz val="4"/>
        <color rgb="FF231F20"/>
        <rFont val="Calibri"/>
      </rPr>
      <t>i</t>
    </r>
  </si>
  <si>
    <r>
      <rPr>
        <sz val="7"/>
        <color rgb="FF231F20"/>
        <rFont val="Calibri"/>
      </rPr>
      <t>3.59e-11</t>
    </r>
  </si>
  <si>
    <r>
      <rPr>
        <sz val="7"/>
        <color rgb="FF231F20"/>
        <rFont val="Calibri"/>
      </rPr>
      <t>3.59e-11</t>
    </r>
  </si>
  <si>
    <r>
      <rPr>
        <sz val="7"/>
        <color rgb="FF231F20"/>
        <rFont val="Calibri"/>
      </rPr>
      <t>4.19e-13</t>
    </r>
  </si>
  <si>
    <r>
      <rPr>
        <sz val="7"/>
        <color rgb="FF231F20"/>
        <rFont val="Calibri"/>
      </rPr>
      <t>4.45e-14</t>
    </r>
  </si>
  <si>
    <r>
      <rPr>
        <sz val="7"/>
        <color rgb="FF231F20"/>
        <rFont val="Calibri"/>
      </rPr>
      <t>2.97e-14</t>
    </r>
  </si>
  <si>
    <r>
      <rPr>
        <sz val="7"/>
        <color rgb="FF231F20"/>
        <rFont val="Calibri"/>
      </rPr>
      <t>2,2,2-Trifluoroethyl formate</t>
    </r>
  </si>
  <si>
    <r>
      <rPr>
        <sz val="7"/>
        <color rgb="FF231F20"/>
        <rFont val="Calibri"/>
      </rPr>
      <t>HCOOCH</t>
    </r>
    <r>
      <rPr>
        <sz val="4"/>
        <color rgb="FF231F20"/>
        <rFont val="Calibri"/>
      </rPr>
      <t>2</t>
    </r>
    <r>
      <rPr>
        <sz val="7"/>
        <color rgb="FF231F20"/>
        <rFont val="Calibri"/>
      </rPr>
      <t>CF</t>
    </r>
    <r>
      <rPr>
        <sz val="4"/>
        <color rgb="FF231F20"/>
        <rFont val="Calibri"/>
      </rPr>
      <t>3</t>
    </r>
  </si>
  <si>
    <r>
      <rPr>
        <sz val="7"/>
        <color rgb="FF231F20"/>
        <rFont val="Calibri"/>
      </rPr>
      <t>0.16</t>
    </r>
    <r>
      <rPr>
        <sz val="4"/>
        <color rgb="FF231F20"/>
        <rFont val="Calibri"/>
      </rPr>
      <t>i</t>
    </r>
  </si>
  <si>
    <r>
      <rPr>
        <sz val="7"/>
        <color rgb="FF231F20"/>
        <rFont val="Calibri"/>
      </rPr>
      <t>3.07e-12</t>
    </r>
  </si>
  <si>
    <r>
      <rPr>
        <sz val="7"/>
        <color rgb="FF231F20"/>
        <rFont val="Calibri"/>
      </rPr>
      <t>3.07e-12</t>
    </r>
  </si>
  <si>
    <r>
      <rPr>
        <sz val="7"/>
        <color rgb="FF231F20"/>
        <rFont val="Calibri"/>
      </rPr>
      <t>2.55e-14</t>
    </r>
  </si>
  <si>
    <r>
      <rPr>
        <sz val="7"/>
        <color rgb="FF231F20"/>
        <rFont val="Calibri"/>
      </rPr>
      <t>3.48e-15</t>
    </r>
  </si>
  <si>
    <r>
      <rPr>
        <sz val="7"/>
        <color rgb="FF231F20"/>
        <rFont val="Calibri"/>
      </rPr>
      <t>2.52e-15</t>
    </r>
  </si>
  <si>
    <r>
      <rPr>
        <sz val="7"/>
        <color rgb="FF231F20"/>
        <rFont val="Calibri"/>
      </rPr>
      <t>3,3,3-Trifluoropropyl formate</t>
    </r>
  </si>
  <si>
    <r>
      <rPr>
        <sz val="7"/>
        <color rgb="FF231F20"/>
        <rFont val="Calibri"/>
      </rPr>
      <t>HCOOCH</t>
    </r>
    <r>
      <rPr>
        <sz val="4"/>
        <color rgb="FF231F20"/>
        <rFont val="Calibri"/>
      </rPr>
      <t>2</t>
    </r>
    <r>
      <rPr>
        <sz val="7"/>
        <color rgb="FF231F20"/>
        <rFont val="Calibri"/>
      </rPr>
      <t>CH</t>
    </r>
    <r>
      <rPr>
        <sz val="4"/>
        <color rgb="FF231F20"/>
        <rFont val="Calibri"/>
      </rPr>
      <t>2</t>
    </r>
    <r>
      <rPr>
        <sz val="7"/>
        <color rgb="FF231F20"/>
        <rFont val="Calibri"/>
      </rPr>
      <t>CF</t>
    </r>
    <r>
      <rPr>
        <sz val="4"/>
        <color rgb="FF231F20"/>
        <rFont val="Calibri"/>
      </rPr>
      <t>3</t>
    </r>
  </si>
  <si>
    <r>
      <rPr>
        <sz val="7"/>
        <color rgb="FF231F20"/>
        <rFont val="Calibri"/>
      </rPr>
      <t>0.13</t>
    </r>
    <r>
      <rPr>
        <sz val="4"/>
        <color rgb="FF231F20"/>
        <rFont val="Calibri"/>
      </rPr>
      <t>i</t>
    </r>
  </si>
  <si>
    <r>
      <rPr>
        <sz val="7"/>
        <color rgb="FF231F20"/>
        <rFont val="Calibri"/>
      </rPr>
      <t>1.60e-12</t>
    </r>
  </si>
  <si>
    <r>
      <rPr>
        <sz val="7"/>
        <color rgb="FF231F20"/>
        <rFont val="Calibri"/>
      </rPr>
      <t>1.60e-12</t>
    </r>
  </si>
  <si>
    <r>
      <rPr>
        <sz val="7"/>
        <color rgb="FF231F20"/>
        <rFont val="Calibri"/>
      </rPr>
      <t>1.31e-14</t>
    </r>
  </si>
  <si>
    <r>
      <rPr>
        <sz val="7"/>
        <color rgb="FF231F20"/>
        <rFont val="Calibri"/>
      </rPr>
      <t>1.80e-15</t>
    </r>
  </si>
  <si>
    <r>
      <rPr>
        <sz val="7"/>
        <color rgb="FF231F20"/>
        <rFont val="Calibri"/>
      </rPr>
      <t>1.31e-15</t>
    </r>
  </si>
  <si>
    <r>
      <rPr>
        <sz val="7"/>
        <color rgb="FF231F20"/>
        <rFont val="Calibri"/>
      </rPr>
      <t>1,2,2,2-Tetrafluoroethyl formate</t>
    </r>
  </si>
  <si>
    <r>
      <rPr>
        <sz val="7"/>
        <color rgb="FF231F20"/>
        <rFont val="Calibri"/>
      </rPr>
      <t>HCOOCHFCF</t>
    </r>
    <r>
      <rPr>
        <sz val="4"/>
        <color rgb="FF231F20"/>
        <rFont val="Calibri"/>
      </rPr>
      <t>3</t>
    </r>
  </si>
  <si>
    <r>
      <rPr>
        <sz val="7"/>
        <color rgb="FF231F20"/>
        <rFont val="Calibri"/>
      </rPr>
      <t>0.35</t>
    </r>
    <r>
      <rPr>
        <sz val="4"/>
        <color rgb="FF231F20"/>
        <rFont val="Calibri"/>
      </rPr>
      <t>i</t>
    </r>
  </si>
  <si>
    <r>
      <rPr>
        <sz val="7"/>
        <color rgb="FF231F20"/>
        <rFont val="Calibri"/>
      </rPr>
      <t>4.30e-11</t>
    </r>
  </si>
  <si>
    <r>
      <rPr>
        <sz val="7"/>
        <color rgb="FF231F20"/>
        <rFont val="Calibri"/>
      </rPr>
      <t>4.31e-11</t>
    </r>
  </si>
  <si>
    <r>
      <rPr>
        <sz val="7"/>
        <color rgb="FF231F20"/>
        <rFont val="Calibri"/>
      </rPr>
      <t>5.17e-13</t>
    </r>
  </si>
  <si>
    <r>
      <rPr>
        <sz val="7"/>
        <color rgb="FF231F20"/>
        <rFont val="Calibri"/>
      </rPr>
      <t>5.39e-14</t>
    </r>
  </si>
  <si>
    <r>
      <rPr>
        <sz val="7"/>
        <color rgb="FF231F20"/>
        <rFont val="Calibri"/>
      </rPr>
      <t>3.57e-14</t>
    </r>
  </si>
  <si>
    <r>
      <rPr>
        <sz val="7"/>
        <color rgb="FF231F20"/>
        <rFont val="Calibri"/>
      </rPr>
      <t>1,1,1,3,3,3-Hexafluoropropan-2-yl   formate</t>
    </r>
  </si>
  <si>
    <r>
      <rPr>
        <sz val="7"/>
        <color rgb="FF231F20"/>
        <rFont val="Calibri"/>
      </rPr>
      <t>HCOOCH(CF</t>
    </r>
    <r>
      <rPr>
        <sz val="4"/>
        <color rgb="FF231F20"/>
        <rFont val="Calibri"/>
      </rPr>
      <t>3</t>
    </r>
    <r>
      <rPr>
        <sz val="7"/>
        <color rgb="FF231F20"/>
        <rFont val="Calibri"/>
      </rPr>
      <t>)</t>
    </r>
    <r>
      <rPr>
        <sz val="4"/>
        <color rgb="FF231F20"/>
        <rFont val="Calibri"/>
      </rPr>
      <t>2</t>
    </r>
  </si>
  <si>
    <r>
      <rPr>
        <sz val="7"/>
        <color rgb="FF231F20"/>
        <rFont val="Calibri"/>
      </rPr>
      <t>0.33</t>
    </r>
    <r>
      <rPr>
        <sz val="4"/>
        <color rgb="FF231F20"/>
        <rFont val="Calibri"/>
      </rPr>
      <t>i</t>
    </r>
  </si>
  <si>
    <r>
      <rPr>
        <sz val="7"/>
        <color rgb="FF231F20"/>
        <rFont val="Calibri"/>
      </rPr>
      <t>3.05e-11</t>
    </r>
  </si>
  <si>
    <r>
      <rPr>
        <sz val="7"/>
        <color rgb="FF231F20"/>
        <rFont val="Calibri"/>
      </rPr>
      <t>3.05e-11</t>
    </r>
  </si>
  <si>
    <r>
      <rPr>
        <sz val="7"/>
        <color rgb="FF231F20"/>
        <rFont val="Calibri"/>
      </rPr>
      <t>3.66e-13</t>
    </r>
  </si>
  <si>
    <r>
      <rPr>
        <sz val="7"/>
        <color rgb="FF231F20"/>
        <rFont val="Calibri"/>
      </rPr>
      <t>3.81e-14</t>
    </r>
  </si>
  <si>
    <r>
      <rPr>
        <sz val="7"/>
        <color rgb="FF231F20"/>
        <rFont val="Calibri"/>
      </rPr>
      <t>2.53e-14</t>
    </r>
  </si>
  <si>
    <r>
      <rPr>
        <sz val="7"/>
        <color rgb="FF231F20"/>
        <rFont val="Calibri"/>
      </rPr>
      <t>Perfluorobutyl acetate</t>
    </r>
  </si>
  <si>
    <r>
      <rPr>
        <sz val="7"/>
        <color rgb="FF231F20"/>
        <rFont val="Calibri"/>
      </rPr>
      <t>CH</t>
    </r>
    <r>
      <rPr>
        <sz val="4"/>
        <color rgb="FF231F20"/>
        <rFont val="Calibri"/>
      </rPr>
      <t>3</t>
    </r>
    <r>
      <rPr>
        <sz val="7"/>
        <color rgb="FF231F20"/>
        <rFont val="Calibri"/>
      </rPr>
      <t>COOCF</t>
    </r>
    <r>
      <rPr>
        <sz val="4"/>
        <color rgb="FF231F20"/>
        <rFont val="Calibri"/>
      </rPr>
      <t>2</t>
    </r>
    <r>
      <rPr>
        <sz val="7"/>
        <color rgb="FF231F20"/>
        <rFont val="Calibri"/>
      </rPr>
      <t>CF</t>
    </r>
    <r>
      <rPr>
        <sz val="4"/>
        <color rgb="FF231F20"/>
        <rFont val="Calibri"/>
      </rPr>
      <t>2</t>
    </r>
    <r>
      <rPr>
        <sz val="7"/>
        <color rgb="FF231F20"/>
        <rFont val="Calibri"/>
      </rPr>
      <t>CF</t>
    </r>
    <r>
      <rPr>
        <sz val="4"/>
        <color rgb="FF231F20"/>
        <rFont val="Calibri"/>
      </rPr>
      <t>2</t>
    </r>
    <r>
      <rPr>
        <sz val="7"/>
        <color rgb="FF231F20"/>
        <rFont val="Calibri"/>
      </rPr>
      <t>CF</t>
    </r>
    <r>
      <rPr>
        <sz val="4"/>
        <color rgb="FF231F20"/>
        <rFont val="Calibri"/>
      </rPr>
      <t>3</t>
    </r>
  </si>
  <si>
    <r>
      <rPr>
        <sz val="7"/>
        <color rgb="FF231F20"/>
        <rFont val="Calibri"/>
      </rPr>
      <t>21.9 days</t>
    </r>
  </si>
  <si>
    <r>
      <rPr>
        <sz val="7"/>
        <color rgb="FF231F20"/>
        <rFont val="Calibri"/>
      </rPr>
      <t>0.12</t>
    </r>
    <r>
      <rPr>
        <sz val="4"/>
        <color rgb="FF231F20"/>
        <rFont val="Calibri"/>
      </rPr>
      <t>i</t>
    </r>
  </si>
  <si>
    <r>
      <rPr>
        <sz val="7"/>
        <color rgb="FF231F20"/>
        <rFont val="Calibri"/>
      </rPr>
      <t>1.52e-13</t>
    </r>
  </si>
  <si>
    <r>
      <rPr>
        <sz val="7"/>
        <color rgb="FF231F20"/>
        <rFont val="Calibri"/>
      </rPr>
      <t>1.52e-13</t>
    </r>
  </si>
  <si>
    <r>
      <rPr>
        <sz val="7"/>
        <color rgb="FF231F20"/>
        <rFont val="Calibri"/>
      </rPr>
      <t>1.21e-15</t>
    </r>
  </si>
  <si>
    <r>
      <rPr>
        <sz val="7"/>
        <color rgb="FF231F20"/>
        <rFont val="Calibri"/>
      </rPr>
      <t>1.71e-16</t>
    </r>
  </si>
  <si>
    <r>
      <rPr>
        <b/>
        <sz val="7"/>
        <color rgb="FF231F20"/>
        <rFont val="Calibri"/>
      </rPr>
      <t>&lt;1</t>
    </r>
  </si>
  <si>
    <r>
      <rPr>
        <sz val="7"/>
        <color rgb="FF231F20"/>
        <rFont val="Calibri"/>
      </rPr>
      <t>1.25e-16</t>
    </r>
  </si>
  <si>
    <r>
      <rPr>
        <b/>
        <sz val="7"/>
        <color rgb="FF231F20"/>
        <rFont val="Calibri"/>
      </rPr>
      <t>&lt;1</t>
    </r>
  </si>
  <si>
    <r>
      <rPr>
        <sz val="7"/>
        <color rgb="FF231F20"/>
        <rFont val="Calibri"/>
      </rPr>
      <t>Perfluoropropyl acetate</t>
    </r>
  </si>
  <si>
    <r>
      <rPr>
        <sz val="7"/>
        <color rgb="FF231F20"/>
        <rFont val="Calibri"/>
      </rPr>
      <t>CH</t>
    </r>
    <r>
      <rPr>
        <sz val="4"/>
        <color rgb="FF231F20"/>
        <rFont val="Calibri"/>
      </rPr>
      <t>3</t>
    </r>
    <r>
      <rPr>
        <sz val="7"/>
        <color rgb="FF231F20"/>
        <rFont val="Calibri"/>
      </rPr>
      <t>COOCF</t>
    </r>
    <r>
      <rPr>
        <sz val="4"/>
        <color rgb="FF231F20"/>
        <rFont val="Calibri"/>
      </rPr>
      <t>2</t>
    </r>
    <r>
      <rPr>
        <sz val="7"/>
        <color rgb="FF231F20"/>
        <rFont val="Calibri"/>
      </rPr>
      <t>CF</t>
    </r>
    <r>
      <rPr>
        <sz val="4"/>
        <color rgb="FF231F20"/>
        <rFont val="Calibri"/>
      </rPr>
      <t>2</t>
    </r>
    <r>
      <rPr>
        <sz val="7"/>
        <color rgb="FF231F20"/>
        <rFont val="Calibri"/>
      </rPr>
      <t>CF</t>
    </r>
    <r>
      <rPr>
        <sz val="4"/>
        <color rgb="FF231F20"/>
        <rFont val="Calibri"/>
      </rPr>
      <t>3</t>
    </r>
  </si>
  <si>
    <r>
      <rPr>
        <sz val="7"/>
        <color rgb="FF231F20"/>
        <rFont val="Calibri"/>
      </rPr>
      <t>21.9 days</t>
    </r>
  </si>
  <si>
    <r>
      <rPr>
        <sz val="7"/>
        <color rgb="FF231F20"/>
        <rFont val="Calibri"/>
      </rPr>
      <t>0.11</t>
    </r>
    <r>
      <rPr>
        <sz val="4"/>
        <color rgb="FF231F20"/>
        <rFont val="Calibri"/>
      </rPr>
      <t>i</t>
    </r>
  </si>
  <si>
    <r>
      <rPr>
        <sz val="7"/>
        <color rgb="FF231F20"/>
        <rFont val="Calibri"/>
      </rPr>
      <t>1.59e-13</t>
    </r>
  </si>
  <si>
    <r>
      <rPr>
        <sz val="7"/>
        <color rgb="FF231F20"/>
        <rFont val="Calibri"/>
      </rPr>
      <t>1.59e-13</t>
    </r>
  </si>
  <si>
    <r>
      <rPr>
        <sz val="7"/>
        <color rgb="FF231F20"/>
        <rFont val="Calibri"/>
      </rPr>
      <t>1.27e-15</t>
    </r>
  </si>
  <si>
    <r>
      <rPr>
        <sz val="7"/>
        <color rgb="FF231F20"/>
        <rFont val="Calibri"/>
      </rPr>
      <t>1.78e-16</t>
    </r>
  </si>
  <si>
    <r>
      <rPr>
        <b/>
        <sz val="7"/>
        <color rgb="FF231F20"/>
        <rFont val="Calibri"/>
      </rPr>
      <t>&lt;1</t>
    </r>
  </si>
  <si>
    <r>
      <rPr>
        <sz val="7"/>
        <color rgb="FF231F20"/>
        <rFont val="Calibri"/>
      </rPr>
      <t>1.30e-16</t>
    </r>
  </si>
  <si>
    <r>
      <rPr>
        <b/>
        <sz val="7"/>
        <color rgb="FF231F20"/>
        <rFont val="Calibri"/>
      </rPr>
      <t>&lt;1</t>
    </r>
  </si>
  <si>
    <r>
      <rPr>
        <sz val="7"/>
        <color rgb="FF231F20"/>
        <rFont val="Calibri"/>
      </rPr>
      <t>Perfluoroethyl acetate</t>
    </r>
  </si>
  <si>
    <r>
      <rPr>
        <sz val="7"/>
        <color rgb="FF231F20"/>
        <rFont val="Calibri"/>
      </rPr>
      <t>CH</t>
    </r>
    <r>
      <rPr>
        <sz val="4"/>
        <color rgb="FF231F20"/>
        <rFont val="Calibri"/>
      </rPr>
      <t>3</t>
    </r>
    <r>
      <rPr>
        <sz val="7"/>
        <color rgb="FF231F20"/>
        <rFont val="Calibri"/>
      </rPr>
      <t>COOCF</t>
    </r>
    <r>
      <rPr>
        <sz val="4"/>
        <color rgb="FF231F20"/>
        <rFont val="Calibri"/>
      </rPr>
      <t>2</t>
    </r>
    <r>
      <rPr>
        <sz val="7"/>
        <color rgb="FF231F20"/>
        <rFont val="Calibri"/>
      </rPr>
      <t>CF</t>
    </r>
    <r>
      <rPr>
        <sz val="4"/>
        <color rgb="FF231F20"/>
        <rFont val="Calibri"/>
      </rPr>
      <t>3</t>
    </r>
  </si>
  <si>
    <r>
      <rPr>
        <sz val="7"/>
        <color rgb="FF231F20"/>
        <rFont val="Calibri"/>
      </rPr>
      <t>21.9 days</t>
    </r>
  </si>
  <si>
    <r>
      <rPr>
        <sz val="7"/>
        <color rgb="FF231F20"/>
        <rFont val="Calibri"/>
      </rPr>
      <t>0.10</t>
    </r>
    <r>
      <rPr>
        <sz val="4"/>
        <color rgb="FF231F20"/>
        <rFont val="Calibri"/>
      </rPr>
      <t>i</t>
    </r>
  </si>
  <si>
    <r>
      <rPr>
        <sz val="7"/>
        <color rgb="FF231F20"/>
        <rFont val="Calibri"/>
      </rPr>
      <t>1.89e-13</t>
    </r>
  </si>
  <si>
    <r>
      <rPr>
        <sz val="7"/>
        <color rgb="FF231F20"/>
        <rFont val="Calibri"/>
      </rPr>
      <t>1.89e-13</t>
    </r>
  </si>
  <si>
    <r>
      <rPr>
        <sz val="7"/>
        <color rgb="FF231F20"/>
        <rFont val="Calibri"/>
      </rPr>
      <t>1.51e-15</t>
    </r>
  </si>
  <si>
    <r>
      <rPr>
        <sz val="7"/>
        <color rgb="FF231F20"/>
        <rFont val="Calibri"/>
      </rPr>
      <t>2.12e-16</t>
    </r>
  </si>
  <si>
    <r>
      <rPr>
        <b/>
        <sz val="7"/>
        <color rgb="FF231F20"/>
        <rFont val="Calibri"/>
      </rPr>
      <t>&lt;1</t>
    </r>
  </si>
  <si>
    <r>
      <rPr>
        <sz val="7"/>
        <color rgb="FF231F20"/>
        <rFont val="Calibri"/>
      </rPr>
      <t>1.55e-16</t>
    </r>
  </si>
  <si>
    <r>
      <rPr>
        <b/>
        <sz val="7"/>
        <color rgb="FF231F20"/>
        <rFont val="Calibri"/>
      </rPr>
      <t>&lt;1</t>
    </r>
  </si>
  <si>
    <r>
      <rPr>
        <sz val="7"/>
        <color rgb="FF231F20"/>
        <rFont val="Calibri"/>
      </rPr>
      <t>Trifluoromethyl acetate</t>
    </r>
  </si>
  <si>
    <r>
      <rPr>
        <sz val="7"/>
        <color rgb="FF231F20"/>
        <rFont val="Calibri"/>
      </rPr>
      <t>CH</t>
    </r>
    <r>
      <rPr>
        <sz val="4"/>
        <color rgb="FF231F20"/>
        <rFont val="Calibri"/>
      </rPr>
      <t>3</t>
    </r>
    <r>
      <rPr>
        <sz val="7"/>
        <color rgb="FF231F20"/>
        <rFont val="Calibri"/>
      </rPr>
      <t>COOCF</t>
    </r>
    <r>
      <rPr>
        <sz val="4"/>
        <color rgb="FF231F20"/>
        <rFont val="Calibri"/>
      </rPr>
      <t>3</t>
    </r>
  </si>
  <si>
    <r>
      <rPr>
        <sz val="7"/>
        <color rgb="FF231F20"/>
        <rFont val="Calibri"/>
      </rPr>
      <t>21.9 days</t>
    </r>
  </si>
  <si>
    <r>
      <rPr>
        <sz val="7"/>
        <color rgb="FF231F20"/>
        <rFont val="Calibri"/>
      </rPr>
      <t>0.07</t>
    </r>
    <r>
      <rPr>
        <sz val="4"/>
        <color rgb="FF231F20"/>
        <rFont val="Calibri"/>
      </rPr>
      <t>i</t>
    </r>
  </si>
  <si>
    <r>
      <rPr>
        <sz val="7"/>
        <color rgb="FF231F20"/>
        <rFont val="Calibri"/>
      </rPr>
      <t>1.90e-13</t>
    </r>
  </si>
  <si>
    <r>
      <rPr>
        <sz val="7"/>
        <color rgb="FF231F20"/>
        <rFont val="Calibri"/>
      </rPr>
      <t>1.90e-13</t>
    </r>
  </si>
  <si>
    <r>
      <rPr>
        <sz val="7"/>
        <color rgb="FF231F20"/>
        <rFont val="Calibri"/>
      </rPr>
      <t>1.52e-15</t>
    </r>
  </si>
  <si>
    <r>
      <rPr>
        <sz val="7"/>
        <color rgb="FF231F20"/>
        <rFont val="Calibri"/>
      </rPr>
      <t>2.14e-16</t>
    </r>
  </si>
  <si>
    <r>
      <rPr>
        <b/>
        <sz val="7"/>
        <color rgb="FF231F20"/>
        <rFont val="Calibri"/>
      </rPr>
      <t>&lt;1</t>
    </r>
  </si>
  <si>
    <r>
      <rPr>
        <sz val="7"/>
        <color rgb="FF231F20"/>
        <rFont val="Calibri"/>
      </rPr>
      <t>1.56e-16</t>
    </r>
  </si>
  <si>
    <r>
      <rPr>
        <b/>
        <sz val="7"/>
        <color rgb="FF231F20"/>
        <rFont val="Calibri"/>
      </rPr>
      <t>&lt;1</t>
    </r>
  </si>
  <si>
    <r>
      <rPr>
        <sz val="7"/>
        <color rgb="FF231F20"/>
        <rFont val="Calibri"/>
      </rPr>
      <t>Methyl carbonofluoridate</t>
    </r>
  </si>
  <si>
    <r>
      <rPr>
        <sz val="7"/>
        <color rgb="FF231F20"/>
        <rFont val="Calibri"/>
      </rPr>
      <t>FCOOCH</t>
    </r>
    <r>
      <rPr>
        <sz val="4"/>
        <color rgb="FF231F20"/>
        <rFont val="Calibri"/>
      </rPr>
      <t>3</t>
    </r>
  </si>
  <si>
    <r>
      <rPr>
        <sz val="7"/>
        <color rgb="FF231F20"/>
        <rFont val="Calibri"/>
      </rPr>
      <t>0.07</t>
    </r>
    <r>
      <rPr>
        <sz val="4"/>
        <color rgb="FF231F20"/>
        <rFont val="Calibri"/>
      </rPr>
      <t>i</t>
    </r>
  </si>
  <si>
    <r>
      <rPr>
        <sz val="7"/>
        <color rgb="FF231F20"/>
        <rFont val="Calibri"/>
      </rPr>
      <t>8.74e-12</t>
    </r>
  </si>
  <si>
    <r>
      <rPr>
        <sz val="7"/>
        <color rgb="FF231F20"/>
        <rFont val="Calibri"/>
      </rPr>
      <t>8.74e-12</t>
    </r>
  </si>
  <si>
    <r>
      <rPr>
        <sz val="7"/>
        <color rgb="FF231F20"/>
        <rFont val="Calibri"/>
      </rPr>
      <t>8.60e-14</t>
    </r>
  </si>
  <si>
    <r>
      <rPr>
        <sz val="7"/>
        <color rgb="FF231F20"/>
        <rFont val="Calibri"/>
      </rPr>
      <t>1.03e-14</t>
    </r>
  </si>
  <si>
    <r>
      <rPr>
        <sz val="7"/>
        <color rgb="FF231F20"/>
        <rFont val="Calibri"/>
      </rPr>
      <t>7.21e-15</t>
    </r>
  </si>
  <si>
    <r>
      <rPr>
        <sz val="7"/>
        <color rgb="FF231F20"/>
        <rFont val="Calibri"/>
      </rPr>
      <t>1,1-Difluoroethyl  carbonofluoridate</t>
    </r>
  </si>
  <si>
    <r>
      <rPr>
        <sz val="7"/>
        <color rgb="FF231F20"/>
        <rFont val="Calibri"/>
      </rPr>
      <t>FCOOCF</t>
    </r>
    <r>
      <rPr>
        <sz val="4"/>
        <color rgb="FF231F20"/>
        <rFont val="Calibri"/>
      </rPr>
      <t>2</t>
    </r>
    <r>
      <rPr>
        <sz val="7"/>
        <color rgb="FF231F20"/>
        <rFont val="Calibri"/>
      </rPr>
      <t>CH</t>
    </r>
    <r>
      <rPr>
        <sz val="4"/>
        <color rgb="FF231F20"/>
        <rFont val="Calibri"/>
      </rPr>
      <t>3</t>
    </r>
  </si>
  <si>
    <r>
      <rPr>
        <sz val="7"/>
        <color rgb="FF231F20"/>
        <rFont val="Calibri"/>
      </rPr>
      <t>0.17</t>
    </r>
    <r>
      <rPr>
        <sz val="4"/>
        <color rgb="FF231F20"/>
        <rFont val="Calibri"/>
      </rPr>
      <t>i</t>
    </r>
  </si>
  <si>
    <r>
      <rPr>
        <sz val="7"/>
        <color rgb="FF231F20"/>
        <rFont val="Calibri"/>
      </rPr>
      <t>2.46e-12</t>
    </r>
  </si>
  <si>
    <r>
      <rPr>
        <sz val="7"/>
        <color rgb="FF231F20"/>
        <rFont val="Calibri"/>
      </rPr>
      <t>2.46e-12</t>
    </r>
  </si>
  <si>
    <r>
      <rPr>
        <sz val="7"/>
        <color rgb="FF231F20"/>
        <rFont val="Calibri"/>
      </rPr>
      <t>2.02e-14</t>
    </r>
  </si>
  <si>
    <r>
      <rPr>
        <sz val="7"/>
        <color rgb="FF231F20"/>
        <rFont val="Calibri"/>
      </rPr>
      <t>2.78e-15</t>
    </r>
  </si>
  <si>
    <r>
      <rPr>
        <sz val="7"/>
        <color rgb="FF231F20"/>
        <rFont val="Calibri"/>
      </rPr>
      <t>2.02e-15</t>
    </r>
  </si>
  <si>
    <r>
      <rPr>
        <sz val="7"/>
        <color rgb="FF231F20"/>
        <rFont val="Calibri"/>
      </rPr>
      <t>1,1-Difluoroethyl  2,2,2-trifluoroacetate</t>
    </r>
  </si>
  <si>
    <r>
      <rPr>
        <sz val="7"/>
        <color rgb="FF231F20"/>
        <rFont val="Calibri"/>
      </rPr>
      <t>CF</t>
    </r>
    <r>
      <rPr>
        <sz val="4"/>
        <color rgb="FF231F20"/>
        <rFont val="Calibri"/>
      </rPr>
      <t>3</t>
    </r>
    <r>
      <rPr>
        <sz val="7"/>
        <color rgb="FF231F20"/>
        <rFont val="Calibri"/>
      </rPr>
      <t>COOCF</t>
    </r>
    <r>
      <rPr>
        <sz val="4"/>
        <color rgb="FF231F20"/>
        <rFont val="Calibri"/>
      </rPr>
      <t>2</t>
    </r>
    <r>
      <rPr>
        <sz val="7"/>
        <color rgb="FF231F20"/>
        <rFont val="Calibri"/>
      </rPr>
      <t>CH</t>
    </r>
    <r>
      <rPr>
        <sz val="4"/>
        <color rgb="FF231F20"/>
        <rFont val="Calibri"/>
      </rPr>
      <t>3</t>
    </r>
  </si>
  <si>
    <r>
      <rPr>
        <sz val="7"/>
        <color rgb="FF231F20"/>
        <rFont val="Calibri"/>
      </rPr>
      <t>0.27</t>
    </r>
    <r>
      <rPr>
        <sz val="4"/>
        <color rgb="FF231F20"/>
        <rFont val="Calibri"/>
      </rPr>
      <t>i</t>
    </r>
  </si>
  <si>
    <r>
      <rPr>
        <sz val="7"/>
        <color rgb="FF231F20"/>
        <rFont val="Calibri"/>
      </rPr>
      <t>2.83e-12</t>
    </r>
  </si>
  <si>
    <r>
      <rPr>
        <sz val="7"/>
        <color rgb="FF231F20"/>
        <rFont val="Calibri"/>
      </rPr>
      <t>2.83e-12</t>
    </r>
  </si>
  <si>
    <r>
      <rPr>
        <sz val="7"/>
        <color rgb="FF231F20"/>
        <rFont val="Calibri"/>
      </rPr>
      <t>2.33e-14</t>
    </r>
  </si>
  <si>
    <r>
      <rPr>
        <sz val="7"/>
        <color rgb="FF231F20"/>
        <rFont val="Calibri"/>
      </rPr>
      <t>3.20e-15</t>
    </r>
  </si>
  <si>
    <r>
      <rPr>
        <sz val="7"/>
        <color rgb="FF231F20"/>
        <rFont val="Calibri"/>
      </rPr>
      <t>2.32e-15</t>
    </r>
  </si>
  <si>
    <r>
      <rPr>
        <sz val="7"/>
        <color rgb="FF231F20"/>
        <rFont val="Calibri"/>
      </rPr>
      <t>Ethyl  2,2,2-trifluoroacetate</t>
    </r>
  </si>
  <si>
    <r>
      <rPr>
        <sz val="7"/>
        <color rgb="FF231F20"/>
        <rFont val="Calibri"/>
      </rPr>
      <t>CF</t>
    </r>
    <r>
      <rPr>
        <sz val="4"/>
        <color rgb="FF231F20"/>
        <rFont val="Calibri"/>
      </rPr>
      <t>3</t>
    </r>
    <r>
      <rPr>
        <sz val="7"/>
        <color rgb="FF231F20"/>
        <rFont val="Calibri"/>
      </rPr>
      <t>COOCH</t>
    </r>
    <r>
      <rPr>
        <sz val="4"/>
        <color rgb="FF231F20"/>
        <rFont val="Calibri"/>
      </rPr>
      <t>2</t>
    </r>
    <r>
      <rPr>
        <sz val="7"/>
        <color rgb="FF231F20"/>
        <rFont val="Calibri"/>
      </rPr>
      <t>CH</t>
    </r>
    <r>
      <rPr>
        <sz val="4"/>
        <color rgb="FF231F20"/>
        <rFont val="Calibri"/>
      </rPr>
      <t>3</t>
    </r>
  </si>
  <si>
    <r>
      <rPr>
        <sz val="7"/>
        <color rgb="FF231F20"/>
        <rFont val="Calibri"/>
      </rPr>
      <t>21.9 days</t>
    </r>
  </si>
  <si>
    <r>
      <rPr>
        <sz val="7"/>
        <color rgb="FF231F20"/>
        <rFont val="Calibri"/>
      </rPr>
      <t>0.05</t>
    </r>
    <r>
      <rPr>
        <sz val="4"/>
        <color rgb="FF231F20"/>
        <rFont val="Calibri"/>
      </rPr>
      <t>i</t>
    </r>
  </si>
  <si>
    <r>
      <rPr>
        <sz val="7"/>
        <color rgb="FF231F20"/>
        <rFont val="Calibri"/>
      </rPr>
      <t>1.26e-13</t>
    </r>
  </si>
  <si>
    <r>
      <rPr>
        <sz val="7"/>
        <color rgb="FF231F20"/>
        <rFont val="Calibri"/>
      </rPr>
      <t>1.26e-13</t>
    </r>
  </si>
  <si>
    <r>
      <rPr>
        <sz val="7"/>
        <color rgb="FF231F20"/>
        <rFont val="Calibri"/>
      </rPr>
      <t>1.00e-15</t>
    </r>
  </si>
  <si>
    <r>
      <rPr>
        <sz val="7"/>
        <color rgb="FF231F20"/>
        <rFont val="Calibri"/>
      </rPr>
      <t>1.41e-16</t>
    </r>
  </si>
  <si>
    <r>
      <rPr>
        <b/>
        <sz val="7"/>
        <color rgb="FF231F20"/>
        <rFont val="Calibri"/>
      </rPr>
      <t>&lt;1</t>
    </r>
  </si>
  <si>
    <r>
      <rPr>
        <sz val="7"/>
        <color rgb="FF231F20"/>
        <rFont val="Calibri"/>
      </rPr>
      <t>1.03e-16</t>
    </r>
  </si>
  <si>
    <r>
      <rPr>
        <b/>
        <sz val="7"/>
        <color rgb="FF231F20"/>
        <rFont val="Calibri"/>
      </rPr>
      <t>&lt;1</t>
    </r>
  </si>
  <si>
    <r>
      <rPr>
        <sz val="7"/>
        <color rgb="FF231F20"/>
        <rFont val="Calibri"/>
      </rPr>
      <t>2,2,2-Trifluoroethyl  2,2,2-trifluoroacetate</t>
    </r>
  </si>
  <si>
    <r>
      <rPr>
        <sz val="7"/>
        <color rgb="FF231F20"/>
        <rFont val="Calibri"/>
      </rPr>
      <t>CF</t>
    </r>
    <r>
      <rPr>
        <sz val="4"/>
        <color rgb="FF231F20"/>
        <rFont val="Calibri"/>
      </rPr>
      <t>3</t>
    </r>
    <r>
      <rPr>
        <sz val="7"/>
        <color rgb="FF231F20"/>
        <rFont val="Calibri"/>
      </rPr>
      <t>COOCH</t>
    </r>
    <r>
      <rPr>
        <sz val="4"/>
        <color rgb="FF231F20"/>
        <rFont val="Calibri"/>
      </rPr>
      <t>2</t>
    </r>
    <r>
      <rPr>
        <sz val="7"/>
        <color rgb="FF231F20"/>
        <rFont val="Calibri"/>
      </rPr>
      <t>CF</t>
    </r>
    <r>
      <rPr>
        <sz val="4"/>
        <color rgb="FF231F20"/>
        <rFont val="Calibri"/>
      </rPr>
      <t>3</t>
    </r>
  </si>
  <si>
    <r>
      <rPr>
        <sz val="7"/>
        <color rgb="FF231F20"/>
        <rFont val="Calibri"/>
      </rPr>
      <t>54.8 days</t>
    </r>
  </si>
  <si>
    <r>
      <rPr>
        <sz val="7"/>
        <color rgb="FF231F20"/>
        <rFont val="Calibri"/>
      </rPr>
      <t>0.15</t>
    </r>
    <r>
      <rPr>
        <sz val="4"/>
        <color rgb="FF231F20"/>
        <rFont val="Calibri"/>
      </rPr>
      <t>i</t>
    </r>
  </si>
  <si>
    <r>
      <rPr>
        <sz val="7"/>
        <color rgb="FF231F20"/>
        <rFont val="Calibri"/>
      </rPr>
      <t>6.27e-13</t>
    </r>
  </si>
  <si>
    <r>
      <rPr>
        <sz val="7"/>
        <color rgb="FF231F20"/>
        <rFont val="Calibri"/>
      </rPr>
      <t>6.27e-13</t>
    </r>
  </si>
  <si>
    <r>
      <rPr>
        <sz val="7"/>
        <color rgb="FF231F20"/>
        <rFont val="Calibri"/>
      </rPr>
      <t>5.06e-15</t>
    </r>
  </si>
  <si>
    <r>
      <rPr>
        <sz val="7"/>
        <color rgb="FF231F20"/>
        <rFont val="Calibri"/>
      </rPr>
      <t>7.07e-16</t>
    </r>
  </si>
  <si>
    <r>
      <rPr>
        <sz val="7"/>
        <color rgb="FF231F20"/>
        <rFont val="Calibri"/>
      </rPr>
      <t>5.15e-16</t>
    </r>
  </si>
  <si>
    <r>
      <rPr>
        <b/>
        <sz val="7"/>
        <color rgb="FF231F20"/>
        <rFont val="Calibri"/>
      </rPr>
      <t>&lt;1</t>
    </r>
  </si>
  <si>
    <r>
      <rPr>
        <sz val="7"/>
        <color rgb="FF231F20"/>
        <rFont val="Calibri"/>
      </rPr>
      <t>Methyl  2,2,2-trifluoroacetate</t>
    </r>
  </si>
  <si>
    <r>
      <rPr>
        <sz val="7"/>
        <color rgb="FF231F20"/>
        <rFont val="Calibri"/>
      </rPr>
      <t>CF</t>
    </r>
    <r>
      <rPr>
        <sz val="4"/>
        <color rgb="FF231F20"/>
        <rFont val="Calibri"/>
      </rPr>
      <t>3</t>
    </r>
    <r>
      <rPr>
        <sz val="7"/>
        <color rgb="FF231F20"/>
        <rFont val="Calibri"/>
      </rPr>
      <t>COOCH</t>
    </r>
    <r>
      <rPr>
        <sz val="4"/>
        <color rgb="FF231F20"/>
        <rFont val="Calibri"/>
      </rPr>
      <t>3</t>
    </r>
  </si>
  <si>
    <r>
      <rPr>
        <sz val="7"/>
        <color rgb="FF231F20"/>
        <rFont val="Calibri"/>
      </rPr>
      <t>0.18</t>
    </r>
    <r>
      <rPr>
        <sz val="4"/>
        <color rgb="FF231F20"/>
        <rFont val="Calibri"/>
      </rPr>
      <t>i</t>
    </r>
  </si>
  <si>
    <r>
      <rPr>
        <sz val="7"/>
        <color rgb="FF231F20"/>
        <rFont val="Calibri"/>
      </rPr>
      <t>4.80e-12</t>
    </r>
  </si>
  <si>
    <r>
      <rPr>
        <sz val="7"/>
        <color rgb="FF231F20"/>
        <rFont val="Calibri"/>
      </rPr>
      <t>4.80e-12</t>
    </r>
  </si>
  <si>
    <r>
      <rPr>
        <sz val="7"/>
        <color rgb="FF231F20"/>
        <rFont val="Calibri"/>
      </rPr>
      <t>4.08e-14</t>
    </r>
  </si>
  <si>
    <r>
      <rPr>
        <sz val="7"/>
        <color rgb="FF231F20"/>
        <rFont val="Calibri"/>
      </rPr>
      <t>5.47e-15</t>
    </r>
  </si>
  <si>
    <r>
      <rPr>
        <sz val="7"/>
        <color rgb="FF231F20"/>
        <rFont val="Calibri"/>
      </rPr>
      <t>3.95e-15</t>
    </r>
  </si>
  <si>
    <r>
      <rPr>
        <sz val="7"/>
        <color rgb="FF231F20"/>
        <rFont val="Calibri"/>
      </rPr>
      <t>Methyl 2,2-difluoroacetate</t>
    </r>
  </si>
  <si>
    <r>
      <rPr>
        <sz val="7"/>
        <color rgb="FF231F20"/>
        <rFont val="Calibri"/>
      </rPr>
      <t>HCF</t>
    </r>
    <r>
      <rPr>
        <sz val="4"/>
        <color rgb="FF231F20"/>
        <rFont val="Calibri"/>
      </rPr>
      <t>2</t>
    </r>
    <r>
      <rPr>
        <sz val="7"/>
        <color rgb="FF231F20"/>
        <rFont val="Calibri"/>
      </rPr>
      <t>COOCH</t>
    </r>
    <r>
      <rPr>
        <sz val="4"/>
        <color rgb="FF231F20"/>
        <rFont val="Calibri"/>
      </rPr>
      <t>3</t>
    </r>
  </si>
  <si>
    <r>
      <rPr>
        <sz val="7"/>
        <color rgb="FF231F20"/>
        <rFont val="Calibri"/>
      </rPr>
      <t>40.1 days</t>
    </r>
  </si>
  <si>
    <r>
      <rPr>
        <sz val="7"/>
        <color rgb="FF231F20"/>
        <rFont val="Calibri"/>
      </rPr>
      <t>0.05</t>
    </r>
    <r>
      <rPr>
        <sz val="4"/>
        <color rgb="FF231F20"/>
        <rFont val="Calibri"/>
      </rPr>
      <t>i</t>
    </r>
  </si>
  <si>
    <r>
      <rPr>
        <sz val="7"/>
        <color rgb="FF231F20"/>
        <rFont val="Calibri"/>
      </rPr>
      <t>3.00e-13</t>
    </r>
  </si>
  <si>
    <r>
      <rPr>
        <sz val="7"/>
        <color rgb="FF231F20"/>
        <rFont val="Calibri"/>
      </rPr>
      <t>3.00e-13</t>
    </r>
  </si>
  <si>
    <r>
      <rPr>
        <sz val="7"/>
        <color rgb="FF231F20"/>
        <rFont val="Calibri"/>
      </rPr>
      <t>2.41e-15</t>
    </r>
  </si>
  <si>
    <r>
      <rPr>
        <sz val="7"/>
        <color rgb="FF231F20"/>
        <rFont val="Calibri"/>
      </rPr>
      <t>3.38e-16</t>
    </r>
  </si>
  <si>
    <r>
      <rPr>
        <b/>
        <sz val="7"/>
        <color rgb="FF231F20"/>
        <rFont val="Calibri"/>
      </rPr>
      <t>&lt;1</t>
    </r>
  </si>
  <si>
    <r>
      <rPr>
        <sz val="7"/>
        <color rgb="FF231F20"/>
        <rFont val="Calibri"/>
      </rPr>
      <t>2.47e-16</t>
    </r>
  </si>
  <si>
    <r>
      <rPr>
        <b/>
        <sz val="7"/>
        <color rgb="FF231F20"/>
        <rFont val="Calibri"/>
      </rPr>
      <t>&lt;1</t>
    </r>
  </si>
  <si>
    <r>
      <rPr>
        <sz val="7"/>
        <color rgb="FF231F20"/>
        <rFont val="Calibri"/>
      </rPr>
      <t>Difluoromethyl  2,2,2-trifluoroacetate</t>
    </r>
  </si>
  <si>
    <r>
      <rPr>
        <sz val="7"/>
        <color rgb="FF231F20"/>
        <rFont val="Calibri"/>
      </rPr>
      <t>CF</t>
    </r>
    <r>
      <rPr>
        <sz val="4"/>
        <color rgb="FF231F20"/>
        <rFont val="Calibri"/>
      </rPr>
      <t>3</t>
    </r>
    <r>
      <rPr>
        <sz val="7"/>
        <color rgb="FF231F20"/>
        <rFont val="Calibri"/>
      </rPr>
      <t>COOCHF</t>
    </r>
    <r>
      <rPr>
        <sz val="4"/>
        <color rgb="FF231F20"/>
        <rFont val="Calibri"/>
      </rPr>
      <t>2</t>
    </r>
  </si>
  <si>
    <r>
      <rPr>
        <sz val="7"/>
        <color rgb="FF231F20"/>
        <rFont val="Calibri"/>
      </rPr>
      <t>0.24</t>
    </r>
    <r>
      <rPr>
        <sz val="4"/>
        <color rgb="FF231F20"/>
        <rFont val="Calibri"/>
      </rPr>
      <t>i</t>
    </r>
  </si>
  <si>
    <r>
      <rPr>
        <sz val="7"/>
        <color rgb="FF231F20"/>
        <rFont val="Calibri"/>
      </rPr>
      <t>2.48e-12</t>
    </r>
  </si>
  <si>
    <r>
      <rPr>
        <sz val="7"/>
        <color rgb="FF231F20"/>
        <rFont val="Calibri"/>
      </rPr>
      <t>2.48e-12</t>
    </r>
  </si>
  <si>
    <r>
      <rPr>
        <sz val="7"/>
        <color rgb="FF231F20"/>
        <rFont val="Calibri"/>
      </rPr>
      <t>2.04e-14</t>
    </r>
  </si>
  <si>
    <r>
      <rPr>
        <sz val="7"/>
        <color rgb="FF231F20"/>
        <rFont val="Calibri"/>
      </rPr>
      <t>2.81e-15</t>
    </r>
  </si>
  <si>
    <r>
      <rPr>
        <sz val="7"/>
        <color rgb="FF231F20"/>
        <rFont val="Calibri"/>
      </rPr>
      <t>2.04e-15</t>
    </r>
  </si>
  <si>
    <r>
      <rPr>
        <sz val="7"/>
        <color rgb="FF231F20"/>
        <rFont val="Calibri"/>
      </rPr>
      <t>2,2,3,3,4,4,4-Heptafluorobutan-1-ol</t>
    </r>
  </si>
  <si>
    <r>
      <rPr>
        <sz val="7"/>
        <color rgb="FF231F20"/>
        <rFont val="Calibri"/>
      </rPr>
      <t>C</t>
    </r>
    <r>
      <rPr>
        <sz val="4"/>
        <color rgb="FF231F20"/>
        <rFont val="Calibri"/>
      </rPr>
      <t>3</t>
    </r>
    <r>
      <rPr>
        <sz val="7"/>
        <color rgb="FF231F20"/>
        <rFont val="Calibri"/>
      </rPr>
      <t>F</t>
    </r>
    <r>
      <rPr>
        <sz val="4"/>
        <color rgb="FF231F20"/>
        <rFont val="Calibri"/>
      </rPr>
      <t>7</t>
    </r>
    <r>
      <rPr>
        <sz val="7"/>
        <color rgb="FF231F20"/>
        <rFont val="Calibri"/>
      </rPr>
      <t>CH</t>
    </r>
    <r>
      <rPr>
        <sz val="4"/>
        <color rgb="FF231F20"/>
        <rFont val="Calibri"/>
      </rPr>
      <t>2</t>
    </r>
    <r>
      <rPr>
        <sz val="7"/>
        <color rgb="FF231F20"/>
        <rFont val="Calibri"/>
      </rPr>
      <t>OH</t>
    </r>
  </si>
  <si>
    <r>
      <rPr>
        <sz val="7"/>
        <color rgb="FF231F20"/>
        <rFont val="Calibri"/>
      </rPr>
      <t>3.10e-12</t>
    </r>
  </si>
  <si>
    <r>
      <rPr>
        <sz val="7"/>
        <color rgb="FF231F20"/>
        <rFont val="Calibri"/>
      </rPr>
      <t>3.10e-12</t>
    </r>
  </si>
  <si>
    <r>
      <rPr>
        <sz val="7"/>
        <color rgb="FF231F20"/>
        <rFont val="Calibri"/>
      </rPr>
      <t>2.61e-14</t>
    </r>
  </si>
  <si>
    <r>
      <rPr>
        <sz val="7"/>
        <color rgb="FF231F20"/>
        <rFont val="Calibri"/>
      </rPr>
      <t>3.52e-15</t>
    </r>
  </si>
  <si>
    <r>
      <rPr>
        <sz val="7"/>
        <color rgb="FF231F20"/>
        <rFont val="Calibri"/>
      </rPr>
      <t>2.55e-15</t>
    </r>
  </si>
  <si>
    <r>
      <rPr>
        <sz val="7"/>
        <color rgb="FF231F20"/>
        <rFont val="Calibri"/>
      </rPr>
      <t>1,1,2-Trifluoro-2-(trifluoromethoxy)-ethane</t>
    </r>
  </si>
  <si>
    <r>
      <rPr>
        <sz val="7"/>
        <color rgb="FF231F20"/>
        <rFont val="Calibri"/>
      </rPr>
      <t>CHF</t>
    </r>
    <r>
      <rPr>
        <sz val="4"/>
        <color rgb="FF231F20"/>
        <rFont val="Calibri"/>
      </rPr>
      <t>2</t>
    </r>
    <r>
      <rPr>
        <sz val="7"/>
        <color rgb="FF231F20"/>
        <rFont val="Calibri"/>
      </rPr>
      <t>CHFOCF</t>
    </r>
    <r>
      <rPr>
        <sz val="4"/>
        <color rgb="FF231F20"/>
        <rFont val="Calibri"/>
      </rPr>
      <t>3</t>
    </r>
  </si>
  <si>
    <r>
      <rPr>
        <sz val="7"/>
        <color rgb="FF231F20"/>
        <rFont val="Calibri"/>
      </rPr>
      <t>9.91e-11</t>
    </r>
  </si>
  <si>
    <r>
      <rPr>
        <sz val="7"/>
        <color rgb="FF231F20"/>
        <rFont val="Calibri"/>
      </rPr>
      <t>1.14e-10</t>
    </r>
  </si>
  <si>
    <r>
      <rPr>
        <sz val="7"/>
        <color rgb="FF231F20"/>
        <rFont val="Calibri"/>
      </rPr>
      <t>2.03e-12</t>
    </r>
  </si>
  <si>
    <r>
      <rPr>
        <sz val="7"/>
        <color rgb="FF231F20"/>
        <rFont val="Calibri"/>
      </rPr>
      <t>2.88e-13</t>
    </r>
  </si>
  <si>
    <r>
      <rPr>
        <sz val="7"/>
        <color rgb="FF231F20"/>
        <rFont val="Calibri"/>
      </rPr>
      <t>9.74e-14</t>
    </r>
  </si>
  <si>
    <r>
      <rPr>
        <sz val="7"/>
        <color rgb="FF231F20"/>
        <rFont val="Calibri"/>
      </rPr>
      <t>1-Ethoxy-1,1,2,3,3,3-hexafluoropropane</t>
    </r>
  </si>
  <si>
    <r>
      <rPr>
        <sz val="7"/>
        <color rgb="FF231F20"/>
        <rFont val="Calibri"/>
      </rPr>
      <t>CF</t>
    </r>
    <r>
      <rPr>
        <sz val="4"/>
        <color rgb="FF231F20"/>
        <rFont val="Calibri"/>
      </rPr>
      <t>3</t>
    </r>
    <r>
      <rPr>
        <sz val="7"/>
        <color rgb="FF231F20"/>
        <rFont val="Calibri"/>
      </rPr>
      <t>CHFCF</t>
    </r>
    <r>
      <rPr>
        <sz val="4"/>
        <color rgb="FF231F20"/>
        <rFont val="Calibri"/>
      </rPr>
      <t>2</t>
    </r>
    <r>
      <rPr>
        <sz val="7"/>
        <color rgb="FF231F20"/>
        <rFont val="Calibri"/>
      </rPr>
      <t>OCH</t>
    </r>
    <r>
      <rPr>
        <sz val="4"/>
        <color rgb="FF231F20"/>
        <rFont val="Calibri"/>
      </rPr>
      <t>2</t>
    </r>
    <r>
      <rPr>
        <sz val="7"/>
        <color rgb="FF231F20"/>
        <rFont val="Calibri"/>
      </rPr>
      <t>CH</t>
    </r>
    <r>
      <rPr>
        <sz val="4"/>
        <color rgb="FF231F20"/>
        <rFont val="Calibri"/>
      </rPr>
      <t>3</t>
    </r>
  </si>
  <si>
    <r>
      <rPr>
        <sz val="7"/>
        <color rgb="FF231F20"/>
        <rFont val="Calibri"/>
      </rPr>
      <t>2.14e-12</t>
    </r>
  </si>
  <si>
    <r>
      <rPr>
        <sz val="7"/>
        <color rgb="FF231F20"/>
        <rFont val="Calibri"/>
      </rPr>
      <t>2.14e-12</t>
    </r>
  </si>
  <si>
    <r>
      <rPr>
        <sz val="7"/>
        <color rgb="FF231F20"/>
        <rFont val="Calibri"/>
      </rPr>
      <t>1.77e-14</t>
    </r>
  </si>
  <si>
    <r>
      <rPr>
        <sz val="7"/>
        <color rgb="FF231F20"/>
        <rFont val="Calibri"/>
      </rPr>
      <t>2.43e-15</t>
    </r>
  </si>
  <si>
    <r>
      <rPr>
        <sz val="7"/>
        <color rgb="FF231F20"/>
        <rFont val="Calibri"/>
      </rPr>
      <t>1.76e-15</t>
    </r>
  </si>
  <si>
    <r>
      <rPr>
        <sz val="7"/>
        <color rgb="FF231F20"/>
        <rFont val="Calibri"/>
      </rPr>
      <t xml:space="preserve">1,1,1,2,2,3,3-Heptafluoro-3-(1,2,2,2-
</t>
    </r>
    <r>
      <rPr>
        <sz val="7"/>
        <color rgb="FF231F20"/>
        <rFont val="Calibri"/>
      </rPr>
      <t>tetrafluoroethoxy)-propane</t>
    </r>
  </si>
  <si>
    <r>
      <rPr>
        <sz val="7"/>
        <color rgb="FF231F20"/>
        <rFont val="Calibri"/>
      </rPr>
      <t>CF</t>
    </r>
    <r>
      <rPr>
        <sz val="4"/>
        <color rgb="FF231F20"/>
        <rFont val="Calibri"/>
      </rPr>
      <t>3</t>
    </r>
    <r>
      <rPr>
        <sz val="7"/>
        <color rgb="FF231F20"/>
        <rFont val="Calibri"/>
      </rPr>
      <t>CF</t>
    </r>
    <r>
      <rPr>
        <sz val="4"/>
        <color rgb="FF231F20"/>
        <rFont val="Calibri"/>
      </rPr>
      <t>2</t>
    </r>
    <r>
      <rPr>
        <sz val="7"/>
        <color rgb="FF231F20"/>
        <rFont val="Calibri"/>
      </rPr>
      <t>CF</t>
    </r>
    <r>
      <rPr>
        <sz val="4"/>
        <color rgb="FF231F20"/>
        <rFont val="Calibri"/>
      </rPr>
      <t>2</t>
    </r>
    <r>
      <rPr>
        <sz val="7"/>
        <color rgb="FF231F20"/>
        <rFont val="Calibri"/>
      </rPr>
      <t>OCHFCF</t>
    </r>
    <r>
      <rPr>
        <sz val="4"/>
        <color rgb="FF231F20"/>
        <rFont val="Calibri"/>
      </rPr>
      <t>3</t>
    </r>
  </si>
  <si>
    <r>
      <rPr>
        <sz val="7"/>
        <color rgb="FF231F20"/>
        <rFont val="Calibri"/>
      </rPr>
      <t>1.98e-10</t>
    </r>
  </si>
  <si>
    <r>
      <rPr>
        <sz val="7"/>
        <color rgb="FF231F20"/>
        <rFont val="Calibri"/>
      </rPr>
      <t>5.95e-10</t>
    </r>
  </si>
  <si>
    <r>
      <rPr>
        <sz val="7"/>
        <color rgb="FF231F20"/>
        <rFont val="Calibri"/>
      </rPr>
      <t>5.57e-12</t>
    </r>
  </si>
  <si>
    <r>
      <rPr>
        <sz val="7"/>
        <color rgb="FF231F20"/>
        <rFont val="Calibri"/>
      </rPr>
      <t>4.29e-12</t>
    </r>
  </si>
  <si>
    <r>
      <rPr>
        <sz val="7"/>
        <color rgb="FF231F20"/>
        <rFont val="Calibri"/>
      </rPr>
      <t>2.39e-12</t>
    </r>
  </si>
  <si>
    <r>
      <rPr>
        <sz val="7"/>
        <color rgb="FF231F20"/>
        <rFont val="Calibri"/>
      </rPr>
      <t>2,2,3,3-Tetrafluoro-1-propanol</t>
    </r>
  </si>
  <si>
    <r>
      <rPr>
        <sz val="7"/>
        <color rgb="FF231F20"/>
        <rFont val="Calibri"/>
      </rPr>
      <t>CHF</t>
    </r>
    <r>
      <rPr>
        <sz val="4"/>
        <color rgb="FF231F20"/>
        <rFont val="Calibri"/>
      </rPr>
      <t>2</t>
    </r>
    <r>
      <rPr>
        <sz val="7"/>
        <color rgb="FF231F20"/>
        <rFont val="Calibri"/>
      </rPr>
      <t>CF</t>
    </r>
    <r>
      <rPr>
        <sz val="4"/>
        <color rgb="FF231F20"/>
        <rFont val="Calibri"/>
      </rPr>
      <t>2</t>
    </r>
    <r>
      <rPr>
        <sz val="7"/>
        <color rgb="FF231F20"/>
        <rFont val="Calibri"/>
      </rPr>
      <t>CH</t>
    </r>
    <r>
      <rPr>
        <sz val="4"/>
        <color rgb="FF231F20"/>
        <rFont val="Calibri"/>
      </rPr>
      <t>2</t>
    </r>
    <r>
      <rPr>
        <sz val="7"/>
        <color rgb="FF231F20"/>
        <rFont val="Calibri"/>
      </rPr>
      <t>OH</t>
    </r>
  </si>
  <si>
    <r>
      <rPr>
        <sz val="7"/>
        <color rgb="FF231F20"/>
        <rFont val="Calibri"/>
      </rPr>
      <t>91.3 days</t>
    </r>
  </si>
  <si>
    <r>
      <rPr>
        <sz val="7"/>
        <color rgb="FF231F20"/>
        <rFont val="Calibri"/>
      </rPr>
      <t>1.19e-12</t>
    </r>
  </si>
  <si>
    <r>
      <rPr>
        <sz val="7"/>
        <color rgb="FF231F20"/>
        <rFont val="Calibri"/>
      </rPr>
      <t>1.19e-12</t>
    </r>
  </si>
  <si>
    <r>
      <rPr>
        <sz val="7"/>
        <color rgb="FF231F20"/>
        <rFont val="Calibri"/>
      </rPr>
      <t>9.72e-15</t>
    </r>
  </si>
  <si>
    <r>
      <rPr>
        <sz val="7"/>
        <color rgb="FF231F20"/>
        <rFont val="Calibri"/>
      </rPr>
      <t>1.35e-15</t>
    </r>
  </si>
  <si>
    <r>
      <rPr>
        <sz val="7"/>
        <color rgb="FF231F20"/>
        <rFont val="Calibri"/>
      </rPr>
      <t>9.79e-16</t>
    </r>
  </si>
  <si>
    <r>
      <rPr>
        <sz val="7"/>
        <color rgb="FF231F20"/>
        <rFont val="Calibri"/>
      </rPr>
      <t>2,2,3,4,4,4-Hexafluoro-1-butanol</t>
    </r>
  </si>
  <si>
    <r>
      <rPr>
        <sz val="7"/>
        <color rgb="FF231F20"/>
        <rFont val="Calibri"/>
      </rPr>
      <t>CF</t>
    </r>
    <r>
      <rPr>
        <sz val="4"/>
        <color rgb="FF231F20"/>
        <rFont val="Calibri"/>
      </rPr>
      <t>3</t>
    </r>
    <r>
      <rPr>
        <sz val="7"/>
        <color rgb="FF231F20"/>
        <rFont val="Calibri"/>
      </rPr>
      <t>CHFCF</t>
    </r>
    <r>
      <rPr>
        <sz val="4"/>
        <color rgb="FF231F20"/>
        <rFont val="Calibri"/>
      </rPr>
      <t>2</t>
    </r>
    <r>
      <rPr>
        <sz val="7"/>
        <color rgb="FF231F20"/>
        <rFont val="Calibri"/>
      </rPr>
      <t>CH</t>
    </r>
    <r>
      <rPr>
        <sz val="4"/>
        <color rgb="FF231F20"/>
        <rFont val="Calibri"/>
      </rPr>
      <t>2</t>
    </r>
    <r>
      <rPr>
        <sz val="7"/>
        <color rgb="FF231F20"/>
        <rFont val="Calibri"/>
      </rPr>
      <t>OH</t>
    </r>
  </si>
  <si>
    <r>
      <rPr>
        <sz val="7"/>
        <color rgb="FF231F20"/>
        <rFont val="Calibri"/>
      </rPr>
      <t>94.9 days</t>
    </r>
  </si>
  <si>
    <r>
      <rPr>
        <sz val="7"/>
        <color rgb="FF231F20"/>
        <rFont val="Calibri"/>
      </rPr>
      <t>1.56e-12</t>
    </r>
  </si>
  <si>
    <r>
      <rPr>
        <sz val="7"/>
        <color rgb="FF231F20"/>
        <rFont val="Calibri"/>
      </rPr>
      <t>1.56e-12</t>
    </r>
  </si>
  <si>
    <r>
      <rPr>
        <sz val="7"/>
        <color rgb="FF231F20"/>
        <rFont val="Calibri"/>
      </rPr>
      <t>1.27e-14</t>
    </r>
  </si>
  <si>
    <r>
      <rPr>
        <sz val="7"/>
        <color rgb="FF231F20"/>
        <rFont val="Calibri"/>
      </rPr>
      <t>1.76e-15</t>
    </r>
  </si>
  <si>
    <r>
      <rPr>
        <sz val="7"/>
        <color rgb="FF231F20"/>
        <rFont val="Calibri"/>
      </rPr>
      <t>1.28e-15</t>
    </r>
  </si>
  <si>
    <r>
      <rPr>
        <sz val="7"/>
        <color rgb="FF231F20"/>
        <rFont val="Calibri"/>
      </rPr>
      <t>2,2,3,3,4,4,4-Heptafluoro-1-butanol</t>
    </r>
  </si>
  <si>
    <r>
      <rPr>
        <sz val="7"/>
        <color rgb="FF231F20"/>
        <rFont val="Calibri"/>
      </rPr>
      <t>CF</t>
    </r>
    <r>
      <rPr>
        <sz val="4"/>
        <color rgb="FF231F20"/>
        <rFont val="Calibri"/>
      </rPr>
      <t>3</t>
    </r>
    <r>
      <rPr>
        <sz val="7"/>
        <color rgb="FF231F20"/>
        <rFont val="Calibri"/>
      </rPr>
      <t>CF</t>
    </r>
    <r>
      <rPr>
        <sz val="4"/>
        <color rgb="FF231F20"/>
        <rFont val="Calibri"/>
      </rPr>
      <t>2</t>
    </r>
    <r>
      <rPr>
        <sz val="7"/>
        <color rgb="FF231F20"/>
        <rFont val="Calibri"/>
      </rPr>
      <t>CF</t>
    </r>
    <r>
      <rPr>
        <sz val="4"/>
        <color rgb="FF231F20"/>
        <rFont val="Calibri"/>
      </rPr>
      <t>2</t>
    </r>
    <r>
      <rPr>
        <sz val="7"/>
        <color rgb="FF231F20"/>
        <rFont val="Calibri"/>
      </rPr>
      <t>CH</t>
    </r>
    <r>
      <rPr>
        <sz val="4"/>
        <color rgb="FF231F20"/>
        <rFont val="Calibri"/>
      </rPr>
      <t>2</t>
    </r>
    <r>
      <rPr>
        <sz val="7"/>
        <color rgb="FF231F20"/>
        <rFont val="Calibri"/>
      </rPr>
      <t>OH</t>
    </r>
  </si>
  <si>
    <r>
      <rPr>
        <sz val="7"/>
        <color rgb="FF231F20"/>
        <rFont val="Calibri"/>
      </rPr>
      <t>1.49e-12</t>
    </r>
  </si>
  <si>
    <r>
      <rPr>
        <sz val="7"/>
        <color rgb="FF231F20"/>
        <rFont val="Calibri"/>
      </rPr>
      <t>1.49e-12</t>
    </r>
  </si>
  <si>
    <r>
      <rPr>
        <sz val="7"/>
        <color rgb="FF231F20"/>
        <rFont val="Calibri"/>
      </rPr>
      <t>1.23e-14</t>
    </r>
  </si>
  <si>
    <r>
      <rPr>
        <sz val="7"/>
        <color rgb="FF231F20"/>
        <rFont val="Calibri"/>
      </rPr>
      <t>1.69e-15</t>
    </r>
  </si>
  <si>
    <r>
      <rPr>
        <sz val="7"/>
        <color rgb="FF231F20"/>
        <rFont val="Calibri"/>
      </rPr>
      <t>1.23e-15</t>
    </r>
  </si>
  <si>
    <r>
      <rPr>
        <sz val="7"/>
        <color rgb="FF231F20"/>
        <rFont val="Calibri"/>
      </rPr>
      <t>1,1,2,2-Tetrafluoro-3-methoxy-propane</t>
    </r>
  </si>
  <si>
    <r>
      <rPr>
        <sz val="7"/>
        <color rgb="FF231F20"/>
        <rFont val="Calibri"/>
      </rPr>
      <t>CHF</t>
    </r>
    <r>
      <rPr>
        <sz val="4"/>
        <color rgb="FF231F20"/>
        <rFont val="Calibri"/>
      </rPr>
      <t>2</t>
    </r>
    <r>
      <rPr>
        <sz val="7"/>
        <color rgb="FF231F20"/>
        <rFont val="Calibri"/>
      </rPr>
      <t>CF</t>
    </r>
    <r>
      <rPr>
        <sz val="4"/>
        <color rgb="FF231F20"/>
        <rFont val="Calibri"/>
      </rPr>
      <t>2</t>
    </r>
    <r>
      <rPr>
        <sz val="7"/>
        <color rgb="FF231F20"/>
        <rFont val="Calibri"/>
      </rPr>
      <t>CH</t>
    </r>
    <r>
      <rPr>
        <sz val="4"/>
        <color rgb="FF231F20"/>
        <rFont val="Calibri"/>
      </rPr>
      <t>2</t>
    </r>
    <r>
      <rPr>
        <sz val="7"/>
        <color rgb="FF231F20"/>
        <rFont val="Calibri"/>
      </rPr>
      <t>OCH</t>
    </r>
    <r>
      <rPr>
        <sz val="4"/>
        <color rgb="FF231F20"/>
        <rFont val="Calibri"/>
      </rPr>
      <t>3</t>
    </r>
  </si>
  <si>
    <r>
      <rPr>
        <sz val="7"/>
        <color rgb="FF231F20"/>
        <rFont val="Calibri"/>
      </rPr>
      <t>14.2 days</t>
    </r>
  </si>
  <si>
    <r>
      <rPr>
        <sz val="7"/>
        <color rgb="FF231F20"/>
        <rFont val="Calibri"/>
      </rPr>
      <t>4.82e-14</t>
    </r>
  </si>
  <si>
    <r>
      <rPr>
        <sz val="7"/>
        <color rgb="FF231F20"/>
        <rFont val="Calibri"/>
      </rPr>
      <t>4.82e-14</t>
    </r>
  </si>
  <si>
    <r>
      <rPr>
        <b/>
        <sz val="7"/>
        <color rgb="FF231F20"/>
        <rFont val="Calibri"/>
      </rPr>
      <t>&lt;1</t>
    </r>
  </si>
  <si>
    <r>
      <rPr>
        <sz val="7"/>
        <color rgb="FF231F20"/>
        <rFont val="Calibri"/>
      </rPr>
      <t>3.84e-16</t>
    </r>
  </si>
  <si>
    <r>
      <rPr>
        <b/>
        <sz val="7"/>
        <color rgb="FF231F20"/>
        <rFont val="Calibri"/>
      </rPr>
      <t>&lt;1</t>
    </r>
  </si>
  <si>
    <r>
      <rPr>
        <sz val="7"/>
        <color rgb="FF231F20"/>
        <rFont val="Calibri"/>
      </rPr>
      <t>5.41e-17</t>
    </r>
  </si>
  <si>
    <r>
      <rPr>
        <b/>
        <sz val="7"/>
        <color rgb="FF231F20"/>
        <rFont val="Calibri"/>
      </rPr>
      <t>&lt;1</t>
    </r>
  </si>
  <si>
    <r>
      <rPr>
        <sz val="7"/>
        <color rgb="FF231F20"/>
        <rFont val="Calibri"/>
      </rPr>
      <t>3.96e-17</t>
    </r>
  </si>
  <si>
    <r>
      <rPr>
        <b/>
        <sz val="7"/>
        <color rgb="FF231F20"/>
        <rFont val="Calibri"/>
      </rPr>
      <t>&lt;1</t>
    </r>
  </si>
  <si>
    <r>
      <rPr>
        <sz val="7"/>
        <color rgb="FF231F20"/>
        <rFont val="Calibri"/>
      </rPr>
      <t>perfluoro-2-methyl-3-pentanone</t>
    </r>
  </si>
  <si>
    <r>
      <rPr>
        <sz val="7"/>
        <color rgb="FF231F20"/>
        <rFont val="Calibri"/>
      </rPr>
      <t>CF</t>
    </r>
    <r>
      <rPr>
        <sz val="4"/>
        <color rgb="FF231F20"/>
        <rFont val="Calibri"/>
      </rPr>
      <t>3</t>
    </r>
    <r>
      <rPr>
        <sz val="7"/>
        <color rgb="FF231F20"/>
        <rFont val="Calibri"/>
      </rPr>
      <t>CF</t>
    </r>
    <r>
      <rPr>
        <sz val="4"/>
        <color rgb="FF231F20"/>
        <rFont val="Calibri"/>
      </rPr>
      <t>2</t>
    </r>
    <r>
      <rPr>
        <sz val="7"/>
        <color rgb="FF231F20"/>
        <rFont val="Calibri"/>
      </rPr>
      <t>C(O)CF(CF</t>
    </r>
    <r>
      <rPr>
        <sz val="4"/>
        <color rgb="FF231F20"/>
        <rFont val="Calibri"/>
      </rPr>
      <t>3</t>
    </r>
    <r>
      <rPr>
        <sz val="7"/>
        <color rgb="FF231F20"/>
        <rFont val="Calibri"/>
      </rPr>
      <t>)</t>
    </r>
    <r>
      <rPr>
        <sz val="4"/>
        <color rgb="FF231F20"/>
        <rFont val="Calibri"/>
      </rPr>
      <t>2</t>
    </r>
  </si>
  <si>
    <r>
      <rPr>
        <sz val="7"/>
        <color rgb="FF231F20"/>
        <rFont val="Calibri"/>
      </rPr>
      <t>7.0 days</t>
    </r>
  </si>
  <si>
    <r>
      <rPr>
        <sz val="7"/>
        <color rgb="FF231F20"/>
        <rFont val="Calibri"/>
      </rPr>
      <t>9.14e-15</t>
    </r>
  </si>
  <si>
    <r>
      <rPr>
        <b/>
        <sz val="7"/>
        <color rgb="FF231F20"/>
        <rFont val="Calibri"/>
      </rPr>
      <t>&lt;1</t>
    </r>
  </si>
  <si>
    <r>
      <rPr>
        <sz val="7"/>
        <color rgb="FF231F20"/>
        <rFont val="Calibri"/>
      </rPr>
      <t>9.14e-15</t>
    </r>
  </si>
  <si>
    <r>
      <rPr>
        <b/>
        <sz val="7"/>
        <color rgb="FF231F20"/>
        <rFont val="Calibri"/>
      </rPr>
      <t>&lt;1</t>
    </r>
  </si>
  <si>
    <r>
      <rPr>
        <sz val="7"/>
        <color rgb="FF231F20"/>
        <rFont val="Calibri"/>
      </rPr>
      <t>7.27e-17</t>
    </r>
  </si>
  <si>
    <r>
      <rPr>
        <b/>
        <sz val="7"/>
        <color rgb="FF231F20"/>
        <rFont val="Calibri"/>
      </rPr>
      <t>&lt;1</t>
    </r>
  </si>
  <si>
    <r>
      <rPr>
        <sz val="7"/>
        <color rgb="FF231F20"/>
        <rFont val="Calibri"/>
      </rPr>
      <t>1.03e-17</t>
    </r>
  </si>
  <si>
    <r>
      <rPr>
        <b/>
        <sz val="7"/>
        <color rgb="FF231F20"/>
        <rFont val="Calibri"/>
      </rPr>
      <t>&lt;1</t>
    </r>
  </si>
  <si>
    <r>
      <rPr>
        <sz val="7"/>
        <color rgb="FF231F20"/>
        <rFont val="Calibri"/>
      </rPr>
      <t>7.51e-18</t>
    </r>
  </si>
  <si>
    <r>
      <rPr>
        <b/>
        <sz val="7"/>
        <color rgb="FF231F20"/>
        <rFont val="Calibri"/>
      </rPr>
      <t>&lt;1</t>
    </r>
  </si>
  <si>
    <r>
      <rPr>
        <sz val="7"/>
        <color rgb="FF231F20"/>
        <rFont val="Calibri"/>
      </rPr>
      <t>3,3,3-Trifluoro-propanal</t>
    </r>
  </si>
  <si>
    <r>
      <rPr>
        <sz val="7"/>
        <color rgb="FF231F20"/>
        <rFont val="Calibri"/>
      </rPr>
      <t>CF</t>
    </r>
    <r>
      <rPr>
        <sz val="4"/>
        <color rgb="FF231F20"/>
        <rFont val="Calibri"/>
      </rPr>
      <t>3</t>
    </r>
    <r>
      <rPr>
        <sz val="7"/>
        <color rgb="FF231F20"/>
        <rFont val="Calibri"/>
      </rPr>
      <t>CH</t>
    </r>
    <r>
      <rPr>
        <sz val="4"/>
        <color rgb="FF231F20"/>
        <rFont val="Calibri"/>
      </rPr>
      <t>2</t>
    </r>
    <r>
      <rPr>
        <sz val="7"/>
        <color rgb="FF231F20"/>
        <rFont val="Calibri"/>
      </rPr>
      <t>CHO</t>
    </r>
  </si>
  <si>
    <r>
      <rPr>
        <sz val="7"/>
        <color rgb="FF231F20"/>
        <rFont val="Calibri"/>
      </rPr>
      <t>2.0 days</t>
    </r>
  </si>
  <si>
    <r>
      <rPr>
        <sz val="7"/>
        <color rgb="FF231F20"/>
        <rFont val="Calibri"/>
      </rPr>
      <t>9.86e-16</t>
    </r>
  </si>
  <si>
    <r>
      <rPr>
        <b/>
        <sz val="7"/>
        <color rgb="FF231F20"/>
        <rFont val="Calibri"/>
      </rPr>
      <t>&lt;1</t>
    </r>
  </si>
  <si>
    <r>
      <rPr>
        <sz val="7"/>
        <color rgb="FF231F20"/>
        <rFont val="Calibri"/>
      </rPr>
      <t>9.86e-16</t>
    </r>
  </si>
  <si>
    <r>
      <rPr>
        <b/>
        <sz val="7"/>
        <color rgb="FF231F20"/>
        <rFont val="Calibri"/>
      </rPr>
      <t>&lt;1</t>
    </r>
  </si>
  <si>
    <r>
      <rPr>
        <sz val="7"/>
        <color rgb="FF231F20"/>
        <rFont val="Calibri"/>
      </rPr>
      <t>7.84e-18</t>
    </r>
  </si>
  <si>
    <r>
      <rPr>
        <b/>
        <sz val="7"/>
        <color rgb="FF231F20"/>
        <rFont val="Calibri"/>
      </rPr>
      <t>&lt;1</t>
    </r>
  </si>
  <si>
    <r>
      <rPr>
        <sz val="7"/>
        <color rgb="FF231F20"/>
        <rFont val="Calibri"/>
      </rPr>
      <t>1.11e-18</t>
    </r>
  </si>
  <si>
    <r>
      <rPr>
        <b/>
        <sz val="7"/>
        <color rgb="FF231F20"/>
        <rFont val="Calibri"/>
      </rPr>
      <t>&lt;1</t>
    </r>
  </si>
  <si>
    <r>
      <rPr>
        <sz val="7"/>
        <color rgb="FF231F20"/>
        <rFont val="Calibri"/>
      </rPr>
      <t>8.10e-19</t>
    </r>
  </si>
  <si>
    <r>
      <rPr>
        <b/>
        <sz val="7"/>
        <color rgb="FF231F20"/>
        <rFont val="Calibri"/>
      </rPr>
      <t>&lt;1</t>
    </r>
  </si>
  <si>
    <r>
      <rPr>
        <sz val="7"/>
        <color rgb="FF231F20"/>
        <rFont val="Calibri"/>
      </rPr>
      <t>2-Fluoroethanol</t>
    </r>
  </si>
  <si>
    <r>
      <rPr>
        <sz val="7"/>
        <color rgb="FF231F20"/>
        <rFont val="Calibri"/>
      </rPr>
      <t>CH</t>
    </r>
    <r>
      <rPr>
        <sz val="4"/>
        <color rgb="FF231F20"/>
        <rFont val="Calibri"/>
      </rPr>
      <t>2</t>
    </r>
    <r>
      <rPr>
        <sz val="7"/>
        <color rgb="FF231F20"/>
        <rFont val="Calibri"/>
      </rPr>
      <t>FCH</t>
    </r>
    <r>
      <rPr>
        <sz val="4"/>
        <color rgb="FF231F20"/>
        <rFont val="Calibri"/>
      </rPr>
      <t>2</t>
    </r>
    <r>
      <rPr>
        <sz val="7"/>
        <color rgb="FF231F20"/>
        <rFont val="Calibri"/>
      </rPr>
      <t>OH</t>
    </r>
  </si>
  <si>
    <r>
      <rPr>
        <sz val="7"/>
        <color rgb="FF231F20"/>
        <rFont val="Calibri"/>
      </rPr>
      <t>20.4 days</t>
    </r>
  </si>
  <si>
    <r>
      <rPr>
        <sz val="7"/>
        <color rgb="FF231F20"/>
        <rFont val="Calibri"/>
      </rPr>
      <t>8.07e-14</t>
    </r>
  </si>
  <si>
    <r>
      <rPr>
        <sz val="7"/>
        <color rgb="FF231F20"/>
        <rFont val="Calibri"/>
      </rPr>
      <t>8.07e-14</t>
    </r>
  </si>
  <si>
    <r>
      <rPr>
        <b/>
        <sz val="7"/>
        <color rgb="FF231F20"/>
        <rFont val="Calibri"/>
      </rPr>
      <t>&lt;1</t>
    </r>
  </si>
  <si>
    <r>
      <rPr>
        <sz val="7"/>
        <color rgb="FF231F20"/>
        <rFont val="Calibri"/>
      </rPr>
      <t>6.45e-16</t>
    </r>
  </si>
  <si>
    <r>
      <rPr>
        <b/>
        <sz val="7"/>
        <color rgb="FF231F20"/>
        <rFont val="Calibri"/>
      </rPr>
      <t>&lt;1</t>
    </r>
  </si>
  <si>
    <r>
      <rPr>
        <sz val="7"/>
        <color rgb="FF231F20"/>
        <rFont val="Calibri"/>
      </rPr>
      <t>9.07e-17</t>
    </r>
  </si>
  <si>
    <r>
      <rPr>
        <b/>
        <sz val="7"/>
        <color rgb="FF231F20"/>
        <rFont val="Calibri"/>
      </rPr>
      <t>&lt;1</t>
    </r>
  </si>
  <si>
    <r>
      <rPr>
        <sz val="7"/>
        <color rgb="FF231F20"/>
        <rFont val="Calibri"/>
      </rPr>
      <t>6.63e-17</t>
    </r>
  </si>
  <si>
    <r>
      <rPr>
        <b/>
        <sz val="7"/>
        <color rgb="FF231F20"/>
        <rFont val="Calibri"/>
      </rPr>
      <t>&lt;1</t>
    </r>
  </si>
  <si>
    <r>
      <rPr>
        <sz val="7"/>
        <color rgb="FF231F20"/>
        <rFont val="Calibri"/>
      </rPr>
      <t>2,2-Difluoroethanol</t>
    </r>
  </si>
  <si>
    <r>
      <rPr>
        <sz val="7"/>
        <color rgb="FF231F20"/>
        <rFont val="Calibri"/>
      </rPr>
      <t>CHF</t>
    </r>
    <r>
      <rPr>
        <sz val="4"/>
        <color rgb="FF231F20"/>
        <rFont val="Calibri"/>
      </rPr>
      <t>2</t>
    </r>
    <r>
      <rPr>
        <sz val="7"/>
        <color rgb="FF231F20"/>
        <rFont val="Calibri"/>
      </rPr>
      <t>CH</t>
    </r>
    <r>
      <rPr>
        <sz val="4"/>
        <color rgb="FF231F20"/>
        <rFont val="Calibri"/>
      </rPr>
      <t>2</t>
    </r>
    <r>
      <rPr>
        <sz val="7"/>
        <color rgb="FF231F20"/>
        <rFont val="Calibri"/>
      </rPr>
      <t>OH</t>
    </r>
  </si>
  <si>
    <r>
      <rPr>
        <sz val="7"/>
        <color rgb="FF231F20"/>
        <rFont val="Calibri"/>
      </rPr>
      <t>40.0 days</t>
    </r>
  </si>
  <si>
    <r>
      <rPr>
        <sz val="7"/>
        <color rgb="FF231F20"/>
        <rFont val="Calibri"/>
      </rPr>
      <t>2.78e-13</t>
    </r>
  </si>
  <si>
    <r>
      <rPr>
        <sz val="7"/>
        <color rgb="FF231F20"/>
        <rFont val="Calibri"/>
      </rPr>
      <t>2.78e-13</t>
    </r>
  </si>
  <si>
    <r>
      <rPr>
        <sz val="7"/>
        <color rgb="FF231F20"/>
        <rFont val="Calibri"/>
      </rPr>
      <t>2.23e-15</t>
    </r>
  </si>
  <si>
    <r>
      <rPr>
        <sz val="7"/>
        <color rgb="FF231F20"/>
        <rFont val="Calibri"/>
      </rPr>
      <t>3.12e-16</t>
    </r>
  </si>
  <si>
    <r>
      <rPr>
        <b/>
        <sz val="7"/>
        <color rgb="FF231F20"/>
        <rFont val="Calibri"/>
      </rPr>
      <t>&lt;1</t>
    </r>
  </si>
  <si>
    <r>
      <rPr>
        <sz val="7"/>
        <color rgb="FF231F20"/>
        <rFont val="Calibri"/>
      </rPr>
      <t>2.28e-16</t>
    </r>
  </si>
  <si>
    <r>
      <rPr>
        <b/>
        <sz val="7"/>
        <color rgb="FF231F20"/>
        <rFont val="Calibri"/>
      </rPr>
      <t>&lt;1</t>
    </r>
  </si>
  <si>
    <r>
      <rPr>
        <sz val="7"/>
        <color rgb="FF231F20"/>
        <rFont val="Calibri"/>
      </rPr>
      <t>2,2,2-Trifluoroethanol</t>
    </r>
  </si>
  <si>
    <r>
      <rPr>
        <sz val="7"/>
        <color rgb="FF231F20"/>
        <rFont val="Calibri"/>
      </rPr>
      <t>CF</t>
    </r>
    <r>
      <rPr>
        <sz val="4"/>
        <color rgb="FF231F20"/>
        <rFont val="Calibri"/>
      </rPr>
      <t>3</t>
    </r>
    <r>
      <rPr>
        <sz val="7"/>
        <color rgb="FF231F20"/>
        <rFont val="Calibri"/>
      </rPr>
      <t>CH</t>
    </r>
    <r>
      <rPr>
        <sz val="4"/>
        <color rgb="FF231F20"/>
        <rFont val="Calibri"/>
      </rPr>
      <t>2</t>
    </r>
    <r>
      <rPr>
        <sz val="7"/>
        <color rgb="FF231F20"/>
        <rFont val="Calibri"/>
      </rPr>
      <t>OH</t>
    </r>
  </si>
  <si>
    <r>
      <rPr>
        <sz val="7"/>
        <color rgb="FF231F20"/>
        <rFont val="Calibri"/>
      </rPr>
      <t>1.83e-12</t>
    </r>
  </si>
  <si>
    <r>
      <rPr>
        <sz val="7"/>
        <color rgb="FF231F20"/>
        <rFont val="Calibri"/>
      </rPr>
      <t>1.83e-12</t>
    </r>
  </si>
  <si>
    <r>
      <rPr>
        <sz val="7"/>
        <color rgb="FF231F20"/>
        <rFont val="Calibri"/>
      </rPr>
      <t>1.50e-14</t>
    </r>
  </si>
  <si>
    <r>
      <rPr>
        <sz val="7"/>
        <color rgb="FF231F20"/>
        <rFont val="Calibri"/>
      </rPr>
      <t>2.07e-15</t>
    </r>
  </si>
  <si>
    <r>
      <rPr>
        <sz val="7"/>
        <color rgb="FF231F20"/>
        <rFont val="Calibri"/>
      </rPr>
      <t>1.50e-15</t>
    </r>
  </si>
  <si>
    <r>
      <rPr>
        <sz val="7"/>
        <color rgb="FF231F20"/>
        <rFont val="Calibri"/>
      </rPr>
      <t>1,1’-Oxybis[2-(difluoromethoxy)-1,1,2,2-tetrafluoroethane</t>
    </r>
  </si>
  <si>
    <r>
      <rPr>
        <sz val="7"/>
        <color rgb="FF231F20"/>
        <rFont val="Calibri"/>
      </rPr>
      <t>HCF</t>
    </r>
    <r>
      <rPr>
        <sz val="4"/>
        <color rgb="FF231F20"/>
        <rFont val="Calibri"/>
      </rPr>
      <t>2</t>
    </r>
    <r>
      <rPr>
        <sz val="7"/>
        <color rgb="FF231F20"/>
        <rFont val="Calibri"/>
      </rPr>
      <t>O(CF</t>
    </r>
    <r>
      <rPr>
        <sz val="4"/>
        <color rgb="FF231F20"/>
        <rFont val="Calibri"/>
      </rPr>
      <t>2</t>
    </r>
    <r>
      <rPr>
        <sz val="7"/>
        <color rgb="FF231F20"/>
        <rFont val="Calibri"/>
      </rPr>
      <t>CF</t>
    </r>
    <r>
      <rPr>
        <sz val="4"/>
        <color rgb="FF231F20"/>
        <rFont val="Calibri"/>
      </rPr>
      <t>2</t>
    </r>
    <r>
      <rPr>
        <sz val="7"/>
        <color rgb="FF231F20"/>
        <rFont val="Calibri"/>
      </rPr>
      <t>O)</t>
    </r>
    <r>
      <rPr>
        <sz val="4"/>
        <color rgb="FF231F20"/>
        <rFont val="Calibri"/>
      </rPr>
      <t>2</t>
    </r>
    <r>
      <rPr>
        <sz val="7"/>
        <color rgb="FF231F20"/>
        <rFont val="Calibri"/>
      </rPr>
      <t>CF</t>
    </r>
    <r>
      <rPr>
        <sz val="4"/>
        <color rgb="FF231F20"/>
        <rFont val="Calibri"/>
      </rPr>
      <t>2</t>
    </r>
    <r>
      <rPr>
        <sz val="7"/>
        <color rgb="FF231F20"/>
        <rFont val="Calibri"/>
      </rPr>
      <t>H</t>
    </r>
  </si>
  <si>
    <r>
      <rPr>
        <sz val="7"/>
        <color rgb="FF231F20"/>
        <rFont val="Calibri"/>
      </rPr>
      <t>1.15</t>
    </r>
    <r>
      <rPr>
        <sz val="4"/>
        <color rgb="FF231F20"/>
        <rFont val="Calibri"/>
      </rPr>
      <t>k</t>
    </r>
  </si>
  <si>
    <r>
      <rPr>
        <sz val="7"/>
        <color rgb="FF231F20"/>
        <rFont val="Calibri"/>
      </rPr>
      <t>2.47e-10</t>
    </r>
  </si>
  <si>
    <r>
      <rPr>
        <sz val="7"/>
        <color rgb="FF231F20"/>
        <rFont val="Calibri"/>
      </rPr>
      <t>4.51e-10</t>
    </r>
  </si>
  <si>
    <r>
      <rPr>
        <sz val="7"/>
        <color rgb="FF231F20"/>
        <rFont val="Calibri"/>
      </rPr>
      <t>6.38e-12</t>
    </r>
  </si>
  <si>
    <r>
      <rPr>
        <sz val="7"/>
        <color rgb="FF231F20"/>
        <rFont val="Calibri"/>
      </rPr>
      <t>2.75e-12</t>
    </r>
  </si>
  <si>
    <r>
      <rPr>
        <sz val="7"/>
        <color rgb="FF231F20"/>
        <rFont val="Calibri"/>
      </rPr>
      <t>7.45e-13</t>
    </r>
  </si>
  <si>
    <r>
      <rPr>
        <sz val="7"/>
        <color rgb="FF231F20"/>
        <rFont val="Calibri"/>
      </rPr>
      <t xml:space="preserve">1,1,3,3,4,4,6,6,7,7,9,9,10,10,12,12-hexa-
</t>
    </r>
    <r>
      <rPr>
        <sz val="7"/>
        <color rgb="FF231F20"/>
        <rFont val="Calibri"/>
      </rPr>
      <t>decafluoro-2,5,8,11-Tetraoxadodecane</t>
    </r>
  </si>
  <si>
    <r>
      <rPr>
        <sz val="7"/>
        <color rgb="FF231F20"/>
        <rFont val="Calibri"/>
      </rPr>
      <t>HCF</t>
    </r>
    <r>
      <rPr>
        <sz val="4"/>
        <color rgb="FF231F20"/>
        <rFont val="Calibri"/>
      </rPr>
      <t>2</t>
    </r>
    <r>
      <rPr>
        <sz val="7"/>
        <color rgb="FF231F20"/>
        <rFont val="Calibri"/>
      </rPr>
      <t>O(CF</t>
    </r>
    <r>
      <rPr>
        <sz val="4"/>
        <color rgb="FF231F20"/>
        <rFont val="Calibri"/>
      </rPr>
      <t>2</t>
    </r>
    <r>
      <rPr>
        <sz val="7"/>
        <color rgb="FF231F20"/>
        <rFont val="Calibri"/>
      </rPr>
      <t>CF</t>
    </r>
    <r>
      <rPr>
        <sz val="4"/>
        <color rgb="FF231F20"/>
        <rFont val="Calibri"/>
      </rPr>
      <t>2</t>
    </r>
    <r>
      <rPr>
        <sz val="7"/>
        <color rgb="FF231F20"/>
        <rFont val="Calibri"/>
      </rPr>
      <t>O)</t>
    </r>
    <r>
      <rPr>
        <sz val="4"/>
        <color rgb="FF231F20"/>
        <rFont val="Calibri"/>
      </rPr>
      <t>3</t>
    </r>
    <r>
      <rPr>
        <sz val="7"/>
        <color rgb="FF231F20"/>
        <rFont val="Calibri"/>
      </rPr>
      <t>CF</t>
    </r>
    <r>
      <rPr>
        <sz val="4"/>
        <color rgb="FF231F20"/>
        <rFont val="Calibri"/>
      </rPr>
      <t>2</t>
    </r>
    <r>
      <rPr>
        <sz val="7"/>
        <color rgb="FF231F20"/>
        <rFont val="Calibri"/>
      </rPr>
      <t>H</t>
    </r>
  </si>
  <si>
    <r>
      <rPr>
        <sz val="7"/>
        <color rgb="FF231F20"/>
        <rFont val="Calibri"/>
      </rPr>
      <t>1.43</t>
    </r>
    <r>
      <rPr>
        <sz val="4"/>
        <color rgb="FF231F20"/>
        <rFont val="Calibri"/>
      </rPr>
      <t>k</t>
    </r>
  </si>
  <si>
    <r>
      <rPr>
        <sz val="7"/>
        <color rgb="FF231F20"/>
        <rFont val="Calibri"/>
      </rPr>
      <t>2.26e-10</t>
    </r>
  </si>
  <si>
    <r>
      <rPr>
        <sz val="7"/>
        <color rgb="FF231F20"/>
        <rFont val="Calibri"/>
      </rPr>
      <t>4.12e-10</t>
    </r>
  </si>
  <si>
    <r>
      <rPr>
        <sz val="7"/>
        <color rgb="FF231F20"/>
        <rFont val="Calibri"/>
      </rPr>
      <t>5.83e-12</t>
    </r>
  </si>
  <si>
    <r>
      <rPr>
        <sz val="7"/>
        <color rgb="FF231F20"/>
        <rFont val="Calibri"/>
      </rPr>
      <t>2.51e-12</t>
    </r>
  </si>
  <si>
    <r>
      <rPr>
        <sz val="7"/>
        <color rgb="FF231F20"/>
        <rFont val="Calibri"/>
      </rPr>
      <t>6.81e-13</t>
    </r>
  </si>
  <si>
    <r>
      <rPr>
        <sz val="7"/>
        <color rgb="FF231F20"/>
        <rFont val="Calibri"/>
      </rPr>
      <t xml:space="preserve">1,1,3,3,4,4,6,6,7,7,9,9,10,10,12,12,13,13,15,15-eico-
</t>
    </r>
    <r>
      <rPr>
        <sz val="7"/>
        <color rgb="FF231F20"/>
        <rFont val="Calibri"/>
      </rPr>
      <t>safluoro-2,5,8,11,14-Pentaoxapentadecane</t>
    </r>
  </si>
  <si>
    <r>
      <rPr>
        <sz val="7"/>
        <color rgb="FF231F20"/>
        <rFont val="Calibri"/>
      </rPr>
      <t>HCF</t>
    </r>
    <r>
      <rPr>
        <sz val="4"/>
        <color rgb="FF231F20"/>
        <rFont val="Calibri"/>
      </rPr>
      <t>2</t>
    </r>
    <r>
      <rPr>
        <sz val="7"/>
        <color rgb="FF231F20"/>
        <rFont val="Calibri"/>
      </rPr>
      <t>O(CF</t>
    </r>
    <r>
      <rPr>
        <sz val="4"/>
        <color rgb="FF231F20"/>
        <rFont val="Calibri"/>
      </rPr>
      <t>2</t>
    </r>
    <r>
      <rPr>
        <sz val="7"/>
        <color rgb="FF231F20"/>
        <rFont val="Calibri"/>
      </rPr>
      <t>CF</t>
    </r>
    <r>
      <rPr>
        <sz val="4"/>
        <color rgb="FF231F20"/>
        <rFont val="Calibri"/>
      </rPr>
      <t>2</t>
    </r>
    <r>
      <rPr>
        <sz val="7"/>
        <color rgb="FF231F20"/>
        <rFont val="Calibri"/>
      </rPr>
      <t>O)</t>
    </r>
    <r>
      <rPr>
        <sz val="4"/>
        <color rgb="FF231F20"/>
        <rFont val="Calibri"/>
      </rPr>
      <t>4</t>
    </r>
    <r>
      <rPr>
        <sz val="7"/>
        <color rgb="FF231F20"/>
        <rFont val="Calibri"/>
      </rPr>
      <t>CF</t>
    </r>
    <r>
      <rPr>
        <sz val="4"/>
        <color rgb="FF231F20"/>
        <rFont val="Calibri"/>
      </rPr>
      <t>2</t>
    </r>
    <r>
      <rPr>
        <sz val="7"/>
        <color rgb="FF231F20"/>
        <rFont val="Calibri"/>
      </rPr>
      <t>H</t>
    </r>
  </si>
  <si>
    <r>
      <rPr>
        <sz val="7"/>
        <color rgb="FF231F20"/>
        <rFont val="Calibri"/>
      </rPr>
      <t>1.46</t>
    </r>
    <r>
      <rPr>
        <sz val="4"/>
        <color rgb="FF231F20"/>
        <rFont val="Calibri"/>
      </rPr>
      <t>k</t>
    </r>
  </si>
  <si>
    <r>
      <rPr>
        <sz val="7"/>
        <color rgb="FF231F20"/>
        <rFont val="Calibri"/>
      </rPr>
      <t>1.83e-10</t>
    </r>
  </si>
  <si>
    <r>
      <rPr>
        <sz val="7"/>
        <color rgb="FF231F20"/>
        <rFont val="Calibri"/>
      </rPr>
      <t>3.33e-10</t>
    </r>
  </si>
  <si>
    <r>
      <rPr>
        <sz val="7"/>
        <color rgb="FF231F20"/>
        <rFont val="Calibri"/>
      </rPr>
      <t>4.71e-12</t>
    </r>
  </si>
  <si>
    <r>
      <rPr>
        <sz val="7"/>
        <color rgb="FF231F20"/>
        <rFont val="Calibri"/>
      </rPr>
      <t>2.03e-12</t>
    </r>
  </si>
  <si>
    <r>
      <rPr>
        <sz val="7"/>
        <color rgb="FF231F20"/>
        <rFont val="Calibri"/>
      </rPr>
      <t>5.50e-13</t>
    </r>
  </si>
  <si>
    <t>20-Year GWP</t>
  </si>
  <si>
    <t>100-Year GWP</t>
  </si>
  <si>
    <t>Source or Note</t>
  </si>
  <si>
    <t>p. 731, Table 8.A, Row 1</t>
  </si>
  <si>
    <t>p. 740, Table 8.A.5, Row 3 (VOC North America)</t>
  </si>
  <si>
    <t>p. 740, Table 8.A.4, Row 3 (CO North America)</t>
  </si>
  <si>
    <t>p. 739, Table 8.A.3, Row 3 (NOx North America)</t>
  </si>
  <si>
    <t>This is handled via BC and OC, below.  To include a value here would be double-counting.</t>
  </si>
  <si>
    <t>No value is reported by the IPCC for SOx.</t>
  </si>
  <si>
    <t>p. 740, Table 8.A.6, Row 2 (BC four regions)</t>
  </si>
  <si>
    <t>p. 740, Table 8.A.6, Row 7 (OC four regions)</t>
  </si>
  <si>
    <t>p. 731, Table 8.A, Row 2</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</si>
  <si>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</si>
  <si>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</si>
  <si>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</si>
  <si>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</si>
  <si>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</si>
  <si>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GWP</t>
  </si>
  <si>
    <t>Agriculture (g pollutant)</t>
  </si>
  <si>
    <t>Industrial Sector Pollutant Emissions[agriculture,CO2] : MostRecentRun</t>
  </si>
  <si>
    <t>Industrial Sector Pollutant Emissions[agriculture,CH4] : MostRecentRun</t>
  </si>
  <si>
    <t>Industrial Sector Pollutant Emissions[agriculture,N2O] : MostRecentRun</t>
  </si>
  <si>
    <t>Waste (g pollutant)</t>
  </si>
  <si>
    <t>Industrial Sector Pollutant Emissions[waste management,CH4] : MostRecentRun</t>
  </si>
  <si>
    <t>Industrial Sector Pollutant Emissions[waste management,N2O] : MostRecentRun</t>
  </si>
  <si>
    <t>Agriculture (g CO2e)</t>
  </si>
  <si>
    <t>Waste (g CO2e)</t>
  </si>
  <si>
    <t>Time (Year)</t>
  </si>
  <si>
    <t>Industrial Sector Pollutant Emissions[cement and other carbonates,CO2] : MostRecentRun</t>
  </si>
  <si>
    <t>Industrial Sector Pollutant Emissions[cement and other carbonates,VOC] : MostRecentRun</t>
  </si>
  <si>
    <t>Industrial Sector Pollutant Emissions[cement and other carbonates,CO] : MostRecentRun</t>
  </si>
  <si>
    <t>Industrial Sector Pollutant Emissions[cement and other carbonates,NOx] : MostRecentRun</t>
  </si>
  <si>
    <t>Industrial Sector Pollutant Emissions[cement and other carbonates,PM10] : MostRecentRun</t>
  </si>
  <si>
    <t>Industrial Sector Pollutant Emissions[cement and other carbonates,PM25] : MostRecentRun</t>
  </si>
  <si>
    <t>Industrial Sector Pollutant Emissions[cement and other carbonates,SOx] : MostRecentRun</t>
  </si>
  <si>
    <t>Industrial Sector Pollutant Emissions[cement and other carbonates,BC] : MostRecentRun</t>
  </si>
  <si>
    <t>Industrial Sector Pollutant Emissions[cement and other carbonates,OC] : MostRecentRun</t>
  </si>
  <si>
    <t>Industrial Sector Pollutant Emissions[cement and other carbonates,CH4] : MostRecentRun</t>
  </si>
  <si>
    <t>Industrial Sector Pollutant Emissions[cement and other carbonates,N2O] : MostRecentRun</t>
  </si>
  <si>
    <t>Industrial Sector Pollutant Emissions[cement and other carbonates,F gases] : MostRecentRun</t>
  </si>
  <si>
    <t>Industrial Sector Pollutant Emissions[natural gas and petroleum systems,CO2] : MostRecentRun</t>
  </si>
  <si>
    <t>Industrial Sector Pollutant Emissions[natural gas and petroleum systems,VOC] : MostRecentRun</t>
  </si>
  <si>
    <t>Industrial Sector Pollutant Emissions[natural gas and petroleum systems,CO] : MostRecentRun</t>
  </si>
  <si>
    <t>Industrial Sector Pollutant Emissions[natural gas and petroleum systems,NOx] : MostRecentRun</t>
  </si>
  <si>
    <t>Industrial Sector Pollutant Emissions[natural gas and petroleum systems,PM10] : MostRecentRun</t>
  </si>
  <si>
    <t>Industrial Sector Pollutant Emissions[natural gas and petroleum systems,PM25] : MostRecentRun</t>
  </si>
  <si>
    <t>Industrial Sector Pollutant Emissions[natural gas and petroleum systems,SOx] : MostRecentRun</t>
  </si>
  <si>
    <t>Industrial Sector Pollutant Emissions[natural gas and petroleum systems,BC] : MostRecentRun</t>
  </si>
  <si>
    <t>Industrial Sector Pollutant Emissions[natural gas and petroleum systems,OC] : MostRecentRun</t>
  </si>
  <si>
    <t>Industrial Sector Pollutant Emissions[natural gas and petroleum systems,CH4] : MostRecentRun</t>
  </si>
  <si>
    <t>Industrial Sector Pollutant Emissions[natural gas and petroleum systems,N2O] : MostRecentRun</t>
  </si>
  <si>
    <t>Industrial Sector Pollutant Emissions[natural gas and petroleum systems,F gases] : MostRecentRun</t>
  </si>
  <si>
    <t>Industrial Sector Pollutant Emissions[iron and steel,CO2] : MostRecentRun</t>
  </si>
  <si>
    <t>Industrial Sector Pollutant Emissions[iron and steel,VOC] : MostRecentRun</t>
  </si>
  <si>
    <t>Industrial Sector Pollutant Emissions[iron and steel,CO] : MostRecentRun</t>
  </si>
  <si>
    <t>Industrial Sector Pollutant Emissions[iron and steel,NOx] : MostRecentRun</t>
  </si>
  <si>
    <t>Industrial Sector Pollutant Emissions[iron and steel,PM10] : MostRecentRun</t>
  </si>
  <si>
    <t>Industrial Sector Pollutant Emissions[iron and steel,PM25] : MostRecentRun</t>
  </si>
  <si>
    <t>Industrial Sector Pollutant Emissions[iron and steel,SOx] : MostRecentRun</t>
  </si>
  <si>
    <t>Industrial Sector Pollutant Emissions[iron and steel,BC] : MostRecentRun</t>
  </si>
  <si>
    <t>Industrial Sector Pollutant Emissions[iron and steel,OC] : MostRecentRun</t>
  </si>
  <si>
    <t>Industrial Sector Pollutant Emissions[iron and steel,CH4] : MostRecentRun</t>
  </si>
  <si>
    <t>Industrial Sector Pollutant Emissions[iron and steel,N2O] : MostRecentRun</t>
  </si>
  <si>
    <t>Industrial Sector Pollutant Emissions[iron and steel,F gases] : MostRecentRun</t>
  </si>
  <si>
    <t>Industrial Sector Pollutant Emissions[chemicals,CO2] : MostRecentRun</t>
  </si>
  <si>
    <t>Industrial Sector Pollutant Emissions[chemicals,VOC] : MostRecentRun</t>
  </si>
  <si>
    <t>Industrial Sector Pollutant Emissions[chemicals,CO] : MostRecentRun</t>
  </si>
  <si>
    <t>Industrial Sector Pollutant Emissions[chemicals,NOx] : MostRecentRun</t>
  </si>
  <si>
    <t>Industrial Sector Pollutant Emissions[chemicals,PM10] : MostRecentRun</t>
  </si>
  <si>
    <t>Industrial Sector Pollutant Emissions[chemicals,PM25] : MostRecentRun</t>
  </si>
  <si>
    <t>Industrial Sector Pollutant Emissions[chemicals,SOx] : MostRecentRun</t>
  </si>
  <si>
    <t>Industrial Sector Pollutant Emissions[chemicals,BC] : MostRecentRun</t>
  </si>
  <si>
    <t>Industrial Sector Pollutant Emissions[chemicals,OC] : MostRecentRun</t>
  </si>
  <si>
    <t>Industrial Sector Pollutant Emissions[chemicals,CH4] : MostRecentRun</t>
  </si>
  <si>
    <t>Industrial Sector Pollutant Emissions[chemicals,N2O] : MostRecentRun</t>
  </si>
  <si>
    <t>Industrial Sector Pollutant Emissions[chemicals,F gases] : MostRecentRun</t>
  </si>
  <si>
    <t>Industrial Sector Pollutant Emissions[coal mining,CO2] : MostRecentRun</t>
  </si>
  <si>
    <t>Industrial Sector Pollutant Emissions[coal mining,VOC] : MostRecentRun</t>
  </si>
  <si>
    <t>Industrial Sector Pollutant Emissions[coal mining,CO] : MostRecentRun</t>
  </si>
  <si>
    <t>Industrial Sector Pollutant Emissions[coal mining,NOx] : MostRecentRun</t>
  </si>
  <si>
    <t>Industrial Sector Pollutant Emissions[coal mining,PM10] : MostRecentRun</t>
  </si>
  <si>
    <t>Industrial Sector Pollutant Emissions[coal mining,PM25] : MostRecentRun</t>
  </si>
  <si>
    <t>Industrial Sector Pollutant Emissions[coal mining,SOx] : MostRecentRun</t>
  </si>
  <si>
    <t>Industrial Sector Pollutant Emissions[coal mining,BC] : MostRecentRun</t>
  </si>
  <si>
    <t>Industrial Sector Pollutant Emissions[coal mining,OC] : MostRecentRun</t>
  </si>
  <si>
    <t>Industrial Sector Pollutant Emissions[coal mining,CH4] : MostRecentRun</t>
  </si>
  <si>
    <t>Industrial Sector Pollutant Emissions[coal mining,N2O] : MostRecentRun</t>
  </si>
  <si>
    <t>Industrial Sector Pollutant Emissions[coal mining,F gases] : MostRecentRun</t>
  </si>
  <si>
    <t>Industrial Sector Pollutant Emissions[waste management,CO2] : MostRecentRun</t>
  </si>
  <si>
    <t>Industrial Sector Pollutant Emissions[waste management,VOC] : MostRecentRun</t>
  </si>
  <si>
    <t>Industrial Sector Pollutant Emissions[waste management,CO] : MostRecentRun</t>
  </si>
  <si>
    <t>Industrial Sector Pollutant Emissions[waste management,NOx] : MostRecentRun</t>
  </si>
  <si>
    <t>Industrial Sector Pollutant Emissions[waste management,PM10] : MostRecentRun</t>
  </si>
  <si>
    <t>Industrial Sector Pollutant Emissions[waste management,PM25] : MostRecentRun</t>
  </si>
  <si>
    <t>Industrial Sector Pollutant Emissions[waste management,SOx] : MostRecentRun</t>
  </si>
  <si>
    <t>Industrial Sector Pollutant Emissions[waste management,BC] : MostRecentRun</t>
  </si>
  <si>
    <t>Industrial Sector Pollutant Emissions[waste management,OC] : MostRecentRun</t>
  </si>
  <si>
    <t>Industrial Sector Pollutant Emissions[waste management,F gases] : MostRecentRun</t>
  </si>
  <si>
    <t>Industrial Sector Pollutant Emissions[agriculture,VOC] : MostRecentRun</t>
  </si>
  <si>
    <t>Industrial Sector Pollutant Emissions[agriculture,CO] : MostRecentRun</t>
  </si>
  <si>
    <t>Industrial Sector Pollutant Emissions[agriculture,NOx] : MostRecentRun</t>
  </si>
  <si>
    <t>Industrial Sector Pollutant Emissions[agriculture,PM10] : MostRecentRun</t>
  </si>
  <si>
    <t>Industrial Sector Pollutant Emissions[agriculture,PM25] : MostRecentRun</t>
  </si>
  <si>
    <t>Industrial Sector Pollutant Emissions[agriculture,SOx] : MostRecentRun</t>
  </si>
  <si>
    <t>Industrial Sector Pollutant Emissions[agriculture,BC] : MostRecentRun</t>
  </si>
  <si>
    <t>Industrial Sector Pollutant Emissions[agriculture,OC] : MostRecentRun</t>
  </si>
  <si>
    <t>Industrial Sector Pollutant Emissions[agriculture,F gases] : MostRecentRun</t>
  </si>
  <si>
    <t>Industrial Sector Pollutant Emissions[other industries,CO2] : MostRecentRun</t>
  </si>
  <si>
    <t>Industrial Sector Pollutant Emissions[other industries,VOC] : MostRecentRun</t>
  </si>
  <si>
    <t>Industrial Sector Pollutant Emissions[other industries,CO] : MostRecentRun</t>
  </si>
  <si>
    <t>Industrial Sector Pollutant Emissions[other industries,NOx] : MostRecentRun</t>
  </si>
  <si>
    <t>Industrial Sector Pollutant Emissions[other industries,PM10] : MostRecentRun</t>
  </si>
  <si>
    <t>Industrial Sector Pollutant Emissions[other industries,PM25] : MostRecentRun</t>
  </si>
  <si>
    <t>Industrial Sector Pollutant Emissions[other industries,SOx] : MostRecentRun</t>
  </si>
  <si>
    <t>Industrial Sector Pollutant Emissions[other industries,BC] : MostRecentRun</t>
  </si>
  <si>
    <t>Industrial Sector Pollutant Emissions[other industries,OC] : MostRecentRun</t>
  </si>
  <si>
    <t>Industrial Sector Pollutant Emissions[other industries,CH4] : MostRecentRun</t>
  </si>
  <si>
    <t>Industrial Sector Pollutant Emissions[other industries,N2O] : MostRecentRun</t>
  </si>
  <si>
    <t>Industrial Sector Pollutant Emissions[other industries,F gases] : MostRecentRun</t>
  </si>
  <si>
    <t>Output Total CO2e Emissions by Sector[LULUCF sector] : MostRecentRun</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</si>
  <si>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</si>
  <si>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</si>
  <si>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</si>
  <si>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</si>
  <si>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</si>
  <si>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</si>
  <si>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</si>
  <si>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</si>
  <si>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</si>
  <si>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</si>
  <si>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</si>
  <si>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</si>
  <si>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</si>
  <si>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</si>
  <si>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</si>
  <si>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</si>
  <si>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</si>
  <si>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</si>
  <si>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</si>
  <si>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</si>
  <si>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</si>
  <si>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</si>
  <si>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</si>
  <si>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</si>
  <si>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</si>
  <si>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</si>
  <si>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</si>
  <si>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</si>
  <si>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</si>
  <si>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</si>
  <si>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</si>
  <si>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</si>
  <si>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</si>
  <si>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</si>
  <si>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</si>
  <si>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</si>
  <si>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</si>
  <si>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</si>
  <si>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</si>
  <si>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</si>
  <si>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</si>
  <si>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</si>
  <si>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</si>
  <si>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</si>
  <si>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r>
      <rPr>
        <b/>
        <sz val="11"/>
        <rFont val="Arial"/>
      </rPr>
      <t>Table 5-1: Assumed marginal efficiency levels for residential electric end uses in 2050 relative to 2006 by scenario and dwelling type</t>
    </r>
  </si>
  <si>
    <r>
      <rPr>
        <b/>
        <sz val="10"/>
        <rFont val="Book Antiqua"/>
      </rPr>
      <t>2050 End-Use Marginal Efficiency Relative to 2006 (100% = 2006 Efficiency Level)</t>
    </r>
  </si>
  <si>
    <r>
      <rPr>
        <b/>
        <sz val="10"/>
        <rFont val="Book Antiqua"/>
      </rPr>
      <t>Optimistic Efficiency Technology</t>
    </r>
  </si>
  <si>
    <r>
      <rPr>
        <b/>
        <sz val="10"/>
        <rFont val="Book Antiqua"/>
      </rPr>
      <t>Green Dream</t>
    </r>
  </si>
  <si>
    <r>
      <rPr>
        <b/>
        <sz val="10"/>
        <rFont val="Book Antiqua"/>
      </rPr>
      <t>End Use</t>
    </r>
  </si>
  <si>
    <r>
      <rPr>
        <b/>
        <sz val="10"/>
        <rFont val="Book Antiqua"/>
      </rPr>
      <t>Existing (%)</t>
    </r>
  </si>
  <si>
    <r>
      <rPr>
        <b/>
        <sz val="10"/>
        <rFont val="Book Antiqua"/>
      </rPr>
      <t>New (%)</t>
    </r>
  </si>
  <si>
    <r>
      <rPr>
        <b/>
        <sz val="10"/>
        <rFont val="Book Antiqua"/>
      </rPr>
      <t>Existing (%)</t>
    </r>
  </si>
  <si>
    <r>
      <rPr>
        <b/>
        <sz val="10"/>
        <rFont val="Book Antiqua"/>
      </rPr>
      <t>New (%)</t>
    </r>
  </si>
  <si>
    <t>Additional Improvement Potential in 2050</t>
  </si>
  <si>
    <r>
      <rPr>
        <sz val="10"/>
        <rFont val="Book Antiqua"/>
      </rPr>
      <t>Water Heating</t>
    </r>
  </si>
  <si>
    <r>
      <rPr>
        <sz val="10"/>
        <rFont val="Book Antiqua"/>
      </rPr>
      <t>Dishwasher</t>
    </r>
  </si>
  <si>
    <r>
      <rPr>
        <sz val="10"/>
        <rFont val="Book Antiqua"/>
      </rPr>
      <t>Water Heating - Dishwasher</t>
    </r>
  </si>
  <si>
    <r>
      <rPr>
        <sz val="10"/>
        <rFont val="Book Antiqua"/>
      </rPr>
      <t>Clothes Washer</t>
    </r>
  </si>
  <si>
    <t>Exclude</t>
  </si>
  <si>
    <r>
      <rPr>
        <sz val="10"/>
        <rFont val="Book Antiqua"/>
      </rPr>
      <t>Water Heating - Clothes Washer</t>
    </r>
  </si>
  <si>
    <r>
      <rPr>
        <sz val="10"/>
        <rFont val="Book Antiqua"/>
      </rPr>
      <t>Clothes Dryer</t>
    </r>
  </si>
  <si>
    <r>
      <rPr>
        <sz val="10"/>
        <rFont val="Book Antiqua"/>
      </rPr>
      <t>Other</t>
    </r>
  </si>
  <si>
    <t>Other Component</t>
  </si>
  <si>
    <r>
      <rPr>
        <sz val="10"/>
        <rFont val="Book Antiqua"/>
      </rPr>
      <t>Cooking</t>
    </r>
  </si>
  <si>
    <r>
      <rPr>
        <sz val="10"/>
        <rFont val="Book Antiqua"/>
      </rPr>
      <t>Refrigerator</t>
    </r>
  </si>
  <si>
    <r>
      <rPr>
        <sz val="10"/>
        <rFont val="Book Antiqua"/>
      </rPr>
      <t>Freezer</t>
    </r>
  </si>
  <si>
    <r>
      <rPr>
        <sz val="10"/>
        <rFont val="Book Antiqua"/>
      </rPr>
      <t>Swimming Pool Pump</t>
    </r>
  </si>
  <si>
    <r>
      <rPr>
        <sz val="10"/>
        <rFont val="Book Antiqua"/>
      </rPr>
      <t>Hot Tub Pump</t>
    </r>
  </si>
  <si>
    <r>
      <rPr>
        <sz val="10"/>
        <rFont val="Book Antiqua"/>
      </rPr>
      <t>Hot Tub Heating</t>
    </r>
  </si>
  <si>
    <r>
      <rPr>
        <sz val="10"/>
        <rFont val="Book Antiqua"/>
      </rPr>
      <t>Lighting</t>
    </r>
  </si>
  <si>
    <r>
      <rPr>
        <sz val="10"/>
        <rFont val="Book Antiqua"/>
      </rPr>
      <t>Space Heating</t>
    </r>
  </si>
  <si>
    <r>
      <rPr>
        <sz val="10"/>
        <rFont val="Book Antiqua"/>
      </rPr>
      <t>Furnace Fan</t>
    </r>
  </si>
  <si>
    <r>
      <rPr>
        <sz val="10"/>
        <rFont val="Book Antiqua"/>
      </rPr>
      <t>Central Air Conditioner</t>
    </r>
  </si>
  <si>
    <r>
      <rPr>
        <sz val="10"/>
        <rFont val="Book Antiqua"/>
      </rPr>
      <t>Room Air Conditioner</t>
    </r>
  </si>
  <si>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</si>
  <si>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</si>
  <si>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</si>
  <si>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</si>
  <si>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</si>
  <si>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</si>
  <si>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</si>
  <si>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</si>
  <si>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</si>
  <si>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</si>
  <si>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</si>
  <si>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</si>
  <si>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</si>
  <si>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</si>
  <si>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</si>
  <si>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</si>
  <si>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</si>
  <si>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</si>
  <si>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</si>
  <si>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</si>
  <si>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</si>
  <si>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</si>
  <si>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</si>
  <si>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</si>
  <si>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</si>
  <si>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</si>
  <si>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</si>
  <si>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</si>
  <si>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</si>
  <si>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</si>
  <si>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</si>
  <si>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</si>
  <si>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</si>
  <si>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</si>
  <si>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</si>
  <si>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</si>
  <si>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</si>
  <si>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</si>
  <si>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</si>
  <si>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</si>
  <si>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</si>
  <si>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</si>
  <si>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</si>
  <si>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</si>
  <si>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</si>
  <si>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</si>
  <si>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</si>
  <si>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</si>
  <si>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</si>
  <si>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</si>
  <si>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Scenario_RMI.cin</t>
  </si>
  <si>
    <t>US 1.5 Scenario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</si>
</sst>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
    <numFmt numFmtId="166" formatCode="###0.0;###0.0"/>
    <numFmt numFmtId="167" formatCode="###0.00;###0.00"/>
    <numFmt numFmtId="168" formatCode="#,##0;#,##0"/>
    <numFmt numFmtId="169" formatCode="#,##0.0;#,##0.0"/>
    <numFmt numFmtId="170" formatCode="###0.000;###0.000"/>
    <numFmt numFmtId="171" formatCode="0.0000000"/>
    <numFmt numFmtId="172" formatCode="0.000E+00"/>
  </numFmts>
  <fonts count="61">
    <font>
      <sz val="11"/>
      <color theme="1"/>
      <name val="Arial"/>
    </font>
    <font>
      <b/>
      <sz val="11"/>
      <color theme="1"/>
      <name val="Calibri"/>
    </font>
    <font>
      <sz val="11"/>
      <color theme="1"/>
      <name val="Calibri"/>
    </font>
    <font>
      <u/>
      <sz val="11"/>
      <color theme="10"/>
      <name val="Arial"/>
    </font>
    <font>
      <u/>
      <sz val="11"/>
      <color theme="10"/>
      <name val="Calibri"/>
    </font>
    <font>
      <sz val="11"/>
      <color rgb="FF7F7F7F"/>
      <name val="Calibri"/>
    </font>
    <font>
      <sz val="11"/>
      <color rgb="FF000000"/>
      <name val="Calibri"/>
    </font>
    <font>
      <u/>
      <sz val="11"/>
      <color theme="10"/>
      <name val="Arial"/>
    </font>
    <font>
      <u/>
      <sz val="11"/>
      <color rgb="FF0000FF"/>
      <name val="Arial"/>
    </font>
    <font>
      <u/>
      <sz val="11"/>
      <color rgb="FF0000FF"/>
      <name val="Arial"/>
    </font>
    <font>
      <u/>
      <sz val="11"/>
      <color theme="10"/>
      <name val="Calibri"/>
    </font>
    <font>
      <u/>
      <sz val="11"/>
      <color theme="1"/>
      <name val="Arial"/>
    </font>
    <font>
      <i/>
      <sz val="11"/>
      <color theme="1"/>
      <name val="Calibri"/>
    </font>
    <font>
      <sz val="11"/>
      <name val="Arial"/>
    </font>
    <font>
      <sz val="11"/>
      <color theme="1"/>
      <name val="Calibri"/>
    </font>
    <font>
      <b/>
      <sz val="12"/>
      <color theme="1"/>
      <name val="Times New Roman"/>
    </font>
    <font>
      <sz val="9"/>
      <color rgb="FF000000"/>
      <name val="Times New Roman"/>
    </font>
    <font>
      <sz val="10"/>
      <color theme="1"/>
      <name val="Times New Roman"/>
    </font>
    <font>
      <b/>
      <sz val="9"/>
      <color theme="1"/>
      <name val="Times New Roman"/>
    </font>
    <font>
      <sz val="9"/>
      <color theme="1"/>
      <name val="Times New Roman"/>
    </font>
    <font>
      <sz val="10"/>
      <color theme="1"/>
      <name val="Arial"/>
    </font>
    <font>
      <sz val="12"/>
      <color theme="1"/>
      <name val="Times New Roman"/>
    </font>
    <font>
      <sz val="9"/>
      <color rgb="FF000000"/>
      <name val="Calibri"/>
    </font>
    <font>
      <b/>
      <sz val="12"/>
      <color theme="1"/>
      <name val="Arial Narrow"/>
    </font>
    <font>
      <b/>
      <sz val="8"/>
      <color theme="1"/>
      <name val="Arial Narrow"/>
    </font>
    <font>
      <sz val="8"/>
      <color theme="1"/>
      <name val="Calibri"/>
    </font>
    <font>
      <sz val="7"/>
      <color theme="1"/>
      <name val="Calibri"/>
    </font>
    <font>
      <b/>
      <sz val="7"/>
      <color rgb="FF231F20"/>
      <name val="Arial Narrow"/>
    </font>
    <font>
      <sz val="7"/>
      <color rgb="FF231F20"/>
      <name val="Calibri"/>
    </font>
    <font>
      <b/>
      <sz val="7"/>
      <color theme="1"/>
      <name val="Arial Narrow"/>
    </font>
    <font>
      <b/>
      <sz val="7"/>
      <color rgb="FF231F20"/>
      <name val="Calibri"/>
    </font>
    <font>
      <b/>
      <sz val="7"/>
      <color theme="1"/>
      <name val="Calibri"/>
    </font>
    <font>
      <b/>
      <sz val="11"/>
      <color theme="1"/>
      <name val="Arial"/>
    </font>
    <font>
      <b/>
      <sz val="10"/>
      <color theme="1"/>
      <name val="Book Antiqua"/>
    </font>
    <font>
      <sz val="10"/>
      <color rgb="FF000000"/>
      <name val="Times New Roman"/>
    </font>
    <font>
      <sz val="10"/>
      <color theme="1"/>
      <name val="Book Antiqua"/>
    </font>
    <font>
      <sz val="9"/>
      <color rgb="FF000000"/>
      <name val="Arial"/>
    </font>
    <font>
      <sz val="10"/>
      <color rgb="FFFF0000"/>
      <name val="Times New Roman"/>
    </font>
    <font>
      <b/>
      <sz val="11"/>
      <color rgb="FF740000"/>
      <name val="Calibri"/>
    </font>
    <font>
      <b/>
      <sz val="11"/>
      <name val="Calibri"/>
    </font>
    <font>
      <sz val="11"/>
      <name val="Calibri"/>
    </font>
    <font>
      <b/>
      <i/>
      <sz val="11"/>
      <color theme="1"/>
      <name val="Calibri"/>
    </font>
    <font>
      <b/>
      <vertAlign val="subscript"/>
      <sz val="9"/>
      <name val="Times New Roman"/>
    </font>
    <font>
      <b/>
      <sz val="9"/>
      <name val="Times New Roman"/>
    </font>
    <font>
      <b/>
      <vertAlign val="superscript"/>
      <sz val="9"/>
      <name val="Times New Roman"/>
    </font>
    <font>
      <vertAlign val="superscript"/>
      <sz val="9"/>
      <name val="Times New Roman"/>
    </font>
    <font>
      <b/>
      <i/>
      <sz val="9"/>
      <name val="Times New Roman"/>
    </font>
    <font>
      <b/>
      <vertAlign val="subscript"/>
      <sz val="12"/>
      <name val="Times New Roman"/>
    </font>
    <font>
      <b/>
      <sz val="12"/>
      <name val="Times New Roman"/>
    </font>
    <font>
      <b/>
      <vertAlign val="subscript"/>
      <sz val="11"/>
      <name val="Calibri"/>
    </font>
    <font>
      <b/>
      <sz val="12"/>
      <color rgb="FF18305C"/>
      <name val="Arial Narrow"/>
    </font>
    <font>
      <b/>
      <sz val="8"/>
      <color rgb="FF18305C"/>
      <name val="Arial Narrow"/>
    </font>
    <font>
      <b/>
      <sz val="8"/>
      <color rgb="FF18305C"/>
      <name val="Calibri"/>
    </font>
    <font>
      <sz val="8"/>
      <color rgb="FF231F20"/>
      <name val="Calibri"/>
    </font>
    <font>
      <sz val="5"/>
      <color rgb="FF231F20"/>
      <name val="Calibri"/>
    </font>
    <font>
      <b/>
      <sz val="8"/>
      <color rgb="FF231F20"/>
      <name val="Arial Narrow"/>
    </font>
    <font>
      <b/>
      <sz val="8"/>
      <color rgb="FF231F20"/>
      <name val="Calibri"/>
    </font>
    <font>
      <sz val="4"/>
      <color rgb="FF231F20"/>
      <name val="Calibri"/>
    </font>
    <font>
      <b/>
      <sz val="11"/>
      <name val="Arial"/>
    </font>
    <font>
      <b/>
      <sz val="10"/>
      <name val="Book Antiqua"/>
    </font>
    <font>
      <sz val="10"/>
      <name val="Book Antiqua"/>
    </font>
  </fonts>
  <fills count="42">
    <fill>
      <patternFill patternType="none"/>
    </fill>
    <fill>
      <patternFill patternType="gray125"/>
    </fill>
    <fill>
      <patternFill patternType="solid">
        <fgColor rgb="FFBFBFBF"/>
        <bgColor rgb="FFBFBFBF"/>
      </patternFill>
    </fill>
    <fill>
      <patternFill patternType="solid">
        <fgColor rgb="FF8DB3E2"/>
        <bgColor rgb="FF8DB3E2"/>
      </patternFill>
    </fill>
    <fill>
      <patternFill patternType="solid">
        <fgColor rgb="FF00FF00"/>
        <bgColor rgb="FF00FF00"/>
      </patternFill>
    </fill>
    <fill>
      <patternFill patternType="solid">
        <fgColor rgb="FFFFFF00"/>
        <bgColor rgb="FFFFFF00"/>
      </patternFill>
    </fill>
    <fill>
      <patternFill patternType="solid">
        <fgColor rgb="FFFF9900"/>
        <bgColor rgb="FFFF9900"/>
      </patternFill>
    </fill>
    <fill>
      <patternFill patternType="solid">
        <fgColor rgb="FF92D050"/>
        <bgColor rgb="FF92D050"/>
      </patternFill>
    </fill>
    <fill>
      <patternFill patternType="solid">
        <fgColor rgb="FF80FB05"/>
        <bgColor rgb="FF80FB05"/>
      </patternFill>
    </fill>
    <fill>
      <patternFill patternType="solid">
        <fgColor rgb="FF620E7A"/>
        <bgColor rgb="FF620E7A"/>
      </patternFill>
    </fill>
    <fill>
      <patternFill patternType="solid">
        <fgColor rgb="FF00B050"/>
        <bgColor rgb="FF00B050"/>
      </patternFill>
    </fill>
    <fill>
      <patternFill patternType="solid">
        <fgColor rgb="FFFF6400"/>
        <bgColor rgb="FFFF6400"/>
      </patternFill>
    </fill>
    <fill>
      <patternFill patternType="solid">
        <fgColor rgb="FFF1BB18"/>
        <bgColor rgb="FFF1BB18"/>
      </patternFill>
    </fill>
    <fill>
      <patternFill patternType="solid">
        <fgColor rgb="FFC2DFFD"/>
        <bgColor rgb="FFC2DFFD"/>
      </patternFill>
    </fill>
    <fill>
      <patternFill patternType="solid">
        <fgColor rgb="FF087BF1"/>
        <bgColor rgb="FF087BF1"/>
      </patternFill>
    </fill>
    <fill>
      <patternFill patternType="solid">
        <fgColor rgb="FF004185"/>
        <bgColor rgb="FF004185"/>
      </patternFill>
    </fill>
    <fill>
      <patternFill patternType="solid">
        <fgColor rgb="FF04FFAF"/>
        <bgColor rgb="FF04FFAF"/>
      </patternFill>
    </fill>
    <fill>
      <patternFill patternType="solid">
        <fgColor rgb="FFBFB088"/>
        <bgColor rgb="FFBFB088"/>
      </patternFill>
    </fill>
    <fill>
      <patternFill patternType="solid">
        <fgColor rgb="FFFF00FF"/>
        <bgColor rgb="FFFF00FF"/>
      </patternFill>
    </fill>
    <fill>
      <patternFill patternType="solid">
        <fgColor theme="1"/>
        <bgColor theme="1"/>
      </patternFill>
    </fill>
    <fill>
      <patternFill patternType="solid">
        <fgColor rgb="FFAD6600"/>
        <bgColor rgb="FFAD6600"/>
      </patternFill>
    </fill>
    <fill>
      <patternFill patternType="solid">
        <fgColor rgb="FF740000"/>
        <bgColor rgb="FF740000"/>
      </patternFill>
    </fill>
    <fill>
      <patternFill patternType="solid">
        <fgColor rgb="FFF593E0"/>
        <bgColor rgb="FFF593E0"/>
      </patternFill>
    </fill>
    <fill>
      <patternFill patternType="solid">
        <fgColor rgb="FFC01B00"/>
        <bgColor rgb="FFC01B00"/>
      </patternFill>
    </fill>
    <fill>
      <patternFill patternType="solid">
        <fgColor rgb="FF004D10"/>
        <bgColor rgb="FF004D10"/>
      </patternFill>
    </fill>
    <fill>
      <patternFill patternType="solid">
        <fgColor rgb="FF969696"/>
        <bgColor rgb="FF969696"/>
      </patternFill>
    </fill>
    <fill>
      <patternFill patternType="solid">
        <fgColor rgb="FFAF64FF"/>
        <bgColor rgb="FFAF64FF"/>
      </patternFill>
    </fill>
    <fill>
      <patternFill patternType="solid">
        <fgColor rgb="FF620E70"/>
        <bgColor rgb="FF620E70"/>
      </patternFill>
    </fill>
    <fill>
      <patternFill patternType="solid">
        <fgColor rgb="FFFDE9D9"/>
        <bgColor rgb="FFFDE9D9"/>
      </patternFill>
    </fill>
    <fill>
      <patternFill patternType="solid">
        <fgColor rgb="FFFBD4B4"/>
        <bgColor rgb="FFFBD4B4"/>
      </patternFill>
    </fill>
    <fill>
      <patternFill patternType="solid">
        <fgColor theme="7"/>
        <bgColor theme="7"/>
      </patternFill>
    </fill>
    <fill>
      <patternFill patternType="solid">
        <fgColor rgb="FFFFFFFF"/>
        <bgColor rgb="FFFFFFFF"/>
      </patternFill>
    </fill>
    <fill>
      <patternFill patternType="solid">
        <fgColor rgb="FFCCFFCC"/>
        <bgColor rgb="FFCCFFCC"/>
      </patternFill>
    </fill>
    <fill>
      <patternFill patternType="solid">
        <fgColor rgb="FFC6D9F0"/>
        <bgColor rgb="FFC6D9F0"/>
      </patternFill>
    </fill>
    <fill>
      <patternFill patternType="solid">
        <fgColor rgb="FFFFCC99"/>
        <bgColor rgb="FFFFCC99"/>
      </patternFill>
    </fill>
    <fill>
      <patternFill patternType="solid">
        <fgColor theme="0"/>
        <bgColor theme="0"/>
      </patternFill>
    </fill>
    <fill>
      <patternFill patternType="solid">
        <fgColor rgb="FFD2E8F0"/>
        <bgColor rgb="FFD2E8F0"/>
      </patternFill>
    </fill>
    <fill>
      <patternFill patternType="solid">
        <fgColor rgb="FFFFF4E0"/>
        <bgColor rgb="FFFFF4E0"/>
      </patternFill>
    </fill>
    <fill>
      <patternFill patternType="solid">
        <fgColor rgb="FFD8D8D8"/>
        <bgColor rgb="FFD8D8D8"/>
      </patternFill>
    </fill>
    <fill>
      <patternFill patternType="solid">
        <fgColor rgb="FFDBE5F1"/>
        <bgColor rgb="FFDBE5F1"/>
      </patternFill>
    </fill>
    <fill>
      <patternFill patternType="solid">
        <fgColor rgb="FFCCCCCC"/>
        <bgColor rgb="FFCCCCCC"/>
      </patternFill>
    </fill>
    <fill>
      <patternFill patternType="solid">
        <fgColor rgb="FFB8CCE4"/>
        <bgColor rgb="FFB8CCE4"/>
      </patternFill>
    </fill>
  </fills>
  <borders count="82">
    <border>
      <left/>
      <right/>
      <top/>
      <bottom/>
      <diagonal/>
    </border>
    <border>
      <left/>
      <right/>
      <top/>
      <bottom/>
      <diagonal/>
    </border>
    <border>
      <left/>
      <right style="thin">
        <color rgb="FF000000"/>
      </right>
      <top/>
      <bottom/>
      <diagonal/>
    </border>
    <border>
      <left style="thin">
        <color rgb="FFBFBFBF"/>
      </left>
      <right style="thin">
        <color rgb="FFBFBFBF"/>
      </right>
      <top style="thin">
        <color rgb="FFBFBFBF"/>
      </top>
      <bottom style="thin">
        <color rgb="FFBFBFBF"/>
      </bottom>
      <diagonal/>
    </border>
    <border>
      <left/>
      <right style="thin">
        <color rgb="FF000000"/>
      </right>
      <top/>
      <bottom/>
      <diagonal/>
    </border>
    <border>
      <left style="thin">
        <color rgb="FF000000"/>
      </left>
      <right/>
      <top/>
      <bottom/>
      <diagonal/>
    </border>
    <border>
      <left style="thin">
        <color rgb="FFBFBFBF"/>
      </left>
      <right style="thin">
        <color rgb="FFBFBFBF"/>
      </right>
      <top style="thin">
        <color rgb="FFBFBFBF"/>
      </top>
      <bottom/>
      <diagonal/>
    </border>
    <border>
      <left style="thin">
        <color rgb="FFBFBFBF"/>
      </left>
      <right style="thin">
        <color rgb="FFBFBFBF"/>
      </right>
      <top/>
      <bottom style="thin">
        <color rgb="FFBFBFBF"/>
      </bottom>
      <diagonal/>
    </border>
    <border>
      <left style="thin">
        <color rgb="FF000000"/>
      </left>
      <right style="thin">
        <color rgb="FF000000"/>
      </right>
      <top style="thin">
        <color rgb="FF000000"/>
      </top>
      <bottom style="thin">
        <color rgb="FF000000"/>
      </bottom>
      <diagonal/>
    </border>
    <border>
      <left/>
      <right/>
      <top/>
      <bottom/>
      <diagonal/>
    </border>
    <border>
      <left/>
      <right/>
      <top/>
      <bottom/>
      <diagonal/>
    </border>
    <border>
      <left style="thin">
        <color rgb="FF95B3D7"/>
      </left>
      <right/>
      <top style="thin">
        <color rgb="FF95B3D7"/>
      </top>
      <bottom/>
      <diagonal/>
    </border>
    <border>
      <left/>
      <right/>
      <top style="thin">
        <color rgb="FF95B3D7"/>
      </top>
      <bottom/>
      <diagonal/>
    </border>
    <border>
      <left/>
      <right style="thin">
        <color rgb="FF95B3D7"/>
      </right>
      <top style="thin">
        <color rgb="FF95B3D7"/>
      </top>
      <bottom/>
      <diagonal/>
    </border>
    <border>
      <left/>
      <right/>
      <top/>
      <bottom style="medium">
        <color rgb="FF000000"/>
      </bottom>
      <diagonal/>
    </border>
    <border>
      <left style="medium">
        <color rgb="FF000000"/>
      </left>
      <right/>
      <top style="medium">
        <color rgb="FF000000"/>
      </top>
      <bottom/>
      <diagonal/>
    </border>
    <border>
      <left/>
      <right style="medium">
        <color rgb="FF000000"/>
      </right>
      <top style="medium">
        <color rgb="FF000000"/>
      </top>
      <bottom/>
      <diagonal/>
    </border>
    <border>
      <left style="thin">
        <color rgb="FF000000"/>
      </left>
      <right/>
      <top style="thin">
        <color rgb="FF000000"/>
      </top>
      <bottom style="thin">
        <color rgb="FF000000"/>
      </bottom>
      <diagonal/>
    </border>
    <border>
      <left style="medium">
        <color rgb="FF000000"/>
      </left>
      <right/>
      <top/>
      <bottom/>
      <diagonal/>
    </border>
    <border>
      <left/>
      <right style="medium">
        <color rgb="FF000000"/>
      </right>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medium">
        <color rgb="FF000000"/>
      </left>
      <right/>
      <top style="medium">
        <color rgb="FF000000"/>
      </top>
      <bottom/>
      <diagonal/>
    </border>
    <border>
      <left/>
      <right/>
      <top style="medium">
        <color rgb="FF000000"/>
      </top>
      <bottom/>
      <diagonal/>
    </border>
    <border>
      <left/>
      <right/>
      <top style="medium">
        <color rgb="FF000000"/>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medium">
        <color rgb="FF000000"/>
      </left>
      <right style="thin">
        <color rgb="FF000000"/>
      </right>
      <top style="medium">
        <color rgb="FF000000"/>
      </top>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bottom style="double">
        <color rgb="FF000000"/>
      </bottom>
      <diagonal/>
    </border>
    <border>
      <left style="thin">
        <color rgb="FF000000"/>
      </left>
      <right/>
      <top style="thin">
        <color rgb="FF000000"/>
      </top>
      <bottom style="double">
        <color rgb="FF000000"/>
      </bottom>
      <diagonal/>
    </border>
    <border>
      <left/>
      <right/>
      <top style="thin">
        <color rgb="FF000000"/>
      </top>
      <bottom style="double">
        <color rgb="FF000000"/>
      </bottom>
      <diagonal/>
    </border>
    <border>
      <left/>
      <right style="medium">
        <color rgb="FF000000"/>
      </right>
      <top style="thin">
        <color rgb="FF000000"/>
      </top>
      <bottom style="double">
        <color rgb="FF000000"/>
      </bottom>
      <diagonal/>
    </border>
    <border>
      <left style="medium">
        <color rgb="FF000000"/>
      </left>
      <right style="thin">
        <color rgb="FF000000"/>
      </right>
      <top style="double">
        <color rgb="FF000000"/>
      </top>
      <bottom/>
      <diagonal/>
    </border>
    <border>
      <left style="medium">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right/>
      <top style="thin">
        <color rgb="FF000000"/>
      </top>
      <bottom style="thin">
        <color rgb="FF000000"/>
      </bottom>
      <diagonal/>
    </border>
    <border>
      <left style="thin">
        <color rgb="FF000000"/>
      </left>
      <right style="thin">
        <color rgb="FF000000"/>
      </right>
      <top/>
      <bottom style="double">
        <color rgb="FF000000"/>
      </bottom>
      <diagonal/>
    </border>
    <border>
      <left/>
      <right/>
      <top style="thin">
        <color rgb="FF000000"/>
      </top>
      <bottom style="double">
        <color rgb="FF000000"/>
      </bottom>
      <diagonal/>
    </border>
    <border>
      <left style="thin">
        <color rgb="FF000000"/>
      </left>
      <right style="thin">
        <color rgb="FF000000"/>
      </right>
      <top style="double">
        <color rgb="FF000000"/>
      </top>
      <bottom/>
      <diagonal/>
    </border>
    <border>
      <left/>
      <right/>
      <top style="thin">
        <color rgb="FF000000"/>
      </top>
      <bottom style="double">
        <color rgb="FF000000"/>
      </bottom>
      <diagonal/>
    </border>
    <border>
      <left style="thin">
        <color rgb="FF000000"/>
      </left>
      <right/>
      <top style="thin">
        <color rgb="FF000000"/>
      </top>
      <bottom style="double">
        <color rgb="FF000000"/>
      </bottom>
      <diagonal/>
    </border>
    <border>
      <left style="thin">
        <color rgb="FF000000"/>
      </left>
      <right style="thin">
        <color rgb="FF000000"/>
      </right>
      <top style="double">
        <color rgb="FF000000"/>
      </top>
      <bottom style="thin">
        <color rgb="FF000000"/>
      </bottom>
      <diagonal/>
    </border>
    <border>
      <left/>
      <right style="thin">
        <color rgb="FF000000"/>
      </right>
      <top style="medium">
        <color rgb="FF000000"/>
      </top>
      <bottom style="thin">
        <color rgb="FF000000"/>
      </bottom>
      <diagonal/>
    </border>
    <border>
      <left style="thin">
        <color rgb="FF000000"/>
      </left>
      <right/>
      <top style="medium">
        <color rgb="FF000000"/>
      </top>
      <bottom style="thin">
        <color rgb="FF000000"/>
      </bottom>
      <diagonal/>
    </border>
    <border>
      <left style="thin">
        <color rgb="FF000000"/>
      </left>
      <right style="thin">
        <color rgb="FF000000"/>
      </right>
      <top/>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thin">
        <color rgb="FF231F20"/>
      </left>
      <right style="thin">
        <color rgb="FF231F20"/>
      </right>
      <top/>
      <bottom style="thin">
        <color rgb="FF231F20"/>
      </bottom>
      <diagonal/>
    </border>
    <border>
      <left style="medium">
        <color rgb="FF000000"/>
      </left>
      <right style="medium">
        <color rgb="FF000000"/>
      </right>
      <top style="medium">
        <color rgb="FF000000"/>
      </top>
      <bottom style="medium">
        <color rgb="FF000000"/>
      </bottom>
      <diagonal/>
    </border>
    <border>
      <left style="thin">
        <color rgb="FF000000"/>
      </left>
      <right style="thin">
        <color rgb="FF000000"/>
      </right>
      <top style="thin">
        <color rgb="FF000000"/>
      </top>
      <bottom style="thin">
        <color rgb="FFCCCCCC"/>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s>
  <cellStyleXfs count="1">
    <xf numFmtId="0" fontId="0" fillId="0" borderId="0"/>
  </cellStyleXfs>
  <cellXfs count="376">
    <xf numFmtId="0" fontId="0" fillId="0" borderId="0" xfId="0" applyFont="1" applyAlignment="1"/>
    <xf numFmtId="0" fontId="1" fillId="0" borderId="0" xfId="0" applyFont="1"/>
    <xf numFmtId="0" fontId="2" fillId="0" borderId="0" xfId="0" applyFont="1"/>
    <xf numFmtId="0" fontId="3" fillId="0" borderId="0" xfId="0" applyFont="1"/>
    <xf numFmtId="0" fontId="4" fillId="0" borderId="0" xfId="0" applyFont="1"/>
    <xf numFmtId="0" fontId="1" fillId="2" borderId="1" xfId="0" applyFont="1" applyFill="1" applyBorder="1"/>
    <xf numFmtId="0" fontId="2" fillId="2" borderId="1" xfId="0" applyFont="1" applyFill="1" applyBorder="1"/>
    <xf numFmtId="0" fontId="2" fillId="0" borderId="0" xfId="0" applyFont="1" applyAlignment="1">
      <alignment horizontal="left"/>
    </xf>
    <xf numFmtId="0" fontId="2" fillId="0" borderId="0" xfId="0" applyFont="1" applyAlignment="1">
      <alignment wrapText="1"/>
    </xf>
    <xf numFmtId="0" fontId="1" fillId="2" borderId="1" xfId="0" applyFont="1" applyFill="1" applyBorder="1" applyAlignment="1">
      <alignment wrapText="1"/>
    </xf>
    <xf numFmtId="0" fontId="1" fillId="2" borderId="1" xfId="0" applyFont="1" applyFill="1" applyBorder="1" applyAlignment="1">
      <alignment horizontal="left" wrapText="1"/>
    </xf>
    <xf numFmtId="0" fontId="1" fillId="2" borderId="2" xfId="0" applyFont="1" applyFill="1" applyBorder="1" applyAlignment="1">
      <alignment wrapText="1"/>
    </xf>
    <xf numFmtId="0" fontId="1" fillId="3" borderId="3" xfId="0" applyFont="1" applyFill="1" applyBorder="1" applyAlignment="1">
      <alignment wrapText="1"/>
    </xf>
    <xf numFmtId="0" fontId="1" fillId="3" borderId="1" xfId="0" applyFont="1" applyFill="1" applyBorder="1" applyAlignment="1">
      <alignment wrapText="1"/>
    </xf>
    <xf numFmtId="0" fontId="2" fillId="0" borderId="0" xfId="0" applyFont="1" applyAlignment="1">
      <alignment wrapText="1"/>
    </xf>
    <xf numFmtId="0" fontId="2" fillId="0" borderId="0" xfId="0" applyFont="1" applyAlignment="1">
      <alignment horizontal="left" wrapText="1"/>
    </xf>
    <xf numFmtId="49" fontId="2" fillId="0" borderId="0" xfId="0" applyNumberFormat="1" applyFont="1" applyAlignment="1">
      <alignment wrapText="1"/>
    </xf>
    <xf numFmtId="9" fontId="2" fillId="0" borderId="0" xfId="0" applyNumberFormat="1" applyFont="1" applyAlignment="1">
      <alignment wrapText="1"/>
    </xf>
    <xf numFmtId="49" fontId="2" fillId="0" borderId="3" xfId="0" applyNumberFormat="1" applyFont="1" applyBorder="1" applyAlignment="1">
      <alignment wrapText="1"/>
    </xf>
    <xf numFmtId="0" fontId="2" fillId="0" borderId="4" xfId="0" applyFont="1" applyBorder="1" applyAlignment="1">
      <alignment wrapText="1"/>
    </xf>
    <xf numFmtId="0" fontId="2" fillId="0" borderId="3" xfId="0" applyFont="1" applyBorder="1" applyAlignment="1">
      <alignment wrapText="1"/>
    </xf>
    <xf numFmtId="0" fontId="5" fillId="0" borderId="0" xfId="0" applyFont="1" applyAlignment="1">
      <alignment wrapText="1"/>
    </xf>
    <xf numFmtId="9" fontId="5" fillId="0" borderId="0" xfId="0" applyNumberFormat="1" applyFont="1" applyAlignment="1">
      <alignment wrapText="1"/>
    </xf>
    <xf numFmtId="49" fontId="5" fillId="0" borderId="0" xfId="0" applyNumberFormat="1" applyFont="1" applyAlignment="1">
      <alignment wrapText="1"/>
    </xf>
    <xf numFmtId="0" fontId="5" fillId="0" borderId="4" xfId="0" applyFont="1" applyBorder="1" applyAlignment="1">
      <alignment wrapText="1"/>
    </xf>
    <xf numFmtId="0" fontId="2" fillId="4" borderId="0" xfId="0" applyFont="1" applyFill="1" applyAlignment="1">
      <alignment wrapText="1"/>
    </xf>
    <xf numFmtId="49" fontId="2" fillId="5" borderId="3" xfId="0" applyNumberFormat="1" applyFont="1" applyFill="1" applyBorder="1" applyAlignment="1">
      <alignment wrapText="1"/>
    </xf>
    <xf numFmtId="49" fontId="2" fillId="0" borderId="4" xfId="0" applyNumberFormat="1" applyFont="1" applyBorder="1" applyAlignment="1">
      <alignment wrapText="1"/>
    </xf>
    <xf numFmtId="49" fontId="2" fillId="4" borderId="0" xfId="0" applyNumberFormat="1" applyFont="1" applyFill="1" applyAlignment="1">
      <alignment wrapText="1"/>
    </xf>
    <xf numFmtId="9" fontId="5" fillId="0" borderId="4" xfId="0" applyNumberFormat="1" applyFont="1" applyBorder="1" applyAlignment="1">
      <alignment wrapText="1"/>
    </xf>
    <xf numFmtId="9" fontId="5" fillId="4" borderId="0" xfId="0" applyNumberFormat="1" applyFont="1" applyFill="1" applyAlignment="1">
      <alignment wrapText="1"/>
    </xf>
    <xf numFmtId="49" fontId="6" fillId="0" borderId="3" xfId="0" applyNumberFormat="1" applyFont="1" applyBorder="1" applyAlignment="1">
      <alignment wrapText="1"/>
    </xf>
    <xf numFmtId="0" fontId="5" fillId="0" borderId="3" xfId="0" applyFont="1" applyBorder="1" applyAlignment="1">
      <alignment wrapText="1"/>
    </xf>
    <xf numFmtId="0" fontId="5" fillId="0" borderId="0" xfId="0" applyFont="1" applyAlignment="1">
      <alignment horizontal="left" wrapText="1"/>
    </xf>
    <xf numFmtId="49" fontId="5" fillId="0" borderId="4" xfId="0" applyNumberFormat="1" applyFont="1" applyBorder="1" applyAlignment="1">
      <alignment wrapText="1"/>
    </xf>
    <xf numFmtId="49" fontId="5" fillId="0" borderId="3" xfId="0" applyNumberFormat="1" applyFont="1" applyBorder="1" applyAlignment="1">
      <alignment wrapText="1"/>
    </xf>
    <xf numFmtId="0" fontId="7" fillId="0" borderId="3" xfId="0" applyFont="1" applyBorder="1" applyAlignment="1">
      <alignment wrapText="1"/>
    </xf>
    <xf numFmtId="9" fontId="2" fillId="5" borderId="1" xfId="0" applyNumberFormat="1" applyFont="1" applyFill="1" applyBorder="1" applyAlignment="1">
      <alignment wrapText="1"/>
    </xf>
    <xf numFmtId="49" fontId="2" fillId="5" borderId="1" xfId="0" applyNumberFormat="1" applyFont="1" applyFill="1" applyBorder="1" applyAlignment="1">
      <alignment wrapText="1"/>
    </xf>
    <xf numFmtId="49" fontId="6" fillId="0" borderId="5" xfId="0" applyNumberFormat="1" applyFont="1" applyBorder="1" applyAlignment="1">
      <alignment wrapText="1"/>
    </xf>
    <xf numFmtId="49" fontId="5" fillId="0" borderId="5" xfId="0" applyNumberFormat="1" applyFont="1" applyBorder="1" applyAlignment="1">
      <alignment wrapText="1"/>
    </xf>
    <xf numFmtId="49" fontId="2" fillId="6" borderId="0" xfId="0" applyNumberFormat="1" applyFont="1" applyFill="1" applyAlignment="1">
      <alignment wrapText="1"/>
    </xf>
    <xf numFmtId="0" fontId="8" fillId="0" borderId="0" xfId="0" applyFont="1" applyAlignment="1">
      <alignment wrapText="1"/>
    </xf>
    <xf numFmtId="49" fontId="5" fillId="6" borderId="0" xfId="0" applyNumberFormat="1" applyFont="1" applyFill="1" applyAlignment="1">
      <alignment wrapText="1"/>
    </xf>
    <xf numFmtId="49" fontId="5" fillId="5" borderId="3" xfId="0" applyNumberFormat="1" applyFont="1" applyFill="1" applyBorder="1" applyAlignment="1">
      <alignment wrapText="1"/>
    </xf>
    <xf numFmtId="49" fontId="2" fillId="5" borderId="6" xfId="0" applyNumberFormat="1" applyFont="1" applyFill="1" applyBorder="1" applyAlignment="1">
      <alignment wrapText="1"/>
    </xf>
    <xf numFmtId="49" fontId="2" fillId="5" borderId="0" xfId="0" applyNumberFormat="1" applyFont="1" applyFill="1" applyAlignment="1">
      <alignment wrapText="1"/>
    </xf>
    <xf numFmtId="0" fontId="5" fillId="0" borderId="0" xfId="0" applyFont="1" applyAlignment="1">
      <alignment wrapText="1"/>
    </xf>
    <xf numFmtId="49" fontId="5" fillId="4" borderId="0" xfId="0" applyNumberFormat="1" applyFont="1" applyFill="1" applyAlignment="1">
      <alignment wrapText="1"/>
    </xf>
    <xf numFmtId="49" fontId="2" fillId="0" borderId="7" xfId="0" applyNumberFormat="1" applyFont="1" applyBorder="1" applyAlignment="1">
      <alignment wrapText="1"/>
    </xf>
    <xf numFmtId="164" fontId="2" fillId="0" borderId="0" xfId="0" applyNumberFormat="1" applyFont="1" applyAlignment="1">
      <alignment wrapText="1"/>
    </xf>
    <xf numFmtId="0" fontId="9" fillId="0" borderId="3" xfId="0" applyFont="1" applyBorder="1" applyAlignment="1"/>
    <xf numFmtId="1" fontId="2" fillId="0" borderId="0" xfId="0" applyNumberFormat="1" applyFont="1" applyAlignment="1">
      <alignment wrapText="1"/>
    </xf>
    <xf numFmtId="1" fontId="2" fillId="5" borderId="1" xfId="0" applyNumberFormat="1" applyFont="1" applyFill="1" applyBorder="1" applyAlignment="1">
      <alignment wrapText="1"/>
    </xf>
    <xf numFmtId="49" fontId="2" fillId="0" borderId="0" xfId="0" applyNumberFormat="1" applyFont="1" applyAlignment="1">
      <alignment wrapText="1"/>
    </xf>
    <xf numFmtId="1" fontId="5" fillId="0" borderId="0" xfId="0" applyNumberFormat="1" applyFont="1" applyAlignment="1">
      <alignment wrapText="1"/>
    </xf>
    <xf numFmtId="49" fontId="2" fillId="7" borderId="3" xfId="0" applyNumberFormat="1" applyFont="1" applyFill="1" applyBorder="1" applyAlignment="1">
      <alignment wrapText="1"/>
    </xf>
    <xf numFmtId="0" fontId="2" fillId="5" borderId="1" xfId="0" applyFont="1" applyFill="1" applyBorder="1" applyAlignment="1">
      <alignment wrapText="1"/>
    </xf>
    <xf numFmtId="49" fontId="2" fillId="8" borderId="3" xfId="0" applyNumberFormat="1" applyFont="1" applyFill="1" applyBorder="1" applyAlignment="1">
      <alignment wrapText="1"/>
    </xf>
    <xf numFmtId="49" fontId="2" fillId="8" borderId="2" xfId="0" applyNumberFormat="1" applyFont="1" applyFill="1" applyBorder="1" applyAlignment="1">
      <alignment wrapText="1"/>
    </xf>
    <xf numFmtId="49" fontId="5" fillId="0" borderId="0" xfId="0" applyNumberFormat="1" applyFont="1" applyAlignment="1">
      <alignment horizontal="left" wrapText="1"/>
    </xf>
    <xf numFmtId="9" fontId="5" fillId="0" borderId="0" xfId="0" applyNumberFormat="1" applyFont="1" applyAlignment="1">
      <alignment horizontal="right" wrapText="1"/>
    </xf>
    <xf numFmtId="49" fontId="5" fillId="0" borderId="4" xfId="0" applyNumberFormat="1" applyFont="1" applyBorder="1" applyAlignment="1">
      <alignment horizontal="left" wrapText="1"/>
    </xf>
    <xf numFmtId="49" fontId="5" fillId="4" borderId="0" xfId="0" applyNumberFormat="1" applyFont="1" applyFill="1" applyAlignment="1">
      <alignment horizontal="left" wrapText="1"/>
    </xf>
    <xf numFmtId="0" fontId="10" fillId="0" borderId="3" xfId="0" applyFont="1" applyBorder="1" applyAlignment="1">
      <alignment wrapText="1"/>
    </xf>
    <xf numFmtId="49" fontId="2" fillId="7" borderId="3" xfId="0" applyNumberFormat="1" applyFont="1" applyFill="1" applyBorder="1" applyAlignment="1">
      <alignment wrapText="1"/>
    </xf>
    <xf numFmtId="49" fontId="2" fillId="0" borderId="3" xfId="0" applyNumberFormat="1" applyFont="1" applyBorder="1" applyAlignment="1">
      <alignment wrapText="1"/>
    </xf>
    <xf numFmtId="49" fontId="11" fillId="0" borderId="0" xfId="0" applyNumberFormat="1" applyFont="1" applyAlignment="1">
      <alignment wrapText="1"/>
    </xf>
    <xf numFmtId="49" fontId="2" fillId="5" borderId="3" xfId="0" applyNumberFormat="1" applyFont="1" applyFill="1" applyBorder="1" applyAlignment="1">
      <alignment wrapText="1"/>
    </xf>
    <xf numFmtId="49" fontId="2" fillId="0" borderId="5" xfId="0" applyNumberFormat="1" applyFont="1" applyBorder="1" applyAlignment="1">
      <alignment wrapText="1"/>
    </xf>
    <xf numFmtId="0" fontId="5" fillId="5" borderId="1" xfId="0" applyFont="1" applyFill="1" applyBorder="1" applyAlignment="1">
      <alignment wrapText="1"/>
    </xf>
    <xf numFmtId="164" fontId="5" fillId="0" borderId="0" xfId="0" applyNumberFormat="1" applyFont="1" applyAlignment="1">
      <alignment wrapText="1"/>
    </xf>
    <xf numFmtId="49" fontId="2" fillId="5" borderId="8" xfId="0" applyNumberFormat="1" applyFont="1" applyFill="1" applyBorder="1" applyAlignment="1">
      <alignment wrapText="1"/>
    </xf>
    <xf numFmtId="0" fontId="12" fillId="0" borderId="3" xfId="0" applyFont="1" applyBorder="1" applyAlignment="1">
      <alignment wrapText="1"/>
    </xf>
    <xf numFmtId="0" fontId="2" fillId="0" borderId="4" xfId="0" applyFont="1" applyBorder="1" applyAlignment="1">
      <alignment wrapText="1"/>
    </xf>
    <xf numFmtId="0" fontId="2" fillId="0" borderId="0" xfId="0" applyFont="1" applyAlignment="1">
      <alignment horizontal="left" wrapText="1"/>
    </xf>
    <xf numFmtId="0" fontId="1" fillId="2" borderId="1" xfId="0" applyFont="1" applyFill="1" applyBorder="1" applyAlignment="1">
      <alignment horizontal="center" vertical="center"/>
    </xf>
    <xf numFmtId="0" fontId="2" fillId="2" borderId="1" xfId="0" applyFont="1" applyFill="1" applyBorder="1" applyAlignment="1">
      <alignment wrapText="1"/>
    </xf>
    <xf numFmtId="0" fontId="1" fillId="2" borderId="11" xfId="0" applyFont="1" applyFill="1" applyBorder="1" applyAlignment="1">
      <alignment wrapText="1"/>
    </xf>
    <xf numFmtId="0" fontId="1" fillId="2" borderId="12" xfId="0" applyFont="1" applyFill="1" applyBorder="1" applyAlignment="1">
      <alignment wrapText="1"/>
    </xf>
    <xf numFmtId="0" fontId="1" fillId="2" borderId="12" xfId="0" applyFont="1" applyFill="1" applyBorder="1" applyAlignment="1">
      <alignment horizontal="left" wrapText="1"/>
    </xf>
    <xf numFmtId="0" fontId="1" fillId="2" borderId="13" xfId="0" applyFont="1" applyFill="1" applyBorder="1" applyAlignment="1">
      <alignment wrapText="1"/>
    </xf>
    <xf numFmtId="0" fontId="1" fillId="2" borderId="1" xfId="0" applyFont="1" applyFill="1" applyBorder="1" applyAlignment="1">
      <alignment wrapText="1"/>
    </xf>
    <xf numFmtId="0" fontId="1" fillId="0" borderId="0" xfId="0" applyFont="1" applyAlignment="1">
      <alignment wrapText="1"/>
    </xf>
    <xf numFmtId="43" fontId="2" fillId="0" borderId="0" xfId="0" applyNumberFormat="1" applyFont="1" applyAlignment="1">
      <alignment wrapText="1"/>
    </xf>
    <xf numFmtId="2" fontId="2" fillId="0" borderId="0" xfId="0" applyNumberFormat="1" applyFont="1" applyAlignment="1">
      <alignment wrapText="1"/>
    </xf>
    <xf numFmtId="0" fontId="2" fillId="0" borderId="14" xfId="0" applyFont="1" applyBorder="1" applyAlignment="1">
      <alignment wrapText="1"/>
    </xf>
    <xf numFmtId="0" fontId="2" fillId="0" borderId="14" xfId="0" applyFont="1" applyBorder="1" applyAlignment="1">
      <alignment horizontal="left" wrapText="1"/>
    </xf>
    <xf numFmtId="0" fontId="2" fillId="0" borderId="0" xfId="0" quotePrefix="1" applyFont="1" applyAlignment="1">
      <alignment wrapText="1"/>
    </xf>
    <xf numFmtId="0" fontId="2" fillId="0" borderId="14" xfId="0" quotePrefix="1" applyFont="1" applyBorder="1" applyAlignment="1">
      <alignment wrapText="1"/>
    </xf>
    <xf numFmtId="0" fontId="2" fillId="2" borderId="1" xfId="0" applyFont="1" applyFill="1" applyBorder="1" applyAlignment="1">
      <alignment horizontal="left"/>
    </xf>
    <xf numFmtId="0" fontId="1" fillId="0" borderId="0" xfId="0" applyFont="1" applyAlignment="1">
      <alignment horizontal="left"/>
    </xf>
    <xf numFmtId="0" fontId="2" fillId="9" borderId="1" xfId="0" applyFont="1" applyFill="1" applyBorder="1"/>
    <xf numFmtId="0" fontId="14" fillId="0" borderId="0" xfId="0" applyFont="1"/>
    <xf numFmtId="0" fontId="2" fillId="0" borderId="0" xfId="0" quotePrefix="1" applyFont="1" applyAlignment="1">
      <alignment horizontal="left"/>
    </xf>
    <xf numFmtId="0" fontId="2" fillId="10" borderId="1" xfId="0" applyFont="1" applyFill="1" applyBorder="1"/>
    <xf numFmtId="0" fontId="2" fillId="11" borderId="1" xfId="0" applyFont="1" applyFill="1" applyBorder="1"/>
    <xf numFmtId="0" fontId="2" fillId="12" borderId="1" xfId="0" applyFont="1" applyFill="1" applyBorder="1"/>
    <xf numFmtId="0" fontId="2" fillId="5" borderId="1" xfId="0" applyFont="1" applyFill="1" applyBorder="1"/>
    <xf numFmtId="0" fontId="2" fillId="13" borderId="1" xfId="0" applyFont="1" applyFill="1" applyBorder="1"/>
    <xf numFmtId="0" fontId="2" fillId="14" borderId="1" xfId="0" applyFont="1" applyFill="1" applyBorder="1"/>
    <xf numFmtId="49" fontId="2" fillId="0" borderId="0" xfId="0" quotePrefix="1" applyNumberFormat="1" applyFont="1" applyAlignment="1">
      <alignment horizontal="left"/>
    </xf>
    <xf numFmtId="0" fontId="2" fillId="15" borderId="1" xfId="0" applyFont="1" applyFill="1" applyBorder="1"/>
    <xf numFmtId="0" fontId="2" fillId="16" borderId="1" xfId="0" applyFont="1" applyFill="1" applyBorder="1"/>
    <xf numFmtId="0" fontId="2" fillId="17" borderId="1" xfId="0" applyFont="1" applyFill="1" applyBorder="1"/>
    <xf numFmtId="0" fontId="2" fillId="18" borderId="1" xfId="0" applyFont="1" applyFill="1" applyBorder="1"/>
    <xf numFmtId="0" fontId="2" fillId="19" borderId="1" xfId="0" applyFont="1" applyFill="1" applyBorder="1"/>
    <xf numFmtId="0" fontId="2" fillId="20" borderId="1" xfId="0" applyFont="1" applyFill="1" applyBorder="1"/>
    <xf numFmtId="0" fontId="2" fillId="21" borderId="1" xfId="0" applyFont="1" applyFill="1" applyBorder="1"/>
    <xf numFmtId="0" fontId="2" fillId="22" borderId="1" xfId="0" applyFont="1" applyFill="1" applyBorder="1"/>
    <xf numFmtId="0" fontId="2" fillId="23" borderId="1" xfId="0" applyFont="1" applyFill="1" applyBorder="1"/>
    <xf numFmtId="0" fontId="2" fillId="24" borderId="1" xfId="0" applyFont="1" applyFill="1" applyBorder="1"/>
    <xf numFmtId="0" fontId="2" fillId="25" borderId="1" xfId="0" applyFont="1" applyFill="1" applyBorder="1"/>
    <xf numFmtId="0" fontId="2" fillId="26" borderId="1" xfId="0" applyFont="1" applyFill="1" applyBorder="1"/>
    <xf numFmtId="0" fontId="2" fillId="27" borderId="1" xfId="0" applyFont="1" applyFill="1" applyBorder="1"/>
    <xf numFmtId="0" fontId="2" fillId="5" borderId="1" xfId="0" applyFont="1" applyFill="1" applyBorder="1" applyAlignment="1">
      <alignment wrapText="1"/>
    </xf>
    <xf numFmtId="0" fontId="2" fillId="0" borderId="15" xfId="0" applyFont="1" applyBorder="1" applyAlignment="1">
      <alignment wrapText="1"/>
    </xf>
    <xf numFmtId="0" fontId="2" fillId="0" borderId="16" xfId="0" applyFont="1" applyBorder="1" applyAlignment="1">
      <alignment wrapText="1"/>
    </xf>
    <xf numFmtId="9" fontId="2" fillId="28" borderId="8" xfId="0" applyNumberFormat="1" applyFont="1" applyFill="1" applyBorder="1"/>
    <xf numFmtId="9" fontId="2" fillId="28" borderId="17" xfId="0" applyNumberFormat="1" applyFont="1" applyFill="1" applyBorder="1"/>
    <xf numFmtId="0" fontId="5" fillId="0" borderId="0" xfId="0" applyFont="1"/>
    <xf numFmtId="43" fontId="2" fillId="0" borderId="0" xfId="0" applyNumberFormat="1" applyFont="1"/>
    <xf numFmtId="43" fontId="2" fillId="28" borderId="1" xfId="0" applyNumberFormat="1" applyFont="1" applyFill="1" applyBorder="1"/>
    <xf numFmtId="43" fontId="2" fillId="28" borderId="18" xfId="0" applyNumberFormat="1" applyFont="1" applyFill="1" applyBorder="1"/>
    <xf numFmtId="43" fontId="2" fillId="28" borderId="19" xfId="0" applyNumberFormat="1" applyFont="1" applyFill="1" applyBorder="1"/>
    <xf numFmtId="0" fontId="2" fillId="0" borderId="20" xfId="0" applyFont="1" applyBorder="1"/>
    <xf numFmtId="0" fontId="2" fillId="0" borderId="21" xfId="0" applyFont="1" applyBorder="1"/>
    <xf numFmtId="0" fontId="2" fillId="29" borderId="1" xfId="0" applyFont="1" applyFill="1" applyBorder="1"/>
    <xf numFmtId="43" fontId="2" fillId="0" borderId="20" xfId="0" applyNumberFormat="1" applyFont="1" applyBorder="1"/>
    <xf numFmtId="43" fontId="2" fillId="0" borderId="21" xfId="0" applyNumberFormat="1" applyFont="1" applyBorder="1"/>
    <xf numFmtId="0" fontId="12" fillId="0" borderId="0" xfId="0" applyFont="1"/>
    <xf numFmtId="43" fontId="12" fillId="28" borderId="1" xfId="0" applyNumberFormat="1" applyFont="1" applyFill="1" applyBorder="1"/>
    <xf numFmtId="11" fontId="2" fillId="30" borderId="1" xfId="0" applyNumberFormat="1" applyFont="1" applyFill="1" applyBorder="1"/>
    <xf numFmtId="11" fontId="2" fillId="28" borderId="1" xfId="0" applyNumberFormat="1" applyFont="1" applyFill="1" applyBorder="1"/>
    <xf numFmtId="11" fontId="2" fillId="28" borderId="18" xfId="0" applyNumberFormat="1" applyFont="1" applyFill="1" applyBorder="1"/>
    <xf numFmtId="11" fontId="2" fillId="28" borderId="19" xfId="0" applyNumberFormat="1" applyFont="1" applyFill="1" applyBorder="1"/>
    <xf numFmtId="43" fontId="2" fillId="29" borderId="1" xfId="0" applyNumberFormat="1" applyFont="1" applyFill="1" applyBorder="1"/>
    <xf numFmtId="43" fontId="2" fillId="29" borderId="18" xfId="0" applyNumberFormat="1" applyFont="1" applyFill="1" applyBorder="1"/>
    <xf numFmtId="43" fontId="2" fillId="29" borderId="19" xfId="0" applyNumberFormat="1" applyFont="1" applyFill="1" applyBorder="1"/>
    <xf numFmtId="9" fontId="2" fillId="0" borderId="20" xfId="0" applyNumberFormat="1" applyFont="1" applyBorder="1"/>
    <xf numFmtId="9" fontId="2" fillId="0" borderId="21" xfId="0" applyNumberFormat="1" applyFont="1" applyBorder="1"/>
    <xf numFmtId="0" fontId="2" fillId="30" borderId="1" xfId="0" applyFont="1" applyFill="1" applyBorder="1"/>
    <xf numFmtId="1" fontId="2" fillId="0" borderId="0" xfId="0" applyNumberFormat="1" applyFont="1"/>
    <xf numFmtId="9" fontId="2" fillId="0" borderId="0" xfId="0" applyNumberFormat="1" applyFont="1"/>
    <xf numFmtId="9" fontId="2" fillId="0" borderId="22" xfId="0" applyNumberFormat="1" applyFont="1" applyBorder="1"/>
    <xf numFmtId="9" fontId="2" fillId="0" borderId="23" xfId="0" applyNumberFormat="1" applyFont="1" applyBorder="1"/>
    <xf numFmtId="0" fontId="1" fillId="2" borderId="1" xfId="0" applyFont="1" applyFill="1" applyBorder="1" applyAlignment="1">
      <alignment horizontal="right" wrapText="1"/>
    </xf>
    <xf numFmtId="1" fontId="2" fillId="0" borderId="0" xfId="0" applyNumberFormat="1" applyFont="1" applyAlignment="1">
      <alignment wrapText="1"/>
    </xf>
    <xf numFmtId="0" fontId="15" fillId="31" borderId="26" xfId="0" applyFont="1" applyFill="1" applyBorder="1"/>
    <xf numFmtId="0" fontId="16" fillId="31" borderId="1" xfId="0" applyFont="1" applyFill="1" applyBorder="1" applyAlignment="1">
      <alignment horizontal="right"/>
    </xf>
    <xf numFmtId="0" fontId="15" fillId="31" borderId="18" xfId="0" applyFont="1" applyFill="1" applyBorder="1"/>
    <xf numFmtId="0" fontId="15" fillId="31" borderId="1" xfId="0" applyFont="1" applyFill="1" applyBorder="1"/>
    <xf numFmtId="0" fontId="17" fillId="31" borderId="18" xfId="0" applyFont="1" applyFill="1" applyBorder="1"/>
    <xf numFmtId="0" fontId="17" fillId="31" borderId="1" xfId="0" applyFont="1" applyFill="1" applyBorder="1"/>
    <xf numFmtId="0" fontId="17" fillId="31" borderId="27" xfId="0" applyFont="1" applyFill="1" applyBorder="1"/>
    <xf numFmtId="0" fontId="17" fillId="31" borderId="28" xfId="0" applyFont="1" applyFill="1" applyBorder="1"/>
    <xf numFmtId="0" fontId="17" fillId="31" borderId="29" xfId="0" applyFont="1" applyFill="1" applyBorder="1"/>
    <xf numFmtId="0" fontId="18" fillId="32" borderId="31" xfId="0" applyFont="1" applyFill="1" applyBorder="1" applyAlignment="1">
      <alignment horizontal="center" vertical="center"/>
    </xf>
    <xf numFmtId="0" fontId="18" fillId="32" borderId="32" xfId="0" applyFont="1" applyFill="1" applyBorder="1" applyAlignment="1">
      <alignment horizontal="center" vertical="center"/>
    </xf>
    <xf numFmtId="0" fontId="18" fillId="32" borderId="37" xfId="0" applyFont="1" applyFill="1" applyBorder="1" applyAlignment="1">
      <alignment horizontal="left" vertical="center"/>
    </xf>
    <xf numFmtId="2" fontId="19" fillId="32" borderId="8" xfId="0" applyNumberFormat="1" applyFont="1" applyFill="1" applyBorder="1" applyAlignment="1">
      <alignment horizontal="right"/>
    </xf>
    <xf numFmtId="0" fontId="18" fillId="32" borderId="38" xfId="0" applyFont="1" applyFill="1" applyBorder="1" applyAlignment="1">
      <alignment horizontal="left" vertical="center"/>
    </xf>
    <xf numFmtId="0" fontId="1" fillId="33" borderId="1" xfId="0" applyFont="1" applyFill="1" applyBorder="1" applyAlignment="1">
      <alignment wrapText="1"/>
    </xf>
    <xf numFmtId="1" fontId="1" fillId="33" borderId="1" xfId="0" applyNumberFormat="1" applyFont="1" applyFill="1" applyBorder="1" applyAlignment="1">
      <alignment wrapText="1"/>
    </xf>
    <xf numFmtId="0" fontId="20" fillId="31" borderId="26" xfId="0" applyFont="1" applyFill="1" applyBorder="1"/>
    <xf numFmtId="0" fontId="16" fillId="31" borderId="26" xfId="0" applyFont="1" applyFill="1" applyBorder="1" applyAlignment="1">
      <alignment horizontal="right"/>
    </xf>
    <xf numFmtId="0" fontId="21" fillId="31" borderId="1" xfId="0" applyFont="1" applyFill="1" applyBorder="1"/>
    <xf numFmtId="0" fontId="20" fillId="31" borderId="1" xfId="0" applyFont="1" applyFill="1" applyBorder="1"/>
    <xf numFmtId="0" fontId="22" fillId="31" borderId="1" xfId="0" applyFont="1" applyFill="1" applyBorder="1"/>
    <xf numFmtId="0" fontId="18" fillId="34" borderId="48" xfId="0" applyFont="1" applyFill="1" applyBorder="1" applyAlignment="1">
      <alignment horizontal="center" vertical="center"/>
    </xf>
    <xf numFmtId="0" fontId="18" fillId="34" borderId="55" xfId="0" applyFont="1" applyFill="1" applyBorder="1" applyAlignment="1">
      <alignment horizontal="center" vertical="center"/>
    </xf>
    <xf numFmtId="0" fontId="18" fillId="34" borderId="56" xfId="0" applyFont="1" applyFill="1" applyBorder="1" applyAlignment="1">
      <alignment horizontal="center" vertical="center"/>
    </xf>
    <xf numFmtId="0" fontId="18" fillId="34" borderId="8" xfId="0" applyFont="1" applyFill="1" applyBorder="1" applyAlignment="1">
      <alignment horizontal="left" vertical="center"/>
    </xf>
    <xf numFmtId="2" fontId="19" fillId="34" borderId="8" xfId="0" applyNumberFormat="1" applyFont="1" applyFill="1" applyBorder="1" applyAlignment="1">
      <alignment horizontal="right"/>
    </xf>
    <xf numFmtId="2" fontId="19" fillId="25" borderId="8" xfId="0" applyNumberFormat="1" applyFont="1" applyFill="1" applyBorder="1" applyAlignment="1">
      <alignment horizontal="right"/>
    </xf>
    <xf numFmtId="0" fontId="19" fillId="34" borderId="8" xfId="0" applyFont="1" applyFill="1" applyBorder="1" applyAlignment="1">
      <alignment horizontal="left" vertical="center"/>
    </xf>
    <xf numFmtId="0" fontId="18" fillId="34" borderId="58" xfId="0" applyFont="1" applyFill="1" applyBorder="1" applyAlignment="1">
      <alignment vertical="center"/>
    </xf>
    <xf numFmtId="0" fontId="19" fillId="0" borderId="0" xfId="0" applyFont="1"/>
    <xf numFmtId="0" fontId="19" fillId="34" borderId="8" xfId="0" applyFont="1" applyFill="1" applyBorder="1" applyAlignment="1">
      <alignment horizontal="left"/>
    </xf>
    <xf numFmtId="2" fontId="19" fillId="31" borderId="8" xfId="0" applyNumberFormat="1" applyFont="1" applyFill="1" applyBorder="1" applyAlignment="1">
      <alignment horizontal="right"/>
    </xf>
    <xf numFmtId="2" fontId="1" fillId="33" borderId="1" xfId="0" applyNumberFormat="1" applyFont="1" applyFill="1" applyBorder="1" applyAlignment="1">
      <alignment wrapText="1"/>
    </xf>
    <xf numFmtId="0" fontId="19" fillId="31" borderId="1" xfId="0" applyFont="1" applyFill="1" applyBorder="1"/>
    <xf numFmtId="0" fontId="19" fillId="31" borderId="1" xfId="0" applyFont="1" applyFill="1" applyBorder="1" applyAlignment="1">
      <alignment horizontal="right"/>
    </xf>
    <xf numFmtId="0" fontId="19" fillId="31" borderId="1" xfId="0" applyFont="1" applyFill="1" applyBorder="1" applyAlignment="1">
      <alignment vertical="center"/>
    </xf>
    <xf numFmtId="0" fontId="18" fillId="32" borderId="59" xfId="0" applyFont="1" applyFill="1" applyBorder="1" applyAlignment="1">
      <alignment horizontal="left" vertical="center"/>
    </xf>
    <xf numFmtId="0" fontId="18" fillId="32" borderId="60" xfId="0" applyFont="1" applyFill="1" applyBorder="1" applyAlignment="1">
      <alignment horizontal="center" vertical="center"/>
    </xf>
    <xf numFmtId="0" fontId="18" fillId="32" borderId="17" xfId="0" applyFont="1" applyFill="1" applyBorder="1" applyAlignment="1">
      <alignment horizontal="center" vertical="center"/>
    </xf>
    <xf numFmtId="0" fontId="18" fillId="32" borderId="17" xfId="0" applyFont="1" applyFill="1" applyBorder="1" applyAlignment="1">
      <alignment horizontal="center" vertical="center" wrapText="1"/>
    </xf>
    <xf numFmtId="4" fontId="18" fillId="32" borderId="8" xfId="0" applyNumberFormat="1" applyFont="1" applyFill="1" applyBorder="1" applyAlignment="1">
      <alignment horizontal="center" vertical="center"/>
    </xf>
    <xf numFmtId="0" fontId="18" fillId="32" borderId="8" xfId="0" applyFont="1" applyFill="1" applyBorder="1" applyAlignment="1">
      <alignment horizontal="center" vertical="center"/>
    </xf>
    <xf numFmtId="0" fontId="18" fillId="32" borderId="61" xfId="0" applyFont="1" applyFill="1" applyBorder="1" applyAlignment="1">
      <alignment horizontal="left" vertical="center"/>
    </xf>
    <xf numFmtId="0" fontId="18" fillId="32" borderId="63" xfId="0" applyFont="1" applyFill="1" applyBorder="1" applyAlignment="1">
      <alignment vertical="center"/>
    </xf>
    <xf numFmtId="0" fontId="19" fillId="31" borderId="1" xfId="0" applyFont="1" applyFill="1" applyBorder="1" applyAlignment="1">
      <alignment horizontal="right" vertical="center"/>
    </xf>
    <xf numFmtId="0" fontId="15" fillId="31" borderId="1" xfId="0" applyFont="1" applyFill="1" applyBorder="1" applyAlignment="1">
      <alignment vertical="center"/>
    </xf>
    <xf numFmtId="0" fontId="21" fillId="31" borderId="1" xfId="0" applyFont="1" applyFill="1" applyBorder="1" applyAlignment="1">
      <alignment vertical="center"/>
    </xf>
    <xf numFmtId="0" fontId="18" fillId="31" borderId="1" xfId="0" applyFont="1" applyFill="1" applyBorder="1" applyAlignment="1">
      <alignment vertical="center"/>
    </xf>
    <xf numFmtId="0" fontId="18" fillId="32" borderId="48" xfId="0" applyFont="1" applyFill="1" applyBorder="1" applyAlignment="1">
      <alignment horizontal="center" vertical="center" textRotation="90"/>
    </xf>
    <xf numFmtId="0" fontId="18" fillId="32" borderId="8" xfId="0" applyFont="1" applyFill="1" applyBorder="1" applyAlignment="1">
      <alignment horizontal="center" vertical="center" textRotation="90"/>
    </xf>
    <xf numFmtId="0" fontId="18" fillId="32" borderId="17" xfId="0" applyFont="1" applyFill="1" applyBorder="1" applyAlignment="1">
      <alignment horizontal="center" vertical="center" textRotation="90"/>
    </xf>
    <xf numFmtId="0" fontId="18" fillId="32" borderId="17" xfId="0" applyFont="1" applyFill="1" applyBorder="1" applyAlignment="1">
      <alignment horizontal="center" vertical="center" textRotation="90" wrapText="1"/>
    </xf>
    <xf numFmtId="4" fontId="18" fillId="32" borderId="8" xfId="0" applyNumberFormat="1" applyFont="1" applyFill="1" applyBorder="1" applyAlignment="1">
      <alignment horizontal="center" vertical="center" textRotation="90"/>
    </xf>
    <xf numFmtId="0" fontId="18" fillId="32" borderId="64" xfId="0" applyFont="1" applyFill="1" applyBorder="1" applyAlignment="1">
      <alignment horizontal="center" vertical="center"/>
    </xf>
    <xf numFmtId="0" fontId="18" fillId="32" borderId="64" xfId="0" applyFont="1" applyFill="1" applyBorder="1" applyAlignment="1">
      <alignment horizontal="center" vertical="center" wrapText="1"/>
    </xf>
    <xf numFmtId="0" fontId="18" fillId="32" borderId="65" xfId="0" applyFont="1" applyFill="1" applyBorder="1" applyAlignment="1">
      <alignment horizontal="center" vertical="center"/>
    </xf>
    <xf numFmtId="0" fontId="18" fillId="32" borderId="56" xfId="0" applyFont="1" applyFill="1" applyBorder="1" applyAlignment="1">
      <alignment horizontal="center" vertical="center"/>
    </xf>
    <xf numFmtId="0" fontId="18" fillId="32" borderId="58" xfId="0" applyFont="1" applyFill="1" applyBorder="1" applyAlignment="1">
      <alignment horizontal="left" vertical="center" wrapText="1"/>
    </xf>
    <xf numFmtId="0" fontId="19" fillId="31" borderId="28" xfId="0" applyFont="1" applyFill="1" applyBorder="1" applyAlignment="1">
      <alignment horizontal="right" vertical="center"/>
    </xf>
    <xf numFmtId="0" fontId="18" fillId="32" borderId="48" xfId="0" applyFont="1" applyFill="1" applyBorder="1" applyAlignment="1">
      <alignment horizontal="center" vertical="center"/>
    </xf>
    <xf numFmtId="0" fontId="18" fillId="32" borderId="63" xfId="0" applyFont="1" applyFill="1" applyBorder="1" applyAlignment="1">
      <alignment horizontal="left" vertical="center"/>
    </xf>
    <xf numFmtId="0" fontId="18" fillId="33" borderId="1" xfId="0" applyFont="1" applyFill="1" applyBorder="1" applyAlignment="1">
      <alignment horizontal="left" vertical="center"/>
    </xf>
    <xf numFmtId="2" fontId="1" fillId="33" borderId="1" xfId="0" applyNumberFormat="1" applyFont="1" applyFill="1" applyBorder="1"/>
    <xf numFmtId="0" fontId="18" fillId="32" borderId="48" xfId="0" applyFont="1" applyFill="1" applyBorder="1" applyAlignment="1">
      <alignment horizontal="center" vertical="center" wrapText="1"/>
    </xf>
    <xf numFmtId="0" fontId="18" fillId="32" borderId="66" xfId="0" applyFont="1" applyFill="1" applyBorder="1" applyAlignment="1">
      <alignment vertical="top" wrapText="1"/>
    </xf>
    <xf numFmtId="0" fontId="19" fillId="31" borderId="28" xfId="0" applyFont="1" applyFill="1" applyBorder="1"/>
    <xf numFmtId="4" fontId="18" fillId="32" borderId="67" xfId="0" applyNumberFormat="1" applyFont="1" applyFill="1" applyBorder="1" applyAlignment="1">
      <alignment horizontal="center" vertical="center"/>
    </xf>
    <xf numFmtId="4" fontId="18" fillId="32" borderId="31" xfId="0" applyNumberFormat="1" applyFont="1" applyFill="1" applyBorder="1" applyAlignment="1">
      <alignment horizontal="center" vertical="center"/>
    </xf>
    <xf numFmtId="4" fontId="18" fillId="32" borderId="68" xfId="0" applyNumberFormat="1" applyFont="1" applyFill="1" applyBorder="1" applyAlignment="1">
      <alignment horizontal="center" vertical="center"/>
    </xf>
    <xf numFmtId="4" fontId="18" fillId="32" borderId="32" xfId="0" applyNumberFormat="1" applyFont="1" applyFill="1" applyBorder="1" applyAlignment="1">
      <alignment horizontal="center" vertical="center"/>
    </xf>
    <xf numFmtId="4" fontId="18" fillId="32" borderId="69" xfId="0" applyNumberFormat="1" applyFont="1" applyFill="1" applyBorder="1" applyAlignment="1">
      <alignment vertical="center"/>
    </xf>
    <xf numFmtId="0" fontId="1" fillId="33" borderId="1" xfId="0" applyFont="1" applyFill="1" applyBorder="1" applyAlignment="1">
      <alignment horizontal="center" vertical="center"/>
    </xf>
    <xf numFmtId="0" fontId="12" fillId="0" borderId="0" xfId="0" applyFont="1" applyAlignment="1">
      <alignment wrapText="1"/>
    </xf>
    <xf numFmtId="1" fontId="12" fillId="0" borderId="0" xfId="0" applyNumberFormat="1" applyFont="1" applyAlignment="1">
      <alignment horizontal="right" wrapText="1"/>
    </xf>
    <xf numFmtId="1" fontId="12" fillId="0" borderId="0" xfId="0" applyNumberFormat="1" applyFont="1" applyAlignment="1">
      <alignment horizontal="right"/>
    </xf>
    <xf numFmtId="2" fontId="12" fillId="0" borderId="0" xfId="0" applyNumberFormat="1" applyFont="1" applyAlignment="1">
      <alignment wrapText="1"/>
    </xf>
    <xf numFmtId="1" fontId="1" fillId="0" borderId="0" xfId="0" applyNumberFormat="1" applyFont="1" applyAlignment="1">
      <alignment wrapText="1"/>
    </xf>
    <xf numFmtId="0" fontId="1" fillId="33" borderId="1" xfId="0" applyFont="1" applyFill="1" applyBorder="1"/>
    <xf numFmtId="0" fontId="1" fillId="0" borderId="70" xfId="0" applyFont="1" applyBorder="1" applyAlignment="1">
      <alignment wrapText="1"/>
    </xf>
    <xf numFmtId="1" fontId="1" fillId="0" borderId="71" xfId="0" applyNumberFormat="1" applyFont="1" applyBorder="1" applyAlignment="1">
      <alignment wrapText="1"/>
    </xf>
    <xf numFmtId="0" fontId="23" fillId="0" borderId="0" xfId="0" applyFont="1" applyAlignment="1">
      <alignment horizontal="left" vertical="top"/>
    </xf>
    <xf numFmtId="0" fontId="2" fillId="0" borderId="0" xfId="0" applyFont="1" applyAlignment="1">
      <alignment horizontal="left" vertical="top"/>
    </xf>
    <xf numFmtId="0" fontId="24" fillId="36" borderId="72" xfId="0" applyFont="1" applyFill="1" applyBorder="1" applyAlignment="1">
      <alignment horizontal="center" vertical="top" wrapText="1"/>
    </xf>
    <xf numFmtId="0" fontId="24" fillId="36" borderId="72" xfId="0" applyFont="1" applyFill="1" applyBorder="1" applyAlignment="1">
      <alignment horizontal="left" vertical="top" wrapText="1"/>
    </xf>
    <xf numFmtId="0" fontId="25" fillId="36" borderId="72" xfId="0" applyFont="1" applyFill="1" applyBorder="1" applyAlignment="1">
      <alignment horizontal="left" vertical="top" wrapText="1"/>
    </xf>
    <xf numFmtId="0" fontId="2" fillId="36" borderId="72" xfId="0" applyFont="1" applyFill="1" applyBorder="1" applyAlignment="1">
      <alignment horizontal="left" vertical="top" wrapText="1"/>
    </xf>
    <xf numFmtId="0" fontId="2" fillId="36" borderId="72" xfId="0" applyFont="1" applyFill="1" applyBorder="1" applyAlignment="1">
      <alignment horizontal="center" vertical="top" wrapText="1"/>
    </xf>
    <xf numFmtId="0" fontId="26" fillId="37" borderId="73" xfId="0" applyFont="1" applyFill="1" applyBorder="1" applyAlignment="1">
      <alignment horizontal="left" vertical="top" wrapText="1"/>
    </xf>
    <xf numFmtId="0" fontId="2" fillId="37" borderId="73" xfId="0" applyFont="1" applyFill="1" applyBorder="1" applyAlignment="1">
      <alignment horizontal="center" vertical="top" wrapText="1"/>
    </xf>
    <xf numFmtId="0" fontId="26" fillId="37" borderId="73" xfId="0" applyFont="1" applyFill="1" applyBorder="1" applyAlignment="1">
      <alignment horizontal="center" vertical="top" wrapText="1"/>
    </xf>
    <xf numFmtId="165" fontId="27" fillId="37" borderId="73" xfId="0" applyNumberFormat="1" applyFont="1" applyFill="1" applyBorder="1" applyAlignment="1">
      <alignment horizontal="center" vertical="top" wrapText="1"/>
    </xf>
    <xf numFmtId="0" fontId="26" fillId="0" borderId="74" xfId="0" applyFont="1" applyBorder="1" applyAlignment="1">
      <alignment horizontal="left" vertical="top" wrapText="1"/>
    </xf>
    <xf numFmtId="0" fontId="2" fillId="0" borderId="74" xfId="0" applyFont="1" applyBorder="1" applyAlignment="1">
      <alignment horizontal="center" vertical="top" wrapText="1"/>
    </xf>
    <xf numFmtId="165" fontId="27" fillId="0" borderId="74" xfId="0" applyNumberFormat="1" applyFont="1" applyBorder="1" applyAlignment="1">
      <alignment horizontal="center" vertical="top" wrapText="1"/>
    </xf>
    <xf numFmtId="0" fontId="26" fillId="37" borderId="75" xfId="0" applyFont="1" applyFill="1" applyBorder="1" applyAlignment="1">
      <alignment horizontal="left" vertical="top" wrapText="1"/>
    </xf>
    <xf numFmtId="0" fontId="2" fillId="37" borderId="75" xfId="0" applyFont="1" applyFill="1" applyBorder="1" applyAlignment="1">
      <alignment horizontal="center" vertical="top" wrapText="1"/>
    </xf>
    <xf numFmtId="165" fontId="27" fillId="37" borderId="75" xfId="0" applyNumberFormat="1" applyFont="1" applyFill="1" applyBorder="1" applyAlignment="1">
      <alignment horizontal="center" vertical="top" wrapText="1"/>
    </xf>
    <xf numFmtId="0" fontId="26" fillId="0" borderId="76" xfId="0" applyFont="1" applyBorder="1" applyAlignment="1">
      <alignment horizontal="left" vertical="top" wrapText="1"/>
    </xf>
    <xf numFmtId="0" fontId="2" fillId="0" borderId="76" xfId="0" applyFont="1" applyBorder="1" applyAlignment="1">
      <alignment horizontal="center" vertical="top" wrapText="1"/>
    </xf>
    <xf numFmtId="165" fontId="27" fillId="0" borderId="76" xfId="0" applyNumberFormat="1" applyFont="1" applyBorder="1" applyAlignment="1">
      <alignment horizontal="center" vertical="top" wrapText="1"/>
    </xf>
    <xf numFmtId="166" fontId="28" fillId="37" borderId="73" xfId="0" applyNumberFormat="1" applyFont="1" applyFill="1" applyBorder="1" applyAlignment="1">
      <alignment horizontal="center" vertical="top" wrapText="1"/>
    </xf>
    <xf numFmtId="167" fontId="28" fillId="37" borderId="73" xfId="0" applyNumberFormat="1" applyFont="1" applyFill="1" applyBorder="1" applyAlignment="1">
      <alignment horizontal="center" vertical="top" wrapText="1"/>
    </xf>
    <xf numFmtId="166" fontId="28" fillId="0" borderId="74" xfId="0" applyNumberFormat="1" applyFont="1" applyBorder="1" applyAlignment="1">
      <alignment horizontal="left" vertical="top" wrapText="1"/>
    </xf>
    <xf numFmtId="167" fontId="28" fillId="0" borderId="74" xfId="0" applyNumberFormat="1" applyFont="1" applyBorder="1" applyAlignment="1">
      <alignment horizontal="center" vertical="top" wrapText="1"/>
    </xf>
    <xf numFmtId="168" fontId="27" fillId="0" borderId="74" xfId="0" applyNumberFormat="1" applyFont="1" applyBorder="1" applyAlignment="1">
      <alignment horizontal="left" vertical="top" wrapText="1"/>
    </xf>
    <xf numFmtId="166" fontId="28" fillId="37" borderId="75" xfId="0" applyNumberFormat="1" applyFont="1" applyFill="1" applyBorder="1" applyAlignment="1">
      <alignment horizontal="left" vertical="top" wrapText="1"/>
    </xf>
    <xf numFmtId="167" fontId="28" fillId="37" borderId="75" xfId="0" applyNumberFormat="1" applyFont="1" applyFill="1" applyBorder="1" applyAlignment="1">
      <alignment horizontal="center" vertical="top" wrapText="1"/>
    </xf>
    <xf numFmtId="168" fontId="27" fillId="37" borderId="75" xfId="0" applyNumberFormat="1" applyFont="1" applyFill="1" applyBorder="1" applyAlignment="1">
      <alignment horizontal="left" vertical="top" wrapText="1"/>
    </xf>
    <xf numFmtId="0" fontId="2" fillId="0" borderId="74" xfId="0" applyFont="1" applyBorder="1" applyAlignment="1">
      <alignment horizontal="left" vertical="top" wrapText="1"/>
    </xf>
    <xf numFmtId="166" fontId="28" fillId="0" borderId="74" xfId="0" applyNumberFormat="1" applyFont="1" applyBorder="1" applyAlignment="1">
      <alignment horizontal="center" vertical="top" wrapText="1"/>
    </xf>
    <xf numFmtId="0" fontId="2" fillId="37" borderId="75" xfId="0" applyFont="1" applyFill="1" applyBorder="1" applyAlignment="1">
      <alignment horizontal="left" vertical="top" wrapText="1"/>
    </xf>
    <xf numFmtId="0" fontId="2" fillId="0" borderId="76" xfId="0" applyFont="1" applyBorder="1" applyAlignment="1">
      <alignment horizontal="left" vertical="top" wrapText="1"/>
    </xf>
    <xf numFmtId="169" fontId="28" fillId="0" borderId="76" xfId="0" applyNumberFormat="1" applyFont="1" applyBorder="1" applyAlignment="1">
      <alignment horizontal="left" vertical="top" wrapText="1"/>
    </xf>
    <xf numFmtId="167" fontId="28" fillId="0" borderId="76" xfId="0" applyNumberFormat="1" applyFont="1" applyBorder="1" applyAlignment="1">
      <alignment horizontal="center" vertical="top" wrapText="1"/>
    </xf>
    <xf numFmtId="166" fontId="28" fillId="37" borderId="75" xfId="0" applyNumberFormat="1" applyFont="1" applyFill="1" applyBorder="1" applyAlignment="1">
      <alignment horizontal="center" vertical="top" wrapText="1"/>
    </xf>
    <xf numFmtId="0" fontId="2" fillId="37" borderId="77" xfId="0" applyFont="1" applyFill="1" applyBorder="1" applyAlignment="1">
      <alignment horizontal="left" vertical="top" wrapText="1"/>
    </xf>
    <xf numFmtId="0" fontId="26" fillId="37" borderId="77" xfId="0" applyFont="1" applyFill="1" applyBorder="1" applyAlignment="1">
      <alignment horizontal="left" vertical="top" wrapText="1"/>
    </xf>
    <xf numFmtId="167" fontId="28" fillId="37" borderId="77" xfId="0" applyNumberFormat="1" applyFont="1" applyFill="1" applyBorder="1" applyAlignment="1">
      <alignment horizontal="center" vertical="top" wrapText="1"/>
    </xf>
    <xf numFmtId="165" fontId="27" fillId="37" borderId="77" xfId="0" applyNumberFormat="1" applyFont="1" applyFill="1" applyBorder="1" applyAlignment="1">
      <alignment horizontal="center" vertical="top" wrapText="1"/>
    </xf>
    <xf numFmtId="0" fontId="29" fillId="37" borderId="77" xfId="0" applyFont="1" applyFill="1" applyBorder="1" applyAlignment="1">
      <alignment horizontal="center" vertical="top" wrapText="1"/>
    </xf>
    <xf numFmtId="166" fontId="28" fillId="37" borderId="73" xfId="0" applyNumberFormat="1" applyFont="1" applyFill="1" applyBorder="1" applyAlignment="1">
      <alignment horizontal="left" vertical="top" wrapText="1"/>
    </xf>
    <xf numFmtId="168" fontId="30" fillId="37" borderId="73" xfId="0" applyNumberFormat="1" applyFont="1" applyFill="1" applyBorder="1" applyAlignment="1">
      <alignment horizontal="left" vertical="top" wrapText="1"/>
    </xf>
    <xf numFmtId="165" fontId="30" fillId="0" borderId="74" xfId="0" applyNumberFormat="1" applyFont="1" applyBorder="1" applyAlignment="1">
      <alignment horizontal="center" vertical="top" wrapText="1"/>
    </xf>
    <xf numFmtId="165" fontId="30" fillId="0" borderId="74" xfId="0" applyNumberFormat="1" applyFont="1" applyBorder="1" applyAlignment="1">
      <alignment horizontal="left" vertical="top" wrapText="1"/>
    </xf>
    <xf numFmtId="165" fontId="30" fillId="37" borderId="75" xfId="0" applyNumberFormat="1" applyFont="1" applyFill="1" applyBorder="1" applyAlignment="1">
      <alignment horizontal="center" vertical="top" wrapText="1"/>
    </xf>
    <xf numFmtId="165" fontId="30" fillId="37" borderId="75" xfId="0" applyNumberFormat="1" applyFont="1" applyFill="1" applyBorder="1" applyAlignment="1">
      <alignment horizontal="left" vertical="top" wrapText="1"/>
    </xf>
    <xf numFmtId="0" fontId="31" fillId="37" borderId="75" xfId="0" applyFont="1" applyFill="1" applyBorder="1" applyAlignment="1">
      <alignment horizontal="center" vertical="top" wrapText="1"/>
    </xf>
    <xf numFmtId="0" fontId="31" fillId="0" borderId="74" xfId="0" applyFont="1" applyBorder="1" applyAlignment="1">
      <alignment horizontal="center" vertical="top" wrapText="1"/>
    </xf>
    <xf numFmtId="165" fontId="30" fillId="0" borderId="76" xfId="0" applyNumberFormat="1" applyFont="1" applyBorder="1" applyAlignment="1">
      <alignment horizontal="center" vertical="top" wrapText="1"/>
    </xf>
    <xf numFmtId="0" fontId="31" fillId="0" borderId="76" xfId="0" applyFont="1" applyBorder="1" applyAlignment="1">
      <alignment horizontal="center" vertical="top" wrapText="1"/>
    </xf>
    <xf numFmtId="0" fontId="2" fillId="37" borderId="73" xfId="0" applyFont="1" applyFill="1" applyBorder="1" applyAlignment="1">
      <alignment horizontal="left" vertical="top" wrapText="1"/>
    </xf>
    <xf numFmtId="167" fontId="28" fillId="37" borderId="73" xfId="0" applyNumberFormat="1" applyFont="1" applyFill="1" applyBorder="1" applyAlignment="1">
      <alignment horizontal="left" vertical="top" wrapText="1"/>
    </xf>
    <xf numFmtId="165" fontId="30" fillId="37" borderId="73" xfId="0" applyNumberFormat="1" applyFont="1" applyFill="1" applyBorder="1" applyAlignment="1">
      <alignment horizontal="center" vertical="top" wrapText="1"/>
    </xf>
    <xf numFmtId="0" fontId="31" fillId="37" borderId="73" xfId="0" applyFont="1" applyFill="1" applyBorder="1" applyAlignment="1">
      <alignment horizontal="center" vertical="top" wrapText="1"/>
    </xf>
    <xf numFmtId="167" fontId="28" fillId="0" borderId="74" xfId="0" applyNumberFormat="1" applyFont="1" applyBorder="1" applyAlignment="1">
      <alignment horizontal="left" vertical="top" wrapText="1"/>
    </xf>
    <xf numFmtId="167" fontId="28" fillId="37" borderId="75" xfId="0" applyNumberFormat="1" applyFont="1" applyFill="1" applyBorder="1" applyAlignment="1">
      <alignment horizontal="left" vertical="top" wrapText="1"/>
    </xf>
    <xf numFmtId="167" fontId="28" fillId="37" borderId="77" xfId="0" applyNumberFormat="1" applyFont="1" applyFill="1" applyBorder="1" applyAlignment="1">
      <alignment horizontal="left" vertical="top" wrapText="1"/>
    </xf>
    <xf numFmtId="0" fontId="31" fillId="37" borderId="77" xfId="0" applyFont="1" applyFill="1" applyBorder="1" applyAlignment="1">
      <alignment horizontal="center" vertical="top" wrapText="1"/>
    </xf>
    <xf numFmtId="167" fontId="28" fillId="0" borderId="76" xfId="0" applyNumberFormat="1" applyFont="1" applyBorder="1" applyAlignment="1">
      <alignment horizontal="left" vertical="top" wrapText="1"/>
    </xf>
    <xf numFmtId="170" fontId="28" fillId="37" borderId="73" xfId="0" applyNumberFormat="1" applyFont="1" applyFill="1" applyBorder="1" applyAlignment="1">
      <alignment horizontal="left" vertical="top" wrapText="1"/>
    </xf>
    <xf numFmtId="166" fontId="28" fillId="0" borderId="76" xfId="0" applyNumberFormat="1" applyFont="1" applyBorder="1" applyAlignment="1">
      <alignment horizontal="left" vertical="top" wrapText="1"/>
    </xf>
    <xf numFmtId="165" fontId="30" fillId="0" borderId="76" xfId="0" applyNumberFormat="1" applyFont="1" applyBorder="1" applyAlignment="1">
      <alignment horizontal="left" vertical="top" wrapText="1"/>
    </xf>
    <xf numFmtId="169" fontId="28" fillId="0" borderId="74" xfId="0" applyNumberFormat="1" applyFont="1" applyBorder="1" applyAlignment="1">
      <alignment horizontal="left" vertical="top" wrapText="1"/>
    </xf>
    <xf numFmtId="168" fontId="30" fillId="0" borderId="74" xfId="0" applyNumberFormat="1" applyFont="1" applyBorder="1" applyAlignment="1">
      <alignment horizontal="left" vertical="top" wrapText="1"/>
    </xf>
    <xf numFmtId="168" fontId="30" fillId="37" borderId="75" xfId="0" applyNumberFormat="1" applyFont="1" applyFill="1" applyBorder="1" applyAlignment="1">
      <alignment horizontal="left" vertical="top" wrapText="1"/>
    </xf>
    <xf numFmtId="169" fontId="28" fillId="37" borderId="75" xfId="0" applyNumberFormat="1" applyFont="1" applyFill="1" applyBorder="1" applyAlignment="1">
      <alignment horizontal="left" vertical="top" wrapText="1"/>
    </xf>
    <xf numFmtId="0" fontId="2" fillId="37" borderId="77" xfId="0" applyFont="1" applyFill="1" applyBorder="1" applyAlignment="1">
      <alignment horizontal="center" vertical="top" wrapText="1"/>
    </xf>
    <xf numFmtId="169" fontId="28" fillId="37" borderId="77" xfId="0" applyNumberFormat="1" applyFont="1" applyFill="1" applyBorder="1" applyAlignment="1">
      <alignment horizontal="left" vertical="top" wrapText="1"/>
    </xf>
    <xf numFmtId="165" fontId="30" fillId="37" borderId="77" xfId="0" applyNumberFormat="1" applyFont="1" applyFill="1" applyBorder="1" applyAlignment="1">
      <alignment horizontal="left" vertical="top" wrapText="1"/>
    </xf>
    <xf numFmtId="168" fontId="30" fillId="37" borderId="77" xfId="0" applyNumberFormat="1" applyFont="1" applyFill="1" applyBorder="1" applyAlignment="1">
      <alignment horizontal="left" vertical="top" wrapText="1"/>
    </xf>
    <xf numFmtId="169" fontId="28" fillId="37" borderId="73" xfId="0" applyNumberFormat="1" applyFont="1" applyFill="1" applyBorder="1" applyAlignment="1">
      <alignment horizontal="left" vertical="top" wrapText="1"/>
    </xf>
    <xf numFmtId="165" fontId="30" fillId="37" borderId="73" xfId="0" applyNumberFormat="1" applyFont="1" applyFill="1" applyBorder="1" applyAlignment="1">
      <alignment horizontal="left" vertical="top" wrapText="1"/>
    </xf>
    <xf numFmtId="170" fontId="28" fillId="0" borderId="74" xfId="0" applyNumberFormat="1" applyFont="1" applyBorder="1" applyAlignment="1">
      <alignment horizontal="left" vertical="top" wrapText="1"/>
    </xf>
    <xf numFmtId="166" fontId="28" fillId="37" borderId="77" xfId="0" applyNumberFormat="1" applyFont="1" applyFill="1" applyBorder="1" applyAlignment="1">
      <alignment horizontal="left" vertical="top" wrapText="1"/>
    </xf>
    <xf numFmtId="165" fontId="30" fillId="37" borderId="77" xfId="0" applyNumberFormat="1" applyFont="1" applyFill="1" applyBorder="1" applyAlignment="1">
      <alignment horizontal="center" vertical="top" wrapText="1"/>
    </xf>
    <xf numFmtId="0" fontId="1" fillId="2" borderId="1" xfId="0" applyFont="1" applyFill="1" applyBorder="1" applyAlignment="1">
      <alignment horizontal="center"/>
    </xf>
    <xf numFmtId="0" fontId="2" fillId="0" borderId="0" xfId="0" applyFont="1" applyAlignment="1">
      <alignment horizontal="center"/>
    </xf>
    <xf numFmtId="11" fontId="2" fillId="0" borderId="0" xfId="0" applyNumberFormat="1" applyFont="1"/>
    <xf numFmtId="11" fontId="1" fillId="0" borderId="0" xfId="0" applyNumberFormat="1" applyFont="1"/>
    <xf numFmtId="0" fontId="2" fillId="0" borderId="78" xfId="0" applyFont="1" applyBorder="1"/>
    <xf numFmtId="0" fontId="1" fillId="0" borderId="78" xfId="0" applyFont="1" applyBorder="1"/>
    <xf numFmtId="9" fontId="2" fillId="0" borderId="78" xfId="0" applyNumberFormat="1" applyFont="1" applyBorder="1"/>
    <xf numFmtId="171" fontId="2" fillId="0" borderId="0" xfId="0" applyNumberFormat="1" applyFont="1"/>
    <xf numFmtId="172" fontId="2" fillId="0" borderId="0" xfId="0" applyNumberFormat="1" applyFont="1"/>
    <xf numFmtId="0" fontId="32" fillId="0" borderId="0" xfId="0" applyFont="1" applyAlignment="1">
      <alignment horizontal="left"/>
    </xf>
    <xf numFmtId="0" fontId="2" fillId="40" borderId="79" xfId="0" applyFont="1" applyFill="1" applyBorder="1" applyAlignment="1">
      <alignment horizontal="left" wrapText="1"/>
    </xf>
    <xf numFmtId="0" fontId="2" fillId="40" borderId="80" xfId="0" applyFont="1" applyFill="1" applyBorder="1" applyAlignment="1">
      <alignment horizontal="left" wrapText="1"/>
    </xf>
    <xf numFmtId="0" fontId="33" fillId="40" borderId="81" xfId="0" applyFont="1" applyFill="1" applyBorder="1" applyAlignment="1">
      <alignment horizontal="left" wrapText="1"/>
    </xf>
    <xf numFmtId="0" fontId="33" fillId="40" borderId="8" xfId="0" applyFont="1" applyFill="1" applyBorder="1" applyAlignment="1">
      <alignment horizontal="left" wrapText="1"/>
    </xf>
    <xf numFmtId="0" fontId="34" fillId="0" borderId="0" xfId="0" applyFont="1" applyAlignment="1">
      <alignment horizontal="left"/>
    </xf>
    <xf numFmtId="0" fontId="35" fillId="0" borderId="39" xfId="0" applyFont="1" applyBorder="1" applyAlignment="1">
      <alignment horizontal="left" wrapText="1"/>
    </xf>
    <xf numFmtId="165" fontId="36" fillId="0" borderId="44" xfId="0" applyNumberFormat="1" applyFont="1" applyBorder="1" applyAlignment="1">
      <alignment horizontal="center" wrapText="1"/>
    </xf>
    <xf numFmtId="165" fontId="36" fillId="0" borderId="45" xfId="0" applyNumberFormat="1" applyFont="1" applyBorder="1" applyAlignment="1">
      <alignment horizontal="center" wrapText="1"/>
    </xf>
    <xf numFmtId="0" fontId="35" fillId="0" borderId="43" xfId="0" applyFont="1" applyBorder="1" applyAlignment="1">
      <alignment horizontal="left" wrapText="1"/>
    </xf>
    <xf numFmtId="165" fontId="36" fillId="0" borderId="5" xfId="0" applyNumberFormat="1" applyFont="1" applyBorder="1" applyAlignment="1">
      <alignment horizontal="center" wrapText="1"/>
    </xf>
    <xf numFmtId="165" fontId="36" fillId="0" borderId="4" xfId="0" applyNumberFormat="1" applyFont="1" applyBorder="1" applyAlignment="1">
      <alignment horizontal="center" wrapText="1"/>
    </xf>
    <xf numFmtId="0" fontId="37" fillId="0" borderId="0" xfId="0" applyFont="1" applyAlignment="1">
      <alignment horizontal="left"/>
    </xf>
    <xf numFmtId="16" fontId="2" fillId="0" borderId="0" xfId="0" applyNumberFormat="1" applyFont="1"/>
    <xf numFmtId="0" fontId="35" fillId="0" borderId="51" xfId="0" applyFont="1" applyBorder="1" applyAlignment="1">
      <alignment horizontal="left" wrapText="1"/>
    </xf>
    <xf numFmtId="165" fontId="36" fillId="0" borderId="49" xfId="0" applyNumberFormat="1" applyFont="1" applyBorder="1" applyAlignment="1">
      <alignment horizontal="center" wrapText="1"/>
    </xf>
    <xf numFmtId="165" fontId="36" fillId="0" borderId="50" xfId="0" applyNumberFormat="1" applyFont="1" applyBorder="1" applyAlignment="1">
      <alignment horizontal="center" wrapText="1"/>
    </xf>
    <xf numFmtId="10" fontId="2" fillId="0" borderId="78" xfId="0" applyNumberFormat="1" applyFont="1" applyBorder="1"/>
    <xf numFmtId="10" fontId="2" fillId="0" borderId="0" xfId="0" applyNumberFormat="1" applyFont="1"/>
    <xf numFmtId="0" fontId="1" fillId="38" borderId="1" xfId="0" applyFont="1" applyFill="1" applyBorder="1"/>
    <xf numFmtId="0" fontId="1" fillId="5" borderId="1" xfId="0" applyFont="1" applyFill="1" applyBorder="1"/>
    <xf numFmtId="0" fontId="0" fillId="0" borderId="0" xfId="0"/>
    <xf numFmtId="0" fontId="1" fillId="5" borderId="9" xfId="0" applyFont="1" applyFill="1" applyBorder="1" applyAlignment="1">
      <alignment horizontal="center"/>
    </xf>
    <xf numFmtId="0" fontId="13" fillId="0" borderId="10" xfId="0" applyFont="1" applyBorder="1"/>
    <xf numFmtId="0" fontId="2" fillId="0" borderId="0" xfId="0" applyFont="1" applyAlignment="1">
      <alignment horizontal="left" wrapText="1"/>
    </xf>
    <xf numFmtId="0" fontId="0" fillId="0" borderId="0" xfId="0" applyFont="1" applyAlignment="1"/>
    <xf numFmtId="0" fontId="18" fillId="34" borderId="47" xfId="0" applyFont="1" applyFill="1" applyBorder="1" applyAlignment="1">
      <alignment horizontal="center" vertical="center"/>
    </xf>
    <xf numFmtId="0" fontId="13" fillId="0" borderId="53" xfId="0" applyFont="1" applyBorder="1"/>
    <xf numFmtId="0" fontId="18" fillId="34" borderId="39" xfId="0" applyFont="1" applyFill="1" applyBorder="1" applyAlignment="1">
      <alignment horizontal="center" vertical="center"/>
    </xf>
    <xf numFmtId="0" fontId="13" fillId="0" borderId="51" xfId="0" applyFont="1" applyBorder="1"/>
    <xf numFmtId="0" fontId="15" fillId="31" borderId="9" xfId="0" applyFont="1" applyFill="1" applyBorder="1" applyAlignment="1">
      <alignment horizontal="left"/>
    </xf>
    <xf numFmtId="0" fontId="18" fillId="32" borderId="62" xfId="0" applyFont="1" applyFill="1" applyBorder="1" applyAlignment="1">
      <alignment horizontal="center" vertical="center"/>
    </xf>
    <xf numFmtId="0" fontId="13" fillId="0" borderId="35" xfId="0" applyFont="1" applyBorder="1"/>
    <xf numFmtId="0" fontId="13" fillId="0" borderId="57" xfId="0" applyFont="1" applyBorder="1"/>
    <xf numFmtId="0" fontId="18" fillId="32" borderId="34" xfId="0" applyFont="1" applyFill="1" applyBorder="1" applyAlignment="1">
      <alignment horizontal="center" vertical="center"/>
    </xf>
    <xf numFmtId="0" fontId="15" fillId="35" borderId="9" xfId="0" applyFont="1" applyFill="1" applyBorder="1" applyAlignment="1">
      <alignment horizontal="left" vertical="center"/>
    </xf>
    <xf numFmtId="0" fontId="18" fillId="32" borderId="39" xfId="0" applyFont="1" applyFill="1" applyBorder="1" applyAlignment="1">
      <alignment horizontal="left" vertical="center" wrapText="1"/>
    </xf>
    <xf numFmtId="0" fontId="13" fillId="0" borderId="54" xfId="0" applyFont="1" applyBorder="1"/>
    <xf numFmtId="0" fontId="18" fillId="32" borderId="34" xfId="0" applyFont="1" applyFill="1" applyBorder="1" applyAlignment="1">
      <alignment horizontal="center" vertical="top" wrapText="1"/>
    </xf>
    <xf numFmtId="0" fontId="15" fillId="31" borderId="9" xfId="0" applyFont="1" applyFill="1" applyBorder="1" applyAlignment="1">
      <alignment horizontal="left" vertical="center"/>
    </xf>
    <xf numFmtId="4" fontId="18" fillId="32" borderId="30" xfId="0" applyNumberFormat="1" applyFont="1" applyFill="1" applyBorder="1" applyAlignment="1">
      <alignment horizontal="left" vertical="center" wrapText="1"/>
    </xf>
    <xf numFmtId="0" fontId="13" fillId="0" borderId="33" xfId="0" applyFont="1" applyBorder="1"/>
    <xf numFmtId="4" fontId="18" fillId="32" borderId="34" xfId="0" applyNumberFormat="1" applyFont="1" applyFill="1" applyBorder="1" applyAlignment="1">
      <alignment horizontal="center" vertical="center"/>
    </xf>
    <xf numFmtId="0" fontId="13" fillId="0" borderId="36" xfId="0" applyFont="1" applyBorder="1"/>
    <xf numFmtId="0" fontId="18" fillId="32" borderId="34" xfId="0" applyFont="1" applyFill="1" applyBorder="1" applyAlignment="1">
      <alignment horizontal="center" vertical="center" wrapText="1"/>
    </xf>
    <xf numFmtId="0" fontId="18" fillId="34" borderId="34" xfId="0" applyFont="1" applyFill="1" applyBorder="1" applyAlignment="1">
      <alignment horizontal="center" vertical="center"/>
    </xf>
    <xf numFmtId="0" fontId="15" fillId="31" borderId="24" xfId="0" applyFont="1" applyFill="1" applyBorder="1" applyAlignment="1">
      <alignment horizontal="left"/>
    </xf>
    <xf numFmtId="0" fontId="13" fillId="0" borderId="25" xfId="0" applyFont="1" applyBorder="1"/>
    <xf numFmtId="0" fontId="18" fillId="32" borderId="30" xfId="0" applyFont="1" applyFill="1" applyBorder="1" applyAlignment="1">
      <alignment horizontal="left" vertical="top"/>
    </xf>
    <xf numFmtId="0" fontId="18" fillId="34" borderId="39" xfId="0" applyFont="1" applyFill="1" applyBorder="1" applyAlignment="1">
      <alignment horizontal="left" vertical="top"/>
    </xf>
    <xf numFmtId="0" fontId="13" fillId="0" borderId="43" xfId="0" applyFont="1" applyBorder="1"/>
    <xf numFmtId="0" fontId="18" fillId="34" borderId="40" xfId="0" applyFont="1" applyFill="1" applyBorder="1" applyAlignment="1">
      <alignment horizontal="center" vertical="center"/>
    </xf>
    <xf numFmtId="0" fontId="13" fillId="0" borderId="42" xfId="0" applyFont="1" applyBorder="1"/>
    <xf numFmtId="0" fontId="13" fillId="0" borderId="41" xfId="0" applyFont="1" applyBorder="1"/>
    <xf numFmtId="0" fontId="18" fillId="34" borderId="44" xfId="0" applyFont="1" applyFill="1" applyBorder="1" applyAlignment="1">
      <alignment horizontal="center" vertical="center"/>
    </xf>
    <xf numFmtId="0" fontId="13" fillId="0" borderId="45" xfId="0" applyFont="1" applyBorder="1"/>
    <xf numFmtId="0" fontId="13" fillId="0" borderId="49" xfId="0" applyFont="1" applyBorder="1"/>
    <xf numFmtId="0" fontId="13" fillId="0" borderId="50" xfId="0" applyFont="1" applyBorder="1"/>
    <xf numFmtId="0" fontId="18" fillId="34" borderId="46" xfId="0" applyFont="1" applyFill="1" applyBorder="1" applyAlignment="1">
      <alignment horizontal="center" vertical="center"/>
    </xf>
    <xf numFmtId="0" fontId="13" fillId="0" borderId="52" xfId="0" applyFont="1" applyBorder="1"/>
    <xf numFmtId="0" fontId="1" fillId="41" borderId="9" xfId="0" applyFont="1" applyFill="1" applyBorder="1" applyAlignment="1">
      <alignment horizontal="center"/>
    </xf>
    <xf numFmtId="0" fontId="1" fillId="38" borderId="9" xfId="0" applyFont="1" applyFill="1" applyBorder="1" applyAlignment="1">
      <alignment horizontal="left"/>
    </xf>
    <xf numFmtId="0" fontId="33" fillId="40" borderId="40" xfId="0" applyFont="1" applyFill="1" applyBorder="1" applyAlignment="1">
      <alignment horizontal="left" wrapText="1"/>
    </xf>
    <xf numFmtId="0" fontId="2" fillId="39" borderId="9" xfId="0" applyFont="1" applyFill="1" applyBorder="1" applyAlignment="1">
      <alignment horizontal="left"/>
    </xf>
  </cellXfs>
  <cellStyles count="1">
    <cellStyle name="Normal" xfId="0" builtinId="0"/>
  </cellStyles>
  <dxfs count="99">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0</xdr:col>
      <xdr:colOff>0</xdr:colOff>
      <xdr:row>2</xdr:row>
      <xdr:rowOff>0</xdr:rowOff>
    </xdr:from>
    <xdr:ext cx="5314950" cy="2895600"/>
    <xdr:pic>
      <xdr:nvPicPr>
        <xdr:cNvPr id="2" name="image3.png">
          <a:extLst>
            <a:ext uri="{FF2B5EF4-FFF2-40B4-BE49-F238E27FC236}">
              <a16:creationId xmlns:a16="http://schemas.microsoft.com/office/drawing/2014/main" id="{00000000-0008-0000-0A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21</xdr:row>
      <xdr:rowOff>0</xdr:rowOff>
    </xdr:from>
    <xdr:ext cx="5772150" cy="2895600"/>
    <xdr:pic>
      <xdr:nvPicPr>
        <xdr:cNvPr id="3" name="image2.png">
          <a:extLst>
            <a:ext uri="{FF2B5EF4-FFF2-40B4-BE49-F238E27FC236}">
              <a16:creationId xmlns:a16="http://schemas.microsoft.com/office/drawing/2014/main" id="{00000000-0008-0000-0A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0</xdr:colOff>
      <xdr:row>40</xdr:row>
      <xdr:rowOff>0</xdr:rowOff>
    </xdr:from>
    <xdr:ext cx="5962650" cy="2943225"/>
    <xdr:pic>
      <xdr:nvPicPr>
        <xdr:cNvPr id="4" name="image1.png">
          <a:extLst>
            <a:ext uri="{FF2B5EF4-FFF2-40B4-BE49-F238E27FC236}">
              <a16:creationId xmlns:a16="http://schemas.microsoft.com/office/drawing/2014/main" id="{00000000-0008-0000-0A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60</xdr:row>
      <xdr:rowOff>0</xdr:rowOff>
    </xdr:from>
    <xdr:ext cx="6677025" cy="4057650"/>
    <xdr:pic>
      <xdr:nvPicPr>
        <xdr:cNvPr id="5" name="image4.png">
          <a:extLst>
            <a:ext uri="{FF2B5EF4-FFF2-40B4-BE49-F238E27FC236}">
              <a16:creationId xmlns:a16="http://schemas.microsoft.com/office/drawing/2014/main" id="{00000000-0008-0000-0A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0</xdr:col>
      <xdr:colOff>0</xdr:colOff>
      <xdr:row>2</xdr:row>
      <xdr:rowOff>0</xdr:rowOff>
    </xdr:from>
    <xdr:ext cx="5314950" cy="2895600"/>
    <xdr:pic>
      <xdr:nvPicPr>
        <xdr:cNvPr id="6" name="image3.png">
          <a:extLst>
            <a:ext uri="{FF2B5EF4-FFF2-40B4-BE49-F238E27FC236}">
              <a16:creationId xmlns:a16="http://schemas.microsoft.com/office/drawing/2014/main" id="{00000000-0008-0000-0A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21</xdr:row>
      <xdr:rowOff>0</xdr:rowOff>
    </xdr:from>
    <xdr:ext cx="5772150" cy="2895600"/>
    <xdr:pic>
      <xdr:nvPicPr>
        <xdr:cNvPr id="7" name="image2.png">
          <a:extLst>
            <a:ext uri="{FF2B5EF4-FFF2-40B4-BE49-F238E27FC236}">
              <a16:creationId xmlns:a16="http://schemas.microsoft.com/office/drawing/2014/main" id="{00000000-0008-0000-0A00-000007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0</xdr:colOff>
      <xdr:row>40</xdr:row>
      <xdr:rowOff>0</xdr:rowOff>
    </xdr:from>
    <xdr:ext cx="5962650" cy="2943225"/>
    <xdr:pic>
      <xdr:nvPicPr>
        <xdr:cNvPr id="8" name="image1.png">
          <a:extLst>
            <a:ext uri="{FF2B5EF4-FFF2-40B4-BE49-F238E27FC236}">
              <a16:creationId xmlns:a16="http://schemas.microsoft.com/office/drawing/2014/main" id="{00000000-0008-0000-0A00-000008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60</xdr:row>
      <xdr:rowOff>0</xdr:rowOff>
    </xdr:from>
    <xdr:ext cx="6677025" cy="4057650"/>
    <xdr:pic>
      <xdr:nvPicPr>
        <xdr:cNvPr id="9" name="image4.png">
          <a:extLst>
            <a:ext uri="{FF2B5EF4-FFF2-40B4-BE49-F238E27FC236}">
              <a16:creationId xmlns:a16="http://schemas.microsoft.com/office/drawing/2014/main" id="{00000000-0008-0000-0A00-000009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13" Type="http://schemas.openxmlformats.org/officeDocument/2006/relationships/comments" Target="../comments1.xml"/><Relationship Id="rId3" Type="http://schemas.openxmlformats.org/officeDocument/2006/relationships/hyperlink" Target="https://programs.dsireusa.org/system/program?fromSir=0&amp;state=MN" TargetMode="External"/><Relationship Id="rId7" Type="http://schemas.openxmlformats.org/officeDocument/2006/relationships/hyperlink" Target="http://biomassmagazine.com/articles/8185/usda-loan-guarantees-support-3-biomass-power-plants" TargetMode="External"/><Relationship Id="rId12" Type="http://schemas.openxmlformats.org/officeDocument/2006/relationships/vmlDrawing" Target="../drawings/vmlDrawing1.vml"/><Relationship Id="rId2" Type="http://schemas.openxmlformats.org/officeDocument/2006/relationships/hyperlink" Target="https://www.eia.gov/consumption/residential/reports/2009/state_briefs/pdf/va.pdf%20-%20for%20percent%20of%20homes%20using%20electricity%0aNREL%20Reference%20scenario%20for%20growth%20in%20electric%20appliances%20used%20for%20space%20heating%20(67%20to%2069%25)" TargetMode="External"/><Relationship Id="rId1" Type="http://schemas.openxmlformats.org/officeDocument/2006/relationships/hyperlink" Target="https://wamu.org/story/19/03/18/japan-is-betting-big-on-the-future-of-hydrogen-cars/" TargetMode="External"/><Relationship Id="rId6" Type="http://schemas.openxmlformats.org/officeDocument/2006/relationships/hyperlink" Target="https://www.energysage.com/solar/cost-benefit/solar-investment-tax-credit/" TargetMode="External"/><Relationship Id="rId11" Type="http://schemas.openxmlformats.org/officeDocument/2006/relationships/hyperlink" Target="https://afdc.energy.gov/laws/all?state=VA" TargetMode="External"/><Relationship Id="rId5" Type="http://schemas.openxmlformats.org/officeDocument/2006/relationships/hyperlink" Target="https://www.energy.gov/articles/secretary-perry-announces-financial-close-additional-loan-guarantees-during-trip-vogtle" TargetMode="External"/><Relationship Id="rId10" Type="http://schemas.openxmlformats.org/officeDocument/2006/relationships/hyperlink" Target="https://www.rggi.org/Auctions/Auction-Results/Prices-Volumes" TargetMode="External"/><Relationship Id="rId4" Type="http://schemas.openxmlformats.org/officeDocument/2006/relationships/hyperlink" Target="https://www.governor.virginia.gov/newsroom/all-releases/2020/april/headline-856056-en.html" TargetMode="External"/><Relationship Id="rId9" Type="http://schemas.openxmlformats.org/officeDocument/2006/relationships/hyperlink" Target="https://www.fas.org/sgp/crs/misc/R40562.pdf,%20p.3,%20paragraph%201"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workbookViewId="0"/>
  </sheetViews>
  <sheetFormatPr defaultColWidth="12.625" defaultRowHeight="15" customHeight="1"/>
  <cols>
    <col min="1" max="1" width="25.125" customWidth="1"/>
    <col min="2" max="2" width="21.375" customWidth="1"/>
    <col min="3" max="26" width="7.75" customWidth="1"/>
  </cols>
  <sheetData>
    <row r="1" spans="1:26" ht="14.25" customHeight="1">
      <c r="A1" s="1" t="s">
        <v>0</v>
      </c>
      <c r="B1" s="2"/>
      <c r="C1" s="2"/>
      <c r="D1" s="2"/>
      <c r="E1" s="2"/>
      <c r="F1" s="2"/>
      <c r="G1" s="2"/>
      <c r="H1" s="2"/>
      <c r="I1" s="2"/>
      <c r="J1" s="2"/>
      <c r="K1" s="2"/>
      <c r="L1" s="2"/>
      <c r="M1" s="2"/>
      <c r="N1" s="2"/>
      <c r="O1" s="2"/>
      <c r="P1" s="2"/>
      <c r="Q1" s="2"/>
      <c r="R1" s="2"/>
      <c r="S1" s="2"/>
      <c r="T1" s="2"/>
      <c r="U1" s="2"/>
      <c r="V1" s="2"/>
      <c r="W1" s="2"/>
      <c r="X1" s="2"/>
      <c r="Y1" s="2"/>
      <c r="Z1" s="2"/>
    </row>
    <row r="2" spans="1:26" ht="14.25" customHeight="1">
      <c r="A2" s="2"/>
      <c r="B2" s="2"/>
      <c r="C2" s="2"/>
      <c r="D2" s="2"/>
      <c r="E2" s="2"/>
      <c r="F2" s="2"/>
      <c r="G2" s="2"/>
      <c r="H2" s="2"/>
      <c r="I2" s="2"/>
      <c r="J2" s="2"/>
      <c r="K2" s="2"/>
      <c r="L2" s="2"/>
      <c r="M2" s="2"/>
      <c r="N2" s="2"/>
      <c r="O2" s="2"/>
      <c r="P2" s="2"/>
      <c r="Q2" s="2"/>
      <c r="R2" s="2"/>
      <c r="S2" s="2"/>
      <c r="T2" s="2"/>
      <c r="U2" s="2"/>
      <c r="V2" s="2"/>
      <c r="W2" s="2"/>
      <c r="X2" s="2"/>
      <c r="Y2" s="2"/>
      <c r="Z2" s="2"/>
    </row>
    <row r="3" spans="1:26" ht="14.25" customHeight="1">
      <c r="A3" s="2" t="s">
        <v>1</v>
      </c>
      <c r="B3" s="2"/>
      <c r="C3" s="2"/>
      <c r="D3" s="2"/>
      <c r="E3" s="2"/>
      <c r="F3" s="2"/>
      <c r="G3" s="2"/>
      <c r="H3" s="2"/>
      <c r="I3" s="2"/>
      <c r="J3" s="2"/>
      <c r="K3" s="2"/>
      <c r="L3" s="2"/>
      <c r="M3" s="2"/>
      <c r="N3" s="2"/>
      <c r="O3" s="2"/>
      <c r="P3" s="2"/>
      <c r="Q3" s="2"/>
      <c r="R3" s="2"/>
      <c r="S3" s="2"/>
      <c r="T3" s="2"/>
      <c r="U3" s="2"/>
      <c r="V3" s="2"/>
      <c r="W3" s="2"/>
      <c r="X3" s="2"/>
      <c r="Y3" s="2"/>
      <c r="Z3" s="2"/>
    </row>
    <row r="4" spans="1:26" ht="14.25" customHeight="1">
      <c r="A4" s="2" t="s">
        <v>2</v>
      </c>
      <c r="B4" s="2"/>
      <c r="C4" s="2"/>
      <c r="D4" s="2"/>
      <c r="E4" s="2"/>
      <c r="F4" s="2"/>
      <c r="G4" s="2"/>
      <c r="H4" s="2"/>
      <c r="I4" s="2"/>
      <c r="J4" s="2"/>
      <c r="K4" s="2"/>
      <c r="L4" s="2"/>
      <c r="M4" s="2"/>
      <c r="N4" s="2"/>
      <c r="O4" s="2"/>
      <c r="P4" s="2"/>
      <c r="Q4" s="2"/>
      <c r="R4" s="2"/>
      <c r="S4" s="2"/>
      <c r="T4" s="2"/>
      <c r="U4" s="2"/>
      <c r="V4" s="2"/>
      <c r="W4" s="2"/>
      <c r="X4" s="2"/>
      <c r="Y4" s="2"/>
      <c r="Z4" s="2"/>
    </row>
    <row r="5" spans="1:26" ht="14.25" customHeight="1">
      <c r="A5" s="2" t="s">
        <v>3</v>
      </c>
      <c r="B5" s="2"/>
      <c r="C5" s="2"/>
      <c r="D5" s="2"/>
      <c r="E5" s="2"/>
      <c r="F5" s="2"/>
      <c r="G5" s="2"/>
      <c r="H5" s="2"/>
      <c r="I5" s="2"/>
      <c r="J5" s="2"/>
      <c r="K5" s="2"/>
      <c r="L5" s="2"/>
      <c r="M5" s="2"/>
      <c r="N5" s="2"/>
      <c r="O5" s="2"/>
      <c r="P5" s="2"/>
      <c r="Q5" s="2"/>
      <c r="R5" s="2"/>
      <c r="S5" s="2"/>
      <c r="T5" s="2"/>
      <c r="U5" s="2"/>
      <c r="V5" s="2"/>
      <c r="W5" s="2"/>
      <c r="X5" s="2"/>
      <c r="Y5" s="2"/>
      <c r="Z5" s="2"/>
    </row>
    <row r="6" spans="1:26" ht="14.25" customHeight="1">
      <c r="A6" s="2" t="s">
        <v>4</v>
      </c>
      <c r="B6" s="2"/>
      <c r="C6" s="2"/>
      <c r="D6" s="2"/>
      <c r="E6" s="2"/>
      <c r="F6" s="2"/>
      <c r="G6" s="2"/>
      <c r="H6" s="2"/>
      <c r="I6" s="2"/>
      <c r="J6" s="2"/>
      <c r="K6" s="2"/>
      <c r="L6" s="2"/>
      <c r="M6" s="2"/>
      <c r="N6" s="2"/>
      <c r="O6" s="2"/>
      <c r="P6" s="2"/>
      <c r="Q6" s="2"/>
      <c r="R6" s="2"/>
      <c r="S6" s="2"/>
      <c r="T6" s="2"/>
      <c r="U6" s="2"/>
      <c r="V6" s="2"/>
      <c r="W6" s="2"/>
      <c r="X6" s="2"/>
      <c r="Y6" s="2"/>
      <c r="Z6" s="2"/>
    </row>
    <row r="7" spans="1:26" ht="14.25" customHeight="1">
      <c r="A7" s="2"/>
      <c r="B7" s="2"/>
      <c r="C7" s="2"/>
      <c r="D7" s="2"/>
      <c r="E7" s="2"/>
      <c r="F7" s="2"/>
      <c r="G7" s="2"/>
      <c r="H7" s="2"/>
      <c r="I7" s="2"/>
      <c r="J7" s="2"/>
      <c r="K7" s="2"/>
      <c r="L7" s="2"/>
      <c r="M7" s="2"/>
      <c r="N7" s="2"/>
      <c r="O7" s="2"/>
      <c r="P7" s="2"/>
      <c r="Q7" s="2"/>
      <c r="R7" s="2"/>
      <c r="S7" s="2"/>
      <c r="T7" s="2"/>
      <c r="U7" s="2"/>
      <c r="V7" s="2"/>
      <c r="W7" s="2"/>
      <c r="X7" s="2"/>
      <c r="Y7" s="2"/>
      <c r="Z7" s="2"/>
    </row>
    <row r="8" spans="1:26" ht="14.25" customHeight="1">
      <c r="A8" s="2" t="s">
        <v>5</v>
      </c>
      <c r="B8" s="2"/>
      <c r="C8" s="2"/>
      <c r="D8" s="2"/>
      <c r="E8" s="2"/>
      <c r="F8" s="2"/>
      <c r="G8" s="2"/>
      <c r="H8" s="2"/>
      <c r="I8" s="2"/>
      <c r="J8" s="2"/>
      <c r="K8" s="2"/>
      <c r="L8" s="2"/>
      <c r="M8" s="2"/>
      <c r="N8" s="2"/>
      <c r="O8" s="2"/>
      <c r="P8" s="2"/>
      <c r="Q8" s="2"/>
      <c r="R8" s="2"/>
      <c r="S8" s="2"/>
      <c r="T8" s="2"/>
      <c r="U8" s="2"/>
      <c r="V8" s="2"/>
      <c r="W8" s="2"/>
      <c r="X8" s="2"/>
      <c r="Y8" s="2"/>
      <c r="Z8" s="2"/>
    </row>
    <row r="9" spans="1:26" ht="14.25" customHeight="1">
      <c r="A9" s="2" t="s">
        <v>6</v>
      </c>
      <c r="B9" s="2"/>
      <c r="C9" s="2"/>
      <c r="D9" s="2"/>
      <c r="E9" s="2"/>
      <c r="F9" s="2"/>
      <c r="G9" s="2"/>
      <c r="H9" s="2"/>
      <c r="I9" s="2"/>
      <c r="J9" s="2"/>
      <c r="K9" s="2"/>
      <c r="L9" s="2"/>
      <c r="M9" s="2"/>
      <c r="N9" s="2"/>
      <c r="O9" s="2"/>
      <c r="P9" s="2"/>
      <c r="Q9" s="2"/>
      <c r="R9" s="2"/>
      <c r="S9" s="2"/>
      <c r="T9" s="2"/>
      <c r="U9" s="2"/>
      <c r="V9" s="2"/>
      <c r="W9" s="2"/>
      <c r="X9" s="2"/>
      <c r="Y9" s="2"/>
      <c r="Z9" s="2"/>
    </row>
    <row r="10" spans="1:26" ht="14.25" customHeight="1">
      <c r="A10" s="3" t="s">
        <v>7</v>
      </c>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c r="A11" s="4"/>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c r="A12" s="2" t="s">
        <v>8</v>
      </c>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c r="A13" s="2" t="s">
        <v>9</v>
      </c>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c r="A14" s="2" t="s">
        <v>10</v>
      </c>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c r="A16" s="5" t="s">
        <v>11</v>
      </c>
      <c r="B16" s="6"/>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c r="A17" s="2" t="s">
        <v>12</v>
      </c>
      <c r="B17" s="7">
        <f>MAX(PolicyLevers!H:H)</f>
        <v>859</v>
      </c>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c r="A18" s="2" t="s">
        <v>13</v>
      </c>
      <c r="B18" s="7" t="str">
        <f t="array" ref="B18">IF(MIN(IF(COUNTIF(PolicyLevers!$H$2:$H$1623,PolicyLevers!$H$2:$H$1623)&gt;1,PolicyLevers!$H$2:$H$1623, ""))=0,"No duplicate ID numbers",MIN(IF(COUNTIF(PolicyLevers!$H$2:$H$1623,PolicyLevers!$H$2:$H$1623)&gt;1,PolicyLevers!$H$2:$H$1623, "")))</f>
        <v>No duplicate ID numbers</v>
      </c>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c r="A19" s="8" t="s">
        <v>14</v>
      </c>
      <c r="B19" s="7" t="str">
        <f t="array" ref="B19">IF(MIN(IF((NOT(ISNUMBER(PolicyLevers!$H$2:$H$1623)))*(PolicyLevers!$I$2:$I$1623="Yes"),ROW(PolicyLevers!$H$2:$H$1623)))=0,"No missing ID numbers",MIN(IF((NOT(ISNUMBER(PolicyLevers!$H$2:$H$1623)))*(PolicyLevers!$I$2:$I$1623="Yes"),ROW(PolicyLevers!$H$2:$H$1623))))</f>
        <v>No missing ID numbers</v>
      </c>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c r="A21" s="5" t="s">
        <v>15</v>
      </c>
      <c r="B21" s="6"/>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c r="A22" s="2" t="s">
        <v>16</v>
      </c>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c r="A23" s="2" t="s">
        <v>17</v>
      </c>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c r="A24" s="2" t="s">
        <v>18</v>
      </c>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c r="A25" s="2" t="s">
        <v>19</v>
      </c>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c r="A26" s="2" t="s">
        <v>20</v>
      </c>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c r="A28" s="2" t="s">
        <v>21</v>
      </c>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c r="A29" s="2" t="s">
        <v>22</v>
      </c>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c r="A30" s="2" t="s">
        <v>23</v>
      </c>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c r="A32" s="2" t="s">
        <v>24</v>
      </c>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c r="A33" s="2" t="s">
        <v>25</v>
      </c>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c r="A34" s="2" t="s">
        <v>26</v>
      </c>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c r="A36" s="2" t="s">
        <v>27</v>
      </c>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c r="A37" s="2" t="s">
        <v>28</v>
      </c>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c r="A38" s="2" t="s">
        <v>29</v>
      </c>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c r="A40" s="5" t="s">
        <v>30</v>
      </c>
      <c r="B40" s="6"/>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c r="A41" s="2" t="s">
        <v>31</v>
      </c>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c r="A42" s="2" t="s">
        <v>32</v>
      </c>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c r="A44" s="2" t="s">
        <v>33</v>
      </c>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c r="A45" s="2" t="s">
        <v>34</v>
      </c>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c r="A46" s="2" t="s">
        <v>35</v>
      </c>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c r="A47" s="2" t="s">
        <v>36</v>
      </c>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conditionalFormatting sqref="B18">
    <cfRule type="containsText" dxfId="98" priority="1" stopIfTrue="1" operator="containsText" text="No duplicate ID numbers">
      <formula>NOT(ISERROR(SEARCH(("No duplicate ID numbers"),(B18))))</formula>
    </cfRule>
  </conditionalFormatting>
  <conditionalFormatting sqref="B18">
    <cfRule type="cellIs" dxfId="97" priority="2" operator="greaterThan">
      <formula>0</formula>
    </cfRule>
  </conditionalFormatting>
  <conditionalFormatting sqref="B19">
    <cfRule type="containsText" dxfId="96" priority="3" stopIfTrue="1" operator="containsText" text="No missing ID numbers">
      <formula>NOT(ISERROR(SEARCH(("No missing ID numbers"),(B19))))</formula>
    </cfRule>
  </conditionalFormatting>
  <conditionalFormatting sqref="B19">
    <cfRule type="cellIs" dxfId="95" priority="4" operator="greaterThan">
      <formula>0</formula>
    </cfRule>
  </conditionalFormatting>
  <hyperlinks>
    <hyperlink ref="A10" r:id="rId1" xr:uid="{00000000-0004-0000-0000-000000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tabSelected="1" topLeftCell="D1" workbookViewId="0">
      <pane ySplit="1" topLeftCell="A365" activePane="bottomLeft" state="frozen"/>
      <selection pane="bottomLeft" activeCell="I386" sqref="I386"/>
    </sheetView>
  </sheetViews>
  <sheetFormatPr defaultColWidth="12.625" defaultRowHeight="15" customHeight="1"/>
  <cols>
    <col min="1" max="1" width="15.75" customWidth="1"/>
    <col min="2" max="3" width="24.875" customWidth="1"/>
    <col min="4" max="5" width="16.5" customWidth="1"/>
    <col min="6" max="7" width="20.25" customWidth="1"/>
    <col min="8" max="8" width="17" customWidth="1"/>
    <col min="9" max="10" width="18.625" customWidth="1"/>
    <col min="11" max="11" width="14.75" customWidth="1"/>
    <col min="12" max="12" width="16.625" customWidth="1"/>
    <col min="13" max="14" width="16.75" customWidth="1"/>
    <col min="15" max="15" width="24.875" customWidth="1"/>
    <col min="16" max="16" width="68.5" customWidth="1"/>
    <col min="17" max="17" width="45.875" customWidth="1"/>
    <col min="18" max="18" width="38" customWidth="1"/>
    <col min="19" max="19" width="41.875" customWidth="1"/>
    <col min="20" max="20" width="32.625" customWidth="1"/>
    <col min="21" max="26" width="8" customWidth="1"/>
  </cols>
  <sheetData>
    <row r="1" spans="1:26" ht="14.25" customHeight="1">
      <c r="A1" s="9" t="s">
        <v>37</v>
      </c>
      <c r="B1" s="9" t="s">
        <v>38</v>
      </c>
      <c r="C1" s="9" t="s">
        <v>39</v>
      </c>
      <c r="D1" s="9" t="s">
        <v>40</v>
      </c>
      <c r="E1" s="9" t="s">
        <v>41</v>
      </c>
      <c r="F1" s="9" t="s">
        <v>42</v>
      </c>
      <c r="G1" s="9" t="s">
        <v>43</v>
      </c>
      <c r="H1" s="10" t="s">
        <v>44</v>
      </c>
      <c r="I1" s="9" t="s">
        <v>45</v>
      </c>
      <c r="J1" s="10" t="s">
        <v>46</v>
      </c>
      <c r="K1" s="9" t="s">
        <v>47</v>
      </c>
      <c r="L1" s="9" t="s">
        <v>48</v>
      </c>
      <c r="M1" s="9" t="s">
        <v>49</v>
      </c>
      <c r="N1" s="9" t="s">
        <v>50</v>
      </c>
      <c r="O1" s="9" t="s">
        <v>51</v>
      </c>
      <c r="P1" s="9" t="s">
        <v>52</v>
      </c>
      <c r="Q1" s="9" t="s">
        <v>53</v>
      </c>
      <c r="R1" s="11" t="s">
        <v>54</v>
      </c>
      <c r="S1" s="12" t="s">
        <v>55</v>
      </c>
      <c r="T1" s="13" t="s">
        <v>56</v>
      </c>
      <c r="U1" s="8"/>
      <c r="V1" s="8"/>
      <c r="W1" s="8"/>
      <c r="X1" s="8"/>
      <c r="Y1" s="8"/>
      <c r="Z1" s="8"/>
    </row>
    <row r="2" spans="1:26" ht="14.25" customHeight="1">
      <c r="A2" s="14" t="s">
        <v>57</v>
      </c>
      <c r="B2" s="14" t="s">
        <v>58</v>
      </c>
      <c r="C2" s="14" t="s">
        <v>59</v>
      </c>
      <c r="D2" s="14" t="s">
        <v>60</v>
      </c>
      <c r="E2" s="14" t="s">
        <v>61</v>
      </c>
      <c r="F2" s="14" t="s">
        <v>60</v>
      </c>
      <c r="G2" s="14" t="s">
        <v>62</v>
      </c>
      <c r="H2" s="15">
        <v>300</v>
      </c>
      <c r="I2" s="16" t="s">
        <v>63</v>
      </c>
      <c r="J2" s="14" t="s">
        <v>64</v>
      </c>
      <c r="K2" s="14" t="s">
        <v>65</v>
      </c>
      <c r="L2" s="17">
        <v>0</v>
      </c>
      <c r="M2" s="17">
        <v>1</v>
      </c>
      <c r="N2" s="17">
        <v>0.02</v>
      </c>
      <c r="O2" s="14" t="s">
        <v>66</v>
      </c>
      <c r="P2" s="18" t="s">
        <v>67</v>
      </c>
      <c r="Q2" s="16" t="s">
        <v>68</v>
      </c>
      <c r="R2" s="19" t="s">
        <v>69</v>
      </c>
      <c r="S2" s="20"/>
      <c r="T2" s="14"/>
      <c r="U2" s="8"/>
      <c r="V2" s="8"/>
      <c r="W2" s="8"/>
      <c r="X2" s="8"/>
      <c r="Y2" s="8"/>
      <c r="Z2" s="8"/>
    </row>
    <row r="3" spans="1:26" ht="14.25" customHeight="1">
      <c r="A3" s="21" t="str">
        <f t="shared" ref="A3:C3" si="0">A$2</f>
        <v>Transportation</v>
      </c>
      <c r="B3" s="21" t="str">
        <f t="shared" si="0"/>
        <v>Conventional Pollutant Standards</v>
      </c>
      <c r="C3" s="21" t="str">
        <f t="shared" si="0"/>
        <v>Percentage Reduction of Separately Regulated Pollutants</v>
      </c>
      <c r="D3" s="14" t="s">
        <v>60</v>
      </c>
      <c r="E3" s="14" t="s">
        <v>70</v>
      </c>
      <c r="F3" s="14" t="s">
        <v>60</v>
      </c>
      <c r="G3" s="14" t="s">
        <v>70</v>
      </c>
      <c r="H3" s="15">
        <v>301</v>
      </c>
      <c r="I3" s="16" t="s">
        <v>63</v>
      </c>
      <c r="J3" s="21" t="str">
        <f t="shared" ref="J3:O3" si="1">J$2</f>
        <v>Conventional Pollutant Standard</v>
      </c>
      <c r="K3" s="21" t="str">
        <f t="shared" si="1"/>
        <v>trans reduce regulated pollutants</v>
      </c>
      <c r="L3" s="22">
        <f t="shared" si="1"/>
        <v>0</v>
      </c>
      <c r="M3" s="22">
        <f t="shared" si="1"/>
        <v>1</v>
      </c>
      <c r="N3" s="22">
        <f t="shared" si="1"/>
        <v>0.02</v>
      </c>
      <c r="O3" s="21" t="str">
        <f t="shared" si="1"/>
        <v>% reduction in emissions</v>
      </c>
      <c r="P3" s="18" t="s">
        <v>71</v>
      </c>
      <c r="Q3" s="23" t="str">
        <f t="shared" ref="Q3:R3" si="2">Q$2</f>
        <v>transportation-sector-main.html#conv-pol-stds</v>
      </c>
      <c r="R3" s="24" t="str">
        <f t="shared" si="2"/>
        <v>conventional-pollutant-standards.html</v>
      </c>
      <c r="S3" s="20"/>
      <c r="T3" s="14"/>
      <c r="U3" s="8"/>
      <c r="V3" s="8"/>
      <c r="W3" s="8"/>
      <c r="X3" s="8"/>
      <c r="Y3" s="8"/>
      <c r="Z3" s="8"/>
    </row>
    <row r="4" spans="1:26" ht="14.25" customHeight="1">
      <c r="A4" s="21" t="str">
        <f t="shared" ref="A4:C4" si="3">A$2</f>
        <v>Transportation</v>
      </c>
      <c r="B4" s="21" t="str">
        <f t="shared" si="3"/>
        <v>Conventional Pollutant Standards</v>
      </c>
      <c r="C4" s="21" t="str">
        <f t="shared" si="3"/>
        <v>Percentage Reduction of Separately Regulated Pollutants</v>
      </c>
      <c r="D4" s="14" t="s">
        <v>60</v>
      </c>
      <c r="E4" s="14" t="s">
        <v>72</v>
      </c>
      <c r="F4" s="14" t="s">
        <v>60</v>
      </c>
      <c r="G4" s="14" t="s">
        <v>72</v>
      </c>
      <c r="H4" s="15">
        <v>302</v>
      </c>
      <c r="I4" s="16" t="s">
        <v>63</v>
      </c>
      <c r="J4" s="21" t="str">
        <f t="shared" ref="J4:O4" si="4">J$2</f>
        <v>Conventional Pollutant Standard</v>
      </c>
      <c r="K4" s="21" t="str">
        <f t="shared" si="4"/>
        <v>trans reduce regulated pollutants</v>
      </c>
      <c r="L4" s="22">
        <f t="shared" si="4"/>
        <v>0</v>
      </c>
      <c r="M4" s="22">
        <f t="shared" si="4"/>
        <v>1</v>
      </c>
      <c r="N4" s="22">
        <f t="shared" si="4"/>
        <v>0.02</v>
      </c>
      <c r="O4" s="21" t="str">
        <f t="shared" si="4"/>
        <v>% reduction in emissions</v>
      </c>
      <c r="P4" s="18" t="s">
        <v>73</v>
      </c>
      <c r="Q4" s="23" t="str">
        <f t="shared" ref="Q4:R4" si="5">Q$2</f>
        <v>transportation-sector-main.html#conv-pol-stds</v>
      </c>
      <c r="R4" s="24" t="str">
        <f t="shared" si="5"/>
        <v>conventional-pollutant-standards.html</v>
      </c>
      <c r="S4" s="20"/>
      <c r="T4" s="14"/>
      <c r="U4" s="8"/>
      <c r="V4" s="8"/>
      <c r="W4" s="8"/>
      <c r="X4" s="8"/>
      <c r="Y4" s="8"/>
      <c r="Z4" s="8"/>
    </row>
    <row r="5" spans="1:26" ht="14.25" customHeight="1">
      <c r="A5" s="21" t="str">
        <f t="shared" ref="A5:C5" si="6">A$2</f>
        <v>Transportation</v>
      </c>
      <c r="B5" s="21" t="str">
        <f t="shared" si="6"/>
        <v>Conventional Pollutant Standards</v>
      </c>
      <c r="C5" s="21" t="str">
        <f t="shared" si="6"/>
        <v>Percentage Reduction of Separately Regulated Pollutants</v>
      </c>
      <c r="D5" s="14" t="s">
        <v>60</v>
      </c>
      <c r="E5" s="14" t="s">
        <v>74</v>
      </c>
      <c r="F5" s="14" t="s">
        <v>60</v>
      </c>
      <c r="G5" s="14" t="s">
        <v>74</v>
      </c>
      <c r="H5" s="15">
        <v>303</v>
      </c>
      <c r="I5" s="16" t="s">
        <v>63</v>
      </c>
      <c r="J5" s="21" t="str">
        <f t="shared" ref="J5:O5" si="7">J$2</f>
        <v>Conventional Pollutant Standard</v>
      </c>
      <c r="K5" s="21" t="str">
        <f t="shared" si="7"/>
        <v>trans reduce regulated pollutants</v>
      </c>
      <c r="L5" s="22">
        <f t="shared" si="7"/>
        <v>0</v>
      </c>
      <c r="M5" s="22">
        <f t="shared" si="7"/>
        <v>1</v>
      </c>
      <c r="N5" s="22">
        <f t="shared" si="7"/>
        <v>0.02</v>
      </c>
      <c r="O5" s="21" t="str">
        <f t="shared" si="7"/>
        <v>% reduction in emissions</v>
      </c>
      <c r="P5" s="18" t="s">
        <v>75</v>
      </c>
      <c r="Q5" s="23" t="str">
        <f t="shared" ref="Q5:R5" si="8">Q$2</f>
        <v>transportation-sector-main.html#conv-pol-stds</v>
      </c>
      <c r="R5" s="24" t="str">
        <f t="shared" si="8"/>
        <v>conventional-pollutant-standards.html</v>
      </c>
      <c r="S5" s="20"/>
      <c r="T5" s="14"/>
      <c r="U5" s="8"/>
      <c r="V5" s="8"/>
      <c r="W5" s="8"/>
      <c r="X5" s="8"/>
      <c r="Y5" s="8"/>
      <c r="Z5" s="8"/>
    </row>
    <row r="6" spans="1:26" ht="14.25" customHeight="1">
      <c r="A6" s="21" t="str">
        <f t="shared" ref="A6:C6" si="9">A$2</f>
        <v>Transportation</v>
      </c>
      <c r="B6" s="21" t="str">
        <f t="shared" si="9"/>
        <v>Conventional Pollutant Standards</v>
      </c>
      <c r="C6" s="21" t="str">
        <f t="shared" si="9"/>
        <v>Percentage Reduction of Separately Regulated Pollutants</v>
      </c>
      <c r="D6" s="14" t="s">
        <v>60</v>
      </c>
      <c r="E6" s="14" t="s">
        <v>76</v>
      </c>
      <c r="F6" s="14" t="s">
        <v>60</v>
      </c>
      <c r="G6" s="14" t="s">
        <v>77</v>
      </c>
      <c r="H6" s="15">
        <v>304</v>
      </c>
      <c r="I6" s="16" t="s">
        <v>63</v>
      </c>
      <c r="J6" s="21" t="str">
        <f t="shared" ref="J6:O6" si="10">J$2</f>
        <v>Conventional Pollutant Standard</v>
      </c>
      <c r="K6" s="21" t="str">
        <f t="shared" si="10"/>
        <v>trans reduce regulated pollutants</v>
      </c>
      <c r="L6" s="22">
        <f t="shared" si="10"/>
        <v>0</v>
      </c>
      <c r="M6" s="22">
        <f t="shared" si="10"/>
        <v>1</v>
      </c>
      <c r="N6" s="22">
        <f t="shared" si="10"/>
        <v>0.02</v>
      </c>
      <c r="O6" s="21" t="str">
        <f t="shared" si="10"/>
        <v>% reduction in emissions</v>
      </c>
      <c r="P6" s="18" t="s">
        <v>78</v>
      </c>
      <c r="Q6" s="23" t="str">
        <f t="shared" ref="Q6:R6" si="11">Q$2</f>
        <v>transportation-sector-main.html#conv-pol-stds</v>
      </c>
      <c r="R6" s="24" t="str">
        <f t="shared" si="11"/>
        <v>conventional-pollutant-standards.html</v>
      </c>
      <c r="S6" s="20"/>
      <c r="T6" s="14"/>
      <c r="U6" s="8"/>
      <c r="V6" s="8"/>
      <c r="W6" s="8"/>
      <c r="X6" s="8"/>
      <c r="Y6" s="8"/>
      <c r="Z6" s="8"/>
    </row>
    <row r="7" spans="1:26" ht="14.25" customHeight="1">
      <c r="A7" s="21" t="str">
        <f t="shared" ref="A7:C7" si="12">A$2</f>
        <v>Transportation</v>
      </c>
      <c r="B7" s="21" t="str">
        <f t="shared" si="12"/>
        <v>Conventional Pollutant Standards</v>
      </c>
      <c r="C7" s="21" t="str">
        <f t="shared" si="12"/>
        <v>Percentage Reduction of Separately Regulated Pollutants</v>
      </c>
      <c r="D7" s="14" t="s">
        <v>60</v>
      </c>
      <c r="E7" s="14" t="s">
        <v>79</v>
      </c>
      <c r="F7" s="14" t="s">
        <v>60</v>
      </c>
      <c r="G7" s="14" t="s">
        <v>79</v>
      </c>
      <c r="H7" s="15">
        <v>305</v>
      </c>
      <c r="I7" s="16" t="s">
        <v>63</v>
      </c>
      <c r="J7" s="21" t="str">
        <f t="shared" ref="J7:O7" si="13">J$2</f>
        <v>Conventional Pollutant Standard</v>
      </c>
      <c r="K7" s="21" t="str">
        <f t="shared" si="13"/>
        <v>trans reduce regulated pollutants</v>
      </c>
      <c r="L7" s="22">
        <f t="shared" si="13"/>
        <v>0</v>
      </c>
      <c r="M7" s="22">
        <f t="shared" si="13"/>
        <v>1</v>
      </c>
      <c r="N7" s="22">
        <f t="shared" si="13"/>
        <v>0.02</v>
      </c>
      <c r="O7" s="21" t="str">
        <f t="shared" si="13"/>
        <v>% reduction in emissions</v>
      </c>
      <c r="P7" s="18" t="s">
        <v>80</v>
      </c>
      <c r="Q7" s="23" t="str">
        <f t="shared" ref="Q7:R7" si="14">Q$2</f>
        <v>transportation-sector-main.html#conv-pol-stds</v>
      </c>
      <c r="R7" s="24" t="str">
        <f t="shared" si="14"/>
        <v>conventional-pollutant-standards.html</v>
      </c>
      <c r="S7" s="20"/>
      <c r="T7" s="14"/>
      <c r="U7" s="8"/>
      <c r="V7" s="8"/>
      <c r="W7" s="8"/>
      <c r="X7" s="8"/>
      <c r="Y7" s="8"/>
      <c r="Z7" s="8"/>
    </row>
    <row r="8" spans="1:26" ht="14.25" customHeight="1">
      <c r="A8" s="21" t="str">
        <f t="shared" ref="A8:C8" si="15">A$2</f>
        <v>Transportation</v>
      </c>
      <c r="B8" s="21" t="str">
        <f t="shared" si="15"/>
        <v>Conventional Pollutant Standards</v>
      </c>
      <c r="C8" s="21" t="str">
        <f t="shared" si="15"/>
        <v>Percentage Reduction of Separately Regulated Pollutants</v>
      </c>
      <c r="D8" s="14" t="s">
        <v>60</v>
      </c>
      <c r="E8" s="14" t="s">
        <v>81</v>
      </c>
      <c r="F8" s="14" t="s">
        <v>60</v>
      </c>
      <c r="G8" s="14" t="s">
        <v>81</v>
      </c>
      <c r="H8" s="15">
        <v>306</v>
      </c>
      <c r="I8" s="16" t="s">
        <v>63</v>
      </c>
      <c r="J8" s="21" t="str">
        <f t="shared" ref="J8:O8" si="16">J$2</f>
        <v>Conventional Pollutant Standard</v>
      </c>
      <c r="K8" s="21" t="str">
        <f t="shared" si="16"/>
        <v>trans reduce regulated pollutants</v>
      </c>
      <c r="L8" s="22">
        <f t="shared" si="16"/>
        <v>0</v>
      </c>
      <c r="M8" s="22">
        <f t="shared" si="16"/>
        <v>1</v>
      </c>
      <c r="N8" s="22">
        <f t="shared" si="16"/>
        <v>0.02</v>
      </c>
      <c r="O8" s="21" t="str">
        <f t="shared" si="16"/>
        <v>% reduction in emissions</v>
      </c>
      <c r="P8" s="18" t="s">
        <v>82</v>
      </c>
      <c r="Q8" s="23" t="str">
        <f t="shared" ref="Q8:R8" si="17">Q$2</f>
        <v>transportation-sector-main.html#conv-pol-stds</v>
      </c>
      <c r="R8" s="24" t="str">
        <f t="shared" si="17"/>
        <v>conventional-pollutant-standards.html</v>
      </c>
      <c r="S8" s="20"/>
      <c r="T8" s="14"/>
      <c r="U8" s="8"/>
      <c r="V8" s="8"/>
      <c r="W8" s="8"/>
      <c r="X8" s="8"/>
      <c r="Y8" s="8"/>
      <c r="Z8" s="8"/>
    </row>
    <row r="9" spans="1:26" ht="14.25" customHeight="1">
      <c r="A9" s="21" t="str">
        <f t="shared" ref="A9:C9" si="18">A$2</f>
        <v>Transportation</v>
      </c>
      <c r="B9" s="21" t="str">
        <f t="shared" si="18"/>
        <v>Conventional Pollutant Standards</v>
      </c>
      <c r="C9" s="21" t="str">
        <f t="shared" si="18"/>
        <v>Percentage Reduction of Separately Regulated Pollutants</v>
      </c>
      <c r="D9" s="14" t="s">
        <v>60</v>
      </c>
      <c r="E9" s="14" t="s">
        <v>83</v>
      </c>
      <c r="F9" s="14" t="s">
        <v>60</v>
      </c>
      <c r="G9" s="14" t="s">
        <v>83</v>
      </c>
      <c r="H9" s="15">
        <v>307</v>
      </c>
      <c r="I9" s="16" t="s">
        <v>63</v>
      </c>
      <c r="J9" s="21" t="str">
        <f t="shared" ref="J9:O9" si="19">J$2</f>
        <v>Conventional Pollutant Standard</v>
      </c>
      <c r="K9" s="21" t="str">
        <f t="shared" si="19"/>
        <v>trans reduce regulated pollutants</v>
      </c>
      <c r="L9" s="22">
        <f t="shared" si="19"/>
        <v>0</v>
      </c>
      <c r="M9" s="22">
        <f t="shared" si="19"/>
        <v>1</v>
      </c>
      <c r="N9" s="22">
        <f t="shared" si="19"/>
        <v>0.02</v>
      </c>
      <c r="O9" s="21" t="str">
        <f t="shared" si="19"/>
        <v>% reduction in emissions</v>
      </c>
      <c r="P9" s="18" t="s">
        <v>84</v>
      </c>
      <c r="Q9" s="23" t="str">
        <f t="shared" ref="Q9:R9" si="20">Q$2</f>
        <v>transportation-sector-main.html#conv-pol-stds</v>
      </c>
      <c r="R9" s="24" t="str">
        <f t="shared" si="20"/>
        <v>conventional-pollutant-standards.html</v>
      </c>
      <c r="S9" s="20"/>
      <c r="T9" s="14"/>
      <c r="U9" s="8"/>
      <c r="V9" s="8"/>
      <c r="W9" s="8"/>
      <c r="X9" s="8"/>
      <c r="Y9" s="8"/>
      <c r="Z9" s="8"/>
    </row>
    <row r="10" spans="1:26" ht="14.25" customHeight="1">
      <c r="A10" s="21" t="str">
        <f t="shared" ref="A10:C10" si="21">A$2</f>
        <v>Transportation</v>
      </c>
      <c r="B10" s="21" t="str">
        <f t="shared" si="21"/>
        <v>Conventional Pollutant Standards</v>
      </c>
      <c r="C10" s="21" t="str">
        <f t="shared" si="21"/>
        <v>Percentage Reduction of Separately Regulated Pollutants</v>
      </c>
      <c r="D10" s="14" t="s">
        <v>60</v>
      </c>
      <c r="E10" s="14" t="s">
        <v>85</v>
      </c>
      <c r="F10" s="14" t="s">
        <v>60</v>
      </c>
      <c r="G10" s="14" t="s">
        <v>85</v>
      </c>
      <c r="H10" s="15">
        <v>308</v>
      </c>
      <c r="I10" s="16" t="s">
        <v>86</v>
      </c>
      <c r="J10" s="21"/>
      <c r="K10" s="21"/>
      <c r="L10" s="22"/>
      <c r="M10" s="22"/>
      <c r="N10" s="22"/>
      <c r="O10" s="21"/>
      <c r="P10" s="18"/>
      <c r="Q10" s="21"/>
      <c r="R10" s="24"/>
      <c r="S10" s="20"/>
      <c r="T10" s="14"/>
      <c r="U10" s="8"/>
      <c r="V10" s="8"/>
      <c r="W10" s="8"/>
      <c r="X10" s="8"/>
      <c r="Y10" s="8"/>
      <c r="Z10" s="8"/>
    </row>
    <row r="11" spans="1:26" ht="14.25" customHeight="1">
      <c r="A11" s="21" t="str">
        <f t="shared" ref="A11:C11" si="22">A$2</f>
        <v>Transportation</v>
      </c>
      <c r="B11" s="21" t="str">
        <f t="shared" si="22"/>
        <v>Conventional Pollutant Standards</v>
      </c>
      <c r="C11" s="21" t="str">
        <f t="shared" si="22"/>
        <v>Percentage Reduction of Separately Regulated Pollutants</v>
      </c>
      <c r="D11" s="14" t="s">
        <v>60</v>
      </c>
      <c r="E11" s="14" t="s">
        <v>87</v>
      </c>
      <c r="F11" s="14" t="s">
        <v>60</v>
      </c>
      <c r="G11" s="14" t="s">
        <v>87</v>
      </c>
      <c r="H11" s="15">
        <v>309</v>
      </c>
      <c r="I11" s="16" t="s">
        <v>86</v>
      </c>
      <c r="J11" s="21"/>
      <c r="K11" s="21"/>
      <c r="L11" s="22"/>
      <c r="M11" s="22"/>
      <c r="N11" s="22"/>
      <c r="O11" s="21"/>
      <c r="P11" s="18"/>
      <c r="Q11" s="21"/>
      <c r="R11" s="24"/>
      <c r="S11" s="20"/>
      <c r="T11" s="14"/>
      <c r="U11" s="8"/>
      <c r="V11" s="8"/>
      <c r="W11" s="8"/>
      <c r="X11" s="8"/>
      <c r="Y11" s="8"/>
      <c r="Z11" s="8"/>
    </row>
    <row r="12" spans="1:26" ht="14.25" customHeight="1">
      <c r="A12" s="21" t="str">
        <f t="shared" ref="A12:C12" si="23">A$2</f>
        <v>Transportation</v>
      </c>
      <c r="B12" s="21" t="str">
        <f t="shared" si="23"/>
        <v>Conventional Pollutant Standards</v>
      </c>
      <c r="C12" s="21" t="str">
        <f t="shared" si="23"/>
        <v>Percentage Reduction of Separately Regulated Pollutants</v>
      </c>
      <c r="D12" s="14" t="s">
        <v>88</v>
      </c>
      <c r="E12" s="14" t="s">
        <v>61</v>
      </c>
      <c r="F12" s="14" t="s">
        <v>88</v>
      </c>
      <c r="G12" s="14" t="s">
        <v>62</v>
      </c>
      <c r="H12" s="15">
        <v>310</v>
      </c>
      <c r="I12" s="16" t="s">
        <v>63</v>
      </c>
      <c r="J12" s="21" t="str">
        <f t="shared" ref="J12:O12" si="24">J$2</f>
        <v>Conventional Pollutant Standard</v>
      </c>
      <c r="K12" s="21" t="str">
        <f t="shared" si="24"/>
        <v>trans reduce regulated pollutants</v>
      </c>
      <c r="L12" s="22">
        <f t="shared" si="24"/>
        <v>0</v>
      </c>
      <c r="M12" s="22">
        <f t="shared" si="24"/>
        <v>1</v>
      </c>
      <c r="N12" s="22">
        <f t="shared" si="24"/>
        <v>0.02</v>
      </c>
      <c r="O12" s="21" t="str">
        <f t="shared" si="24"/>
        <v>% reduction in emissions</v>
      </c>
      <c r="P12" s="18" t="s">
        <v>89</v>
      </c>
      <c r="Q12" s="23" t="str">
        <f t="shared" ref="Q12:R12" si="25">Q$2</f>
        <v>transportation-sector-main.html#conv-pol-stds</v>
      </c>
      <c r="R12" s="24" t="str">
        <f t="shared" si="25"/>
        <v>conventional-pollutant-standards.html</v>
      </c>
      <c r="S12" s="20"/>
      <c r="T12" s="14"/>
      <c r="U12" s="8"/>
      <c r="V12" s="8"/>
      <c r="W12" s="8"/>
      <c r="X12" s="8"/>
      <c r="Y12" s="8"/>
      <c r="Z12" s="8"/>
    </row>
    <row r="13" spans="1:26" ht="14.25" customHeight="1">
      <c r="A13" s="21" t="str">
        <f t="shared" ref="A13:C13" si="26">A$2</f>
        <v>Transportation</v>
      </c>
      <c r="B13" s="21" t="str">
        <f t="shared" si="26"/>
        <v>Conventional Pollutant Standards</v>
      </c>
      <c r="C13" s="21" t="str">
        <f t="shared" si="26"/>
        <v>Percentage Reduction of Separately Regulated Pollutants</v>
      </c>
      <c r="D13" s="14" t="s">
        <v>88</v>
      </c>
      <c r="E13" s="14" t="s">
        <v>70</v>
      </c>
      <c r="F13" s="14" t="s">
        <v>88</v>
      </c>
      <c r="G13" s="14" t="s">
        <v>70</v>
      </c>
      <c r="H13" s="15">
        <v>311</v>
      </c>
      <c r="I13" s="16" t="s">
        <v>63</v>
      </c>
      <c r="J13" s="21" t="str">
        <f t="shared" ref="J13:O13" si="27">J$2</f>
        <v>Conventional Pollutant Standard</v>
      </c>
      <c r="K13" s="21" t="str">
        <f t="shared" si="27"/>
        <v>trans reduce regulated pollutants</v>
      </c>
      <c r="L13" s="22">
        <f t="shared" si="27"/>
        <v>0</v>
      </c>
      <c r="M13" s="22">
        <f t="shared" si="27"/>
        <v>1</v>
      </c>
      <c r="N13" s="22">
        <f t="shared" si="27"/>
        <v>0.02</v>
      </c>
      <c r="O13" s="21" t="str">
        <f t="shared" si="27"/>
        <v>% reduction in emissions</v>
      </c>
      <c r="P13" s="18" t="s">
        <v>90</v>
      </c>
      <c r="Q13" s="23" t="str">
        <f t="shared" ref="Q13:R13" si="28">Q$2</f>
        <v>transportation-sector-main.html#conv-pol-stds</v>
      </c>
      <c r="R13" s="24" t="str">
        <f t="shared" si="28"/>
        <v>conventional-pollutant-standards.html</v>
      </c>
      <c r="S13" s="20"/>
      <c r="T13" s="14"/>
      <c r="U13" s="8"/>
      <c r="V13" s="8"/>
      <c r="W13" s="8"/>
      <c r="X13" s="8"/>
      <c r="Y13" s="8"/>
      <c r="Z13" s="8"/>
    </row>
    <row r="14" spans="1:26" ht="14.25" customHeight="1">
      <c r="A14" s="21" t="str">
        <f t="shared" ref="A14:C14" si="29">A$2</f>
        <v>Transportation</v>
      </c>
      <c r="B14" s="21" t="str">
        <f t="shared" si="29"/>
        <v>Conventional Pollutant Standards</v>
      </c>
      <c r="C14" s="21" t="str">
        <f t="shared" si="29"/>
        <v>Percentage Reduction of Separately Regulated Pollutants</v>
      </c>
      <c r="D14" s="14" t="s">
        <v>88</v>
      </c>
      <c r="E14" s="14" t="s">
        <v>72</v>
      </c>
      <c r="F14" s="14" t="s">
        <v>88</v>
      </c>
      <c r="G14" s="14" t="s">
        <v>72</v>
      </c>
      <c r="H14" s="15">
        <v>312</v>
      </c>
      <c r="I14" s="16" t="s">
        <v>63</v>
      </c>
      <c r="J14" s="21" t="str">
        <f t="shared" ref="J14:O14" si="30">J$2</f>
        <v>Conventional Pollutant Standard</v>
      </c>
      <c r="K14" s="21" t="str">
        <f t="shared" si="30"/>
        <v>trans reduce regulated pollutants</v>
      </c>
      <c r="L14" s="22">
        <f t="shared" si="30"/>
        <v>0</v>
      </c>
      <c r="M14" s="22">
        <f t="shared" si="30"/>
        <v>1</v>
      </c>
      <c r="N14" s="22">
        <f t="shared" si="30"/>
        <v>0.02</v>
      </c>
      <c r="O14" s="21" t="str">
        <f t="shared" si="30"/>
        <v>% reduction in emissions</v>
      </c>
      <c r="P14" s="18" t="s">
        <v>91</v>
      </c>
      <c r="Q14" s="23" t="str">
        <f t="shared" ref="Q14:R14" si="31">Q$2</f>
        <v>transportation-sector-main.html#conv-pol-stds</v>
      </c>
      <c r="R14" s="24" t="str">
        <f t="shared" si="31"/>
        <v>conventional-pollutant-standards.html</v>
      </c>
      <c r="S14" s="20"/>
      <c r="T14" s="14"/>
      <c r="U14" s="8"/>
      <c r="V14" s="8"/>
      <c r="W14" s="8"/>
      <c r="X14" s="8"/>
      <c r="Y14" s="8"/>
      <c r="Z14" s="8"/>
    </row>
    <row r="15" spans="1:26" ht="14.25" customHeight="1">
      <c r="A15" s="21" t="str">
        <f t="shared" ref="A15:C15" si="32">A$2</f>
        <v>Transportation</v>
      </c>
      <c r="B15" s="21" t="str">
        <f t="shared" si="32"/>
        <v>Conventional Pollutant Standards</v>
      </c>
      <c r="C15" s="21" t="str">
        <f t="shared" si="32"/>
        <v>Percentage Reduction of Separately Regulated Pollutants</v>
      </c>
      <c r="D15" s="14" t="s">
        <v>88</v>
      </c>
      <c r="E15" s="14" t="s">
        <v>74</v>
      </c>
      <c r="F15" s="14" t="s">
        <v>88</v>
      </c>
      <c r="G15" s="14" t="s">
        <v>74</v>
      </c>
      <c r="H15" s="15">
        <v>313</v>
      </c>
      <c r="I15" s="16" t="s">
        <v>63</v>
      </c>
      <c r="J15" s="21" t="str">
        <f t="shared" ref="J15:O15" si="33">J$2</f>
        <v>Conventional Pollutant Standard</v>
      </c>
      <c r="K15" s="21" t="str">
        <f t="shared" si="33"/>
        <v>trans reduce regulated pollutants</v>
      </c>
      <c r="L15" s="22">
        <f t="shared" si="33"/>
        <v>0</v>
      </c>
      <c r="M15" s="22">
        <f t="shared" si="33"/>
        <v>1</v>
      </c>
      <c r="N15" s="22">
        <f t="shared" si="33"/>
        <v>0.02</v>
      </c>
      <c r="O15" s="21" t="str">
        <f t="shared" si="33"/>
        <v>% reduction in emissions</v>
      </c>
      <c r="P15" s="18" t="s">
        <v>92</v>
      </c>
      <c r="Q15" s="23" t="str">
        <f t="shared" ref="Q15:R15" si="34">Q$2</f>
        <v>transportation-sector-main.html#conv-pol-stds</v>
      </c>
      <c r="R15" s="24" t="str">
        <f t="shared" si="34"/>
        <v>conventional-pollutant-standards.html</v>
      </c>
      <c r="S15" s="20"/>
      <c r="T15" s="14"/>
      <c r="U15" s="8"/>
      <c r="V15" s="8"/>
      <c r="W15" s="8"/>
      <c r="X15" s="8"/>
      <c r="Y15" s="8"/>
      <c r="Z15" s="8"/>
    </row>
    <row r="16" spans="1:26" ht="14.25" customHeight="1">
      <c r="A16" s="21" t="str">
        <f t="shared" ref="A16:C16" si="35">A$2</f>
        <v>Transportation</v>
      </c>
      <c r="B16" s="21" t="str">
        <f t="shared" si="35"/>
        <v>Conventional Pollutant Standards</v>
      </c>
      <c r="C16" s="21" t="str">
        <f t="shared" si="35"/>
        <v>Percentage Reduction of Separately Regulated Pollutants</v>
      </c>
      <c r="D16" s="14" t="s">
        <v>88</v>
      </c>
      <c r="E16" s="14" t="s">
        <v>76</v>
      </c>
      <c r="F16" s="14" t="s">
        <v>88</v>
      </c>
      <c r="G16" s="14" t="s">
        <v>77</v>
      </c>
      <c r="H16" s="15">
        <v>314</v>
      </c>
      <c r="I16" s="16" t="s">
        <v>63</v>
      </c>
      <c r="J16" s="21" t="str">
        <f t="shared" ref="J16:O16" si="36">J$2</f>
        <v>Conventional Pollutant Standard</v>
      </c>
      <c r="K16" s="21" t="str">
        <f t="shared" si="36"/>
        <v>trans reduce regulated pollutants</v>
      </c>
      <c r="L16" s="22">
        <f t="shared" si="36"/>
        <v>0</v>
      </c>
      <c r="M16" s="22">
        <f t="shared" si="36"/>
        <v>1</v>
      </c>
      <c r="N16" s="22">
        <f t="shared" si="36"/>
        <v>0.02</v>
      </c>
      <c r="O16" s="21" t="str">
        <f t="shared" si="36"/>
        <v>% reduction in emissions</v>
      </c>
      <c r="P16" s="18" t="s">
        <v>93</v>
      </c>
      <c r="Q16" s="23" t="str">
        <f t="shared" ref="Q16:R16" si="37">Q$2</f>
        <v>transportation-sector-main.html#conv-pol-stds</v>
      </c>
      <c r="R16" s="24" t="str">
        <f t="shared" si="37"/>
        <v>conventional-pollutant-standards.html</v>
      </c>
      <c r="S16" s="20"/>
      <c r="T16" s="14"/>
      <c r="U16" s="8"/>
      <c r="V16" s="8"/>
      <c r="W16" s="8"/>
      <c r="X16" s="8"/>
      <c r="Y16" s="8"/>
      <c r="Z16" s="8"/>
    </row>
    <row r="17" spans="1:26" ht="14.25" customHeight="1">
      <c r="A17" s="21" t="str">
        <f t="shared" ref="A17:C17" si="38">A$2</f>
        <v>Transportation</v>
      </c>
      <c r="B17" s="21" t="str">
        <f t="shared" si="38"/>
        <v>Conventional Pollutant Standards</v>
      </c>
      <c r="C17" s="21" t="str">
        <f t="shared" si="38"/>
        <v>Percentage Reduction of Separately Regulated Pollutants</v>
      </c>
      <c r="D17" s="14" t="s">
        <v>88</v>
      </c>
      <c r="E17" s="14" t="s">
        <v>79</v>
      </c>
      <c r="F17" s="14" t="s">
        <v>88</v>
      </c>
      <c r="G17" s="14" t="s">
        <v>79</v>
      </c>
      <c r="H17" s="15">
        <v>315</v>
      </c>
      <c r="I17" s="16" t="s">
        <v>63</v>
      </c>
      <c r="J17" s="21" t="str">
        <f t="shared" ref="J17:O17" si="39">J$2</f>
        <v>Conventional Pollutant Standard</v>
      </c>
      <c r="K17" s="21" t="str">
        <f t="shared" si="39"/>
        <v>trans reduce regulated pollutants</v>
      </c>
      <c r="L17" s="22">
        <f t="shared" si="39"/>
        <v>0</v>
      </c>
      <c r="M17" s="22">
        <f t="shared" si="39"/>
        <v>1</v>
      </c>
      <c r="N17" s="22">
        <f t="shared" si="39"/>
        <v>0.02</v>
      </c>
      <c r="O17" s="21" t="str">
        <f t="shared" si="39"/>
        <v>% reduction in emissions</v>
      </c>
      <c r="P17" s="18" t="s">
        <v>94</v>
      </c>
      <c r="Q17" s="23" t="str">
        <f t="shared" ref="Q17:R17" si="40">Q$2</f>
        <v>transportation-sector-main.html#conv-pol-stds</v>
      </c>
      <c r="R17" s="24" t="str">
        <f t="shared" si="40"/>
        <v>conventional-pollutant-standards.html</v>
      </c>
      <c r="S17" s="20"/>
      <c r="T17" s="14"/>
      <c r="U17" s="8"/>
      <c r="V17" s="8"/>
      <c r="W17" s="8"/>
      <c r="X17" s="8"/>
      <c r="Y17" s="8"/>
      <c r="Z17" s="8"/>
    </row>
    <row r="18" spans="1:26" ht="14.25" customHeight="1">
      <c r="A18" s="21" t="str">
        <f t="shared" ref="A18:C18" si="41">A$2</f>
        <v>Transportation</v>
      </c>
      <c r="B18" s="21" t="str">
        <f t="shared" si="41"/>
        <v>Conventional Pollutant Standards</v>
      </c>
      <c r="C18" s="21" t="str">
        <f t="shared" si="41"/>
        <v>Percentage Reduction of Separately Regulated Pollutants</v>
      </c>
      <c r="D18" s="14" t="s">
        <v>88</v>
      </c>
      <c r="E18" s="14" t="s">
        <v>81</v>
      </c>
      <c r="F18" s="14" t="s">
        <v>88</v>
      </c>
      <c r="G18" s="14" t="s">
        <v>81</v>
      </c>
      <c r="H18" s="15">
        <v>316</v>
      </c>
      <c r="I18" s="16" t="s">
        <v>63</v>
      </c>
      <c r="J18" s="21" t="str">
        <f t="shared" ref="J18:O18" si="42">J$2</f>
        <v>Conventional Pollutant Standard</v>
      </c>
      <c r="K18" s="21" t="str">
        <f t="shared" si="42"/>
        <v>trans reduce regulated pollutants</v>
      </c>
      <c r="L18" s="22">
        <f t="shared" si="42"/>
        <v>0</v>
      </c>
      <c r="M18" s="22">
        <f t="shared" si="42"/>
        <v>1</v>
      </c>
      <c r="N18" s="22">
        <f t="shared" si="42"/>
        <v>0.02</v>
      </c>
      <c r="O18" s="21" t="str">
        <f t="shared" si="42"/>
        <v>% reduction in emissions</v>
      </c>
      <c r="P18" s="18" t="s">
        <v>95</v>
      </c>
      <c r="Q18" s="23" t="str">
        <f t="shared" ref="Q18:R18" si="43">Q$2</f>
        <v>transportation-sector-main.html#conv-pol-stds</v>
      </c>
      <c r="R18" s="24" t="str">
        <f t="shared" si="43"/>
        <v>conventional-pollutant-standards.html</v>
      </c>
      <c r="S18" s="20"/>
      <c r="T18" s="14"/>
      <c r="U18" s="8"/>
      <c r="V18" s="8"/>
      <c r="W18" s="8"/>
      <c r="X18" s="8"/>
      <c r="Y18" s="8"/>
      <c r="Z18" s="8"/>
    </row>
    <row r="19" spans="1:26" ht="14.25" customHeight="1">
      <c r="A19" s="21" t="str">
        <f t="shared" ref="A19:C19" si="44">A$2</f>
        <v>Transportation</v>
      </c>
      <c r="B19" s="21" t="str">
        <f t="shared" si="44"/>
        <v>Conventional Pollutant Standards</v>
      </c>
      <c r="C19" s="21" t="str">
        <f t="shared" si="44"/>
        <v>Percentage Reduction of Separately Regulated Pollutants</v>
      </c>
      <c r="D19" s="14" t="s">
        <v>88</v>
      </c>
      <c r="E19" s="14" t="s">
        <v>83</v>
      </c>
      <c r="F19" s="14" t="s">
        <v>88</v>
      </c>
      <c r="G19" s="14" t="s">
        <v>83</v>
      </c>
      <c r="H19" s="15">
        <v>317</v>
      </c>
      <c r="I19" s="16" t="s">
        <v>63</v>
      </c>
      <c r="J19" s="21" t="str">
        <f t="shared" ref="J19:O19" si="45">J$2</f>
        <v>Conventional Pollutant Standard</v>
      </c>
      <c r="K19" s="21" t="str">
        <f t="shared" si="45"/>
        <v>trans reduce regulated pollutants</v>
      </c>
      <c r="L19" s="22">
        <f t="shared" si="45"/>
        <v>0</v>
      </c>
      <c r="M19" s="22">
        <f t="shared" si="45"/>
        <v>1</v>
      </c>
      <c r="N19" s="22">
        <f t="shared" si="45"/>
        <v>0.02</v>
      </c>
      <c r="O19" s="21" t="str">
        <f t="shared" si="45"/>
        <v>% reduction in emissions</v>
      </c>
      <c r="P19" s="18" t="s">
        <v>96</v>
      </c>
      <c r="Q19" s="23" t="str">
        <f t="shared" ref="Q19:R19" si="46">Q$2</f>
        <v>transportation-sector-main.html#conv-pol-stds</v>
      </c>
      <c r="R19" s="24" t="str">
        <f t="shared" si="46"/>
        <v>conventional-pollutant-standards.html</v>
      </c>
      <c r="S19" s="20"/>
      <c r="T19" s="14"/>
      <c r="U19" s="8"/>
      <c r="V19" s="8"/>
      <c r="W19" s="8"/>
      <c r="X19" s="8"/>
      <c r="Y19" s="8"/>
      <c r="Z19" s="8"/>
    </row>
    <row r="20" spans="1:26" ht="14.25" customHeight="1">
      <c r="A20" s="21" t="str">
        <f t="shared" ref="A20:C20" si="47">A$2</f>
        <v>Transportation</v>
      </c>
      <c r="B20" s="21" t="str">
        <f t="shared" si="47"/>
        <v>Conventional Pollutant Standards</v>
      </c>
      <c r="C20" s="21" t="str">
        <f t="shared" si="47"/>
        <v>Percentage Reduction of Separately Regulated Pollutants</v>
      </c>
      <c r="D20" s="14" t="s">
        <v>88</v>
      </c>
      <c r="E20" s="14" t="s">
        <v>85</v>
      </c>
      <c r="F20" s="14" t="s">
        <v>88</v>
      </c>
      <c r="G20" s="14" t="s">
        <v>85</v>
      </c>
      <c r="H20" s="15">
        <v>318</v>
      </c>
      <c r="I20" s="16" t="s">
        <v>86</v>
      </c>
      <c r="J20" s="21"/>
      <c r="K20" s="21"/>
      <c r="L20" s="22"/>
      <c r="M20" s="22"/>
      <c r="N20" s="22"/>
      <c r="O20" s="21"/>
      <c r="P20" s="18"/>
      <c r="Q20" s="21"/>
      <c r="R20" s="24"/>
      <c r="S20" s="20"/>
      <c r="T20" s="14"/>
      <c r="U20" s="8"/>
      <c r="V20" s="8"/>
      <c r="W20" s="8"/>
      <c r="X20" s="8"/>
      <c r="Y20" s="8"/>
      <c r="Z20" s="8"/>
    </row>
    <row r="21" spans="1:26" ht="14.25" customHeight="1">
      <c r="A21" s="21" t="str">
        <f t="shared" ref="A21:C21" si="48">A$2</f>
        <v>Transportation</v>
      </c>
      <c r="B21" s="21" t="str">
        <f t="shared" si="48"/>
        <v>Conventional Pollutant Standards</v>
      </c>
      <c r="C21" s="21" t="str">
        <f t="shared" si="48"/>
        <v>Percentage Reduction of Separately Regulated Pollutants</v>
      </c>
      <c r="D21" s="14" t="s">
        <v>88</v>
      </c>
      <c r="E21" s="14" t="s">
        <v>87</v>
      </c>
      <c r="F21" s="14" t="s">
        <v>88</v>
      </c>
      <c r="G21" s="14" t="s">
        <v>87</v>
      </c>
      <c r="H21" s="15">
        <v>319</v>
      </c>
      <c r="I21" s="16" t="s">
        <v>86</v>
      </c>
      <c r="J21" s="21"/>
      <c r="K21" s="21"/>
      <c r="L21" s="22"/>
      <c r="M21" s="22"/>
      <c r="N21" s="22"/>
      <c r="O21" s="21"/>
      <c r="P21" s="18"/>
      <c r="Q21" s="21"/>
      <c r="R21" s="24"/>
      <c r="S21" s="20"/>
      <c r="T21" s="14"/>
      <c r="U21" s="8"/>
      <c r="V21" s="8"/>
      <c r="W21" s="8"/>
      <c r="X21" s="8"/>
      <c r="Y21" s="8"/>
      <c r="Z21" s="8"/>
    </row>
    <row r="22" spans="1:26" ht="14.25" customHeight="1">
      <c r="A22" s="21" t="str">
        <f t="shared" ref="A22:C22" si="49">A$2</f>
        <v>Transportation</v>
      </c>
      <c r="B22" s="21" t="str">
        <f t="shared" si="49"/>
        <v>Conventional Pollutant Standards</v>
      </c>
      <c r="C22" s="21" t="str">
        <f t="shared" si="49"/>
        <v>Percentage Reduction of Separately Regulated Pollutants</v>
      </c>
      <c r="D22" s="14" t="s">
        <v>97</v>
      </c>
      <c r="E22" s="14" t="s">
        <v>61</v>
      </c>
      <c r="F22" s="14" t="s">
        <v>97</v>
      </c>
      <c r="G22" s="14" t="s">
        <v>62</v>
      </c>
      <c r="H22" s="15">
        <v>320</v>
      </c>
      <c r="I22" s="16" t="s">
        <v>63</v>
      </c>
      <c r="J22" s="21" t="str">
        <f t="shared" ref="J22:O22" si="50">J$2</f>
        <v>Conventional Pollutant Standard</v>
      </c>
      <c r="K22" s="21" t="str">
        <f t="shared" si="50"/>
        <v>trans reduce regulated pollutants</v>
      </c>
      <c r="L22" s="22">
        <f t="shared" si="50"/>
        <v>0</v>
      </c>
      <c r="M22" s="22">
        <f t="shared" si="50"/>
        <v>1</v>
      </c>
      <c r="N22" s="22">
        <f t="shared" si="50"/>
        <v>0.02</v>
      </c>
      <c r="O22" s="21" t="str">
        <f t="shared" si="50"/>
        <v>% reduction in emissions</v>
      </c>
      <c r="P22" s="18" t="s">
        <v>98</v>
      </c>
      <c r="Q22" s="23" t="str">
        <f t="shared" ref="Q22:R22" si="51">Q$2</f>
        <v>transportation-sector-main.html#conv-pol-stds</v>
      </c>
      <c r="R22" s="24" t="str">
        <f t="shared" si="51"/>
        <v>conventional-pollutant-standards.html</v>
      </c>
      <c r="S22" s="20"/>
      <c r="T22" s="14"/>
      <c r="U22" s="8"/>
      <c r="V22" s="8"/>
      <c r="W22" s="8"/>
      <c r="X22" s="8"/>
      <c r="Y22" s="8"/>
      <c r="Z22" s="8"/>
    </row>
    <row r="23" spans="1:26" ht="14.25" customHeight="1">
      <c r="A23" s="21" t="str">
        <f t="shared" ref="A23:C23" si="52">A$2</f>
        <v>Transportation</v>
      </c>
      <c r="B23" s="21" t="str">
        <f t="shared" si="52"/>
        <v>Conventional Pollutant Standards</v>
      </c>
      <c r="C23" s="21" t="str">
        <f t="shared" si="52"/>
        <v>Percentage Reduction of Separately Regulated Pollutants</v>
      </c>
      <c r="D23" s="14" t="s">
        <v>97</v>
      </c>
      <c r="E23" s="14" t="s">
        <v>70</v>
      </c>
      <c r="F23" s="14" t="s">
        <v>97</v>
      </c>
      <c r="G23" s="14" t="s">
        <v>70</v>
      </c>
      <c r="H23" s="15">
        <v>321</v>
      </c>
      <c r="I23" s="16" t="s">
        <v>86</v>
      </c>
      <c r="J23" s="21"/>
      <c r="K23" s="21"/>
      <c r="L23" s="22"/>
      <c r="M23" s="22"/>
      <c r="N23" s="22"/>
      <c r="O23" s="21"/>
      <c r="P23" s="18"/>
      <c r="Q23" s="21"/>
      <c r="R23" s="24"/>
      <c r="S23" s="20"/>
      <c r="T23" s="14"/>
      <c r="U23" s="8"/>
      <c r="V23" s="8"/>
      <c r="W23" s="8"/>
      <c r="X23" s="8"/>
      <c r="Y23" s="8"/>
      <c r="Z23" s="8"/>
    </row>
    <row r="24" spans="1:26" ht="14.25" customHeight="1">
      <c r="A24" s="21" t="str">
        <f t="shared" ref="A24:C24" si="53">A$2</f>
        <v>Transportation</v>
      </c>
      <c r="B24" s="21" t="str">
        <f t="shared" si="53"/>
        <v>Conventional Pollutant Standards</v>
      </c>
      <c r="C24" s="21" t="str">
        <f t="shared" si="53"/>
        <v>Percentage Reduction of Separately Regulated Pollutants</v>
      </c>
      <c r="D24" s="14" t="s">
        <v>97</v>
      </c>
      <c r="E24" s="14" t="s">
        <v>72</v>
      </c>
      <c r="F24" s="14" t="s">
        <v>97</v>
      </c>
      <c r="G24" s="14" t="s">
        <v>72</v>
      </c>
      <c r="H24" s="15">
        <v>322</v>
      </c>
      <c r="I24" s="16" t="s">
        <v>63</v>
      </c>
      <c r="J24" s="21" t="str">
        <f t="shared" ref="J24:O24" si="54">J$2</f>
        <v>Conventional Pollutant Standard</v>
      </c>
      <c r="K24" s="21" t="str">
        <f t="shared" si="54"/>
        <v>trans reduce regulated pollutants</v>
      </c>
      <c r="L24" s="22">
        <f t="shared" si="54"/>
        <v>0</v>
      </c>
      <c r="M24" s="22">
        <f t="shared" si="54"/>
        <v>1</v>
      </c>
      <c r="N24" s="22">
        <f t="shared" si="54"/>
        <v>0.02</v>
      </c>
      <c r="O24" s="21" t="str">
        <f t="shared" si="54"/>
        <v>% reduction in emissions</v>
      </c>
      <c r="P24" s="18" t="s">
        <v>99</v>
      </c>
      <c r="Q24" s="23" t="str">
        <f t="shared" ref="Q24:R24" si="55">Q$2</f>
        <v>transportation-sector-main.html#conv-pol-stds</v>
      </c>
      <c r="R24" s="24" t="str">
        <f t="shared" si="55"/>
        <v>conventional-pollutant-standards.html</v>
      </c>
      <c r="S24" s="20"/>
      <c r="T24" s="14"/>
      <c r="U24" s="8"/>
      <c r="V24" s="8"/>
      <c r="W24" s="8"/>
      <c r="X24" s="8"/>
      <c r="Y24" s="8"/>
      <c r="Z24" s="8"/>
    </row>
    <row r="25" spans="1:26" ht="14.25" customHeight="1">
      <c r="A25" s="21" t="str">
        <f t="shared" ref="A25:C25" si="56">A$2</f>
        <v>Transportation</v>
      </c>
      <c r="B25" s="21" t="str">
        <f t="shared" si="56"/>
        <v>Conventional Pollutant Standards</v>
      </c>
      <c r="C25" s="21" t="str">
        <f t="shared" si="56"/>
        <v>Percentage Reduction of Separately Regulated Pollutants</v>
      </c>
      <c r="D25" s="14" t="s">
        <v>97</v>
      </c>
      <c r="E25" s="14" t="s">
        <v>74</v>
      </c>
      <c r="F25" s="14" t="s">
        <v>97</v>
      </c>
      <c r="G25" s="14" t="s">
        <v>74</v>
      </c>
      <c r="H25" s="15">
        <v>323</v>
      </c>
      <c r="I25" s="16" t="s">
        <v>86</v>
      </c>
      <c r="J25" s="21"/>
      <c r="K25" s="21"/>
      <c r="L25" s="22"/>
      <c r="M25" s="22"/>
      <c r="N25" s="22"/>
      <c r="O25" s="21"/>
      <c r="P25" s="18"/>
      <c r="Q25" s="21"/>
      <c r="R25" s="24"/>
      <c r="S25" s="20"/>
      <c r="T25" s="14"/>
      <c r="U25" s="8"/>
      <c r="V25" s="8"/>
      <c r="W25" s="8"/>
      <c r="X25" s="8"/>
      <c r="Y25" s="8"/>
      <c r="Z25" s="8"/>
    </row>
    <row r="26" spans="1:26" ht="14.25" customHeight="1">
      <c r="A26" s="21" t="str">
        <f t="shared" ref="A26:C26" si="57">A$2</f>
        <v>Transportation</v>
      </c>
      <c r="B26" s="21" t="str">
        <f t="shared" si="57"/>
        <v>Conventional Pollutant Standards</v>
      </c>
      <c r="C26" s="21" t="str">
        <f t="shared" si="57"/>
        <v>Percentage Reduction of Separately Regulated Pollutants</v>
      </c>
      <c r="D26" s="14" t="s">
        <v>97</v>
      </c>
      <c r="E26" s="14" t="s">
        <v>76</v>
      </c>
      <c r="F26" s="14" t="s">
        <v>97</v>
      </c>
      <c r="G26" s="14" t="s">
        <v>77</v>
      </c>
      <c r="H26" s="15">
        <v>324</v>
      </c>
      <c r="I26" s="16" t="s">
        <v>86</v>
      </c>
      <c r="J26" s="21"/>
      <c r="K26" s="21"/>
      <c r="L26" s="22"/>
      <c r="M26" s="22"/>
      <c r="N26" s="22"/>
      <c r="O26" s="21"/>
      <c r="P26" s="18"/>
      <c r="Q26" s="21"/>
      <c r="R26" s="24"/>
      <c r="S26" s="20"/>
      <c r="T26" s="14"/>
      <c r="U26" s="8"/>
      <c r="V26" s="8"/>
      <c r="W26" s="8"/>
      <c r="X26" s="8"/>
      <c r="Y26" s="8"/>
      <c r="Z26" s="8"/>
    </row>
    <row r="27" spans="1:26" ht="14.25" customHeight="1">
      <c r="A27" s="21" t="str">
        <f t="shared" ref="A27:C27" si="58">A$2</f>
        <v>Transportation</v>
      </c>
      <c r="B27" s="21" t="str">
        <f t="shared" si="58"/>
        <v>Conventional Pollutant Standards</v>
      </c>
      <c r="C27" s="21" t="str">
        <f t="shared" si="58"/>
        <v>Percentage Reduction of Separately Regulated Pollutants</v>
      </c>
      <c r="D27" s="14" t="s">
        <v>97</v>
      </c>
      <c r="E27" s="14" t="s">
        <v>79</v>
      </c>
      <c r="F27" s="14" t="s">
        <v>97</v>
      </c>
      <c r="G27" s="14" t="s">
        <v>79</v>
      </c>
      <c r="H27" s="15">
        <v>325</v>
      </c>
      <c r="I27" s="16" t="s">
        <v>86</v>
      </c>
      <c r="J27" s="21"/>
      <c r="K27" s="21"/>
      <c r="L27" s="22"/>
      <c r="M27" s="22"/>
      <c r="N27" s="22"/>
      <c r="O27" s="21"/>
      <c r="P27" s="18"/>
      <c r="Q27" s="21"/>
      <c r="R27" s="24"/>
      <c r="S27" s="20"/>
      <c r="T27" s="14"/>
      <c r="U27" s="8"/>
      <c r="V27" s="8"/>
      <c r="W27" s="8"/>
      <c r="X27" s="8"/>
      <c r="Y27" s="8"/>
      <c r="Z27" s="8"/>
    </row>
    <row r="28" spans="1:26" ht="14.25" customHeight="1">
      <c r="A28" s="21" t="str">
        <f t="shared" ref="A28:C28" si="59">A$2</f>
        <v>Transportation</v>
      </c>
      <c r="B28" s="21" t="str">
        <f t="shared" si="59"/>
        <v>Conventional Pollutant Standards</v>
      </c>
      <c r="C28" s="21" t="str">
        <f t="shared" si="59"/>
        <v>Percentage Reduction of Separately Regulated Pollutants</v>
      </c>
      <c r="D28" s="14" t="s">
        <v>97</v>
      </c>
      <c r="E28" s="14" t="s">
        <v>81</v>
      </c>
      <c r="F28" s="14" t="s">
        <v>97</v>
      </c>
      <c r="G28" s="14" t="s">
        <v>81</v>
      </c>
      <c r="H28" s="15">
        <v>326</v>
      </c>
      <c r="I28" s="16" t="s">
        <v>86</v>
      </c>
      <c r="J28" s="21"/>
      <c r="K28" s="21"/>
      <c r="L28" s="22"/>
      <c r="M28" s="22"/>
      <c r="N28" s="22"/>
      <c r="O28" s="21"/>
      <c r="P28" s="18"/>
      <c r="Q28" s="21"/>
      <c r="R28" s="24"/>
      <c r="S28" s="20"/>
      <c r="T28" s="14"/>
      <c r="U28" s="8"/>
      <c r="V28" s="8"/>
      <c r="W28" s="8"/>
      <c r="X28" s="8"/>
      <c r="Y28" s="8"/>
      <c r="Z28" s="8"/>
    </row>
    <row r="29" spans="1:26" ht="14.25" customHeight="1">
      <c r="A29" s="21" t="str">
        <f t="shared" ref="A29:C29" si="60">A$2</f>
        <v>Transportation</v>
      </c>
      <c r="B29" s="21" t="str">
        <f t="shared" si="60"/>
        <v>Conventional Pollutant Standards</v>
      </c>
      <c r="C29" s="21" t="str">
        <f t="shared" si="60"/>
        <v>Percentage Reduction of Separately Regulated Pollutants</v>
      </c>
      <c r="D29" s="14" t="s">
        <v>97</v>
      </c>
      <c r="E29" s="14" t="s">
        <v>83</v>
      </c>
      <c r="F29" s="14" t="s">
        <v>97</v>
      </c>
      <c r="G29" s="14" t="s">
        <v>83</v>
      </c>
      <c r="H29" s="15">
        <v>327</v>
      </c>
      <c r="I29" s="16" t="s">
        <v>86</v>
      </c>
      <c r="J29" s="21"/>
      <c r="K29" s="21"/>
      <c r="L29" s="22"/>
      <c r="M29" s="22"/>
      <c r="N29" s="22"/>
      <c r="O29" s="21"/>
      <c r="P29" s="18"/>
      <c r="Q29" s="21"/>
      <c r="R29" s="24"/>
      <c r="S29" s="20"/>
      <c r="T29" s="14"/>
      <c r="U29" s="8"/>
      <c r="V29" s="8"/>
      <c r="W29" s="8"/>
      <c r="X29" s="8"/>
      <c r="Y29" s="8"/>
      <c r="Z29" s="8"/>
    </row>
    <row r="30" spans="1:26" ht="14.25" customHeight="1">
      <c r="A30" s="21" t="str">
        <f t="shared" ref="A30:C30" si="61">A$2</f>
        <v>Transportation</v>
      </c>
      <c r="B30" s="21" t="str">
        <f t="shared" si="61"/>
        <v>Conventional Pollutant Standards</v>
      </c>
      <c r="C30" s="21" t="str">
        <f t="shared" si="61"/>
        <v>Percentage Reduction of Separately Regulated Pollutants</v>
      </c>
      <c r="D30" s="14" t="s">
        <v>97</v>
      </c>
      <c r="E30" s="14" t="s">
        <v>85</v>
      </c>
      <c r="F30" s="14" t="s">
        <v>97</v>
      </c>
      <c r="G30" s="14" t="s">
        <v>85</v>
      </c>
      <c r="H30" s="15">
        <v>328</v>
      </c>
      <c r="I30" s="16" t="s">
        <v>86</v>
      </c>
      <c r="J30" s="21"/>
      <c r="K30" s="21"/>
      <c r="L30" s="22"/>
      <c r="M30" s="22"/>
      <c r="N30" s="22"/>
      <c r="O30" s="21"/>
      <c r="P30" s="18"/>
      <c r="Q30" s="21"/>
      <c r="R30" s="24"/>
      <c r="S30" s="20"/>
      <c r="T30" s="14"/>
      <c r="U30" s="8"/>
      <c r="V30" s="8"/>
      <c r="W30" s="8"/>
      <c r="X30" s="8"/>
      <c r="Y30" s="8"/>
      <c r="Z30" s="8"/>
    </row>
    <row r="31" spans="1:26" ht="14.25" customHeight="1">
      <c r="A31" s="21" t="str">
        <f t="shared" ref="A31:C31" si="62">A$2</f>
        <v>Transportation</v>
      </c>
      <c r="B31" s="21" t="str">
        <f t="shared" si="62"/>
        <v>Conventional Pollutant Standards</v>
      </c>
      <c r="C31" s="21" t="str">
        <f t="shared" si="62"/>
        <v>Percentage Reduction of Separately Regulated Pollutants</v>
      </c>
      <c r="D31" s="14" t="s">
        <v>97</v>
      </c>
      <c r="E31" s="14" t="s">
        <v>87</v>
      </c>
      <c r="F31" s="14" t="s">
        <v>97</v>
      </c>
      <c r="G31" s="14" t="s">
        <v>87</v>
      </c>
      <c r="H31" s="15">
        <v>329</v>
      </c>
      <c r="I31" s="16" t="s">
        <v>86</v>
      </c>
      <c r="J31" s="21"/>
      <c r="K31" s="21"/>
      <c r="L31" s="22"/>
      <c r="M31" s="22"/>
      <c r="N31" s="22"/>
      <c r="O31" s="21"/>
      <c r="P31" s="18"/>
      <c r="Q31" s="21"/>
      <c r="R31" s="24"/>
      <c r="S31" s="20"/>
      <c r="T31" s="14"/>
      <c r="U31" s="8"/>
      <c r="V31" s="8"/>
      <c r="W31" s="8"/>
      <c r="X31" s="8"/>
      <c r="Y31" s="8"/>
      <c r="Z31" s="8"/>
    </row>
    <row r="32" spans="1:26" ht="14.25" customHeight="1">
      <c r="A32" s="21" t="str">
        <f t="shared" ref="A32:C32" si="63">A$2</f>
        <v>Transportation</v>
      </c>
      <c r="B32" s="21" t="str">
        <f t="shared" si="63"/>
        <v>Conventional Pollutant Standards</v>
      </c>
      <c r="C32" s="21" t="str">
        <f t="shared" si="63"/>
        <v>Percentage Reduction of Separately Regulated Pollutants</v>
      </c>
      <c r="D32" s="14" t="s">
        <v>100</v>
      </c>
      <c r="E32" s="14" t="s">
        <v>61</v>
      </c>
      <c r="F32" s="14" t="s">
        <v>100</v>
      </c>
      <c r="G32" s="14" t="s">
        <v>62</v>
      </c>
      <c r="H32" s="15">
        <v>330</v>
      </c>
      <c r="I32" s="16" t="s">
        <v>63</v>
      </c>
      <c r="J32" s="21" t="str">
        <f t="shared" ref="J32:O32" si="64">J$2</f>
        <v>Conventional Pollutant Standard</v>
      </c>
      <c r="K32" s="21" t="str">
        <f t="shared" si="64"/>
        <v>trans reduce regulated pollutants</v>
      </c>
      <c r="L32" s="22">
        <f t="shared" si="64"/>
        <v>0</v>
      </c>
      <c r="M32" s="22">
        <f t="shared" si="64"/>
        <v>1</v>
      </c>
      <c r="N32" s="22">
        <f t="shared" si="64"/>
        <v>0.02</v>
      </c>
      <c r="O32" s="21" t="str">
        <f t="shared" si="64"/>
        <v>% reduction in emissions</v>
      </c>
      <c r="P32" s="18" t="s">
        <v>101</v>
      </c>
      <c r="Q32" s="23" t="str">
        <f t="shared" ref="Q32:R32" si="65">Q$2</f>
        <v>transportation-sector-main.html#conv-pol-stds</v>
      </c>
      <c r="R32" s="24" t="str">
        <f t="shared" si="65"/>
        <v>conventional-pollutant-standards.html</v>
      </c>
      <c r="S32" s="20"/>
      <c r="T32" s="14"/>
      <c r="U32" s="8"/>
      <c r="V32" s="8"/>
      <c r="W32" s="8"/>
      <c r="X32" s="8"/>
      <c r="Y32" s="8"/>
      <c r="Z32" s="8"/>
    </row>
    <row r="33" spans="1:26" ht="14.25" customHeight="1">
      <c r="A33" s="21" t="str">
        <f t="shared" ref="A33:C33" si="66">A$2</f>
        <v>Transportation</v>
      </c>
      <c r="B33" s="21" t="str">
        <f t="shared" si="66"/>
        <v>Conventional Pollutant Standards</v>
      </c>
      <c r="C33" s="21" t="str">
        <f t="shared" si="66"/>
        <v>Percentage Reduction of Separately Regulated Pollutants</v>
      </c>
      <c r="D33" s="14" t="s">
        <v>100</v>
      </c>
      <c r="E33" s="14" t="s">
        <v>70</v>
      </c>
      <c r="F33" s="14" t="s">
        <v>100</v>
      </c>
      <c r="G33" s="14" t="s">
        <v>70</v>
      </c>
      <c r="H33" s="15">
        <v>331</v>
      </c>
      <c r="I33" s="16" t="s">
        <v>63</v>
      </c>
      <c r="J33" s="21" t="str">
        <f t="shared" ref="J33:O33" si="67">J$2</f>
        <v>Conventional Pollutant Standard</v>
      </c>
      <c r="K33" s="21" t="str">
        <f t="shared" si="67"/>
        <v>trans reduce regulated pollutants</v>
      </c>
      <c r="L33" s="22">
        <f t="shared" si="67"/>
        <v>0</v>
      </c>
      <c r="M33" s="22">
        <f t="shared" si="67"/>
        <v>1</v>
      </c>
      <c r="N33" s="22">
        <f t="shared" si="67"/>
        <v>0.02</v>
      </c>
      <c r="O33" s="21" t="str">
        <f t="shared" si="67"/>
        <v>% reduction in emissions</v>
      </c>
      <c r="P33" s="18" t="s">
        <v>102</v>
      </c>
      <c r="Q33" s="23" t="str">
        <f t="shared" ref="Q33:R33" si="68">Q$2</f>
        <v>transportation-sector-main.html#conv-pol-stds</v>
      </c>
      <c r="R33" s="24" t="str">
        <f t="shared" si="68"/>
        <v>conventional-pollutant-standards.html</v>
      </c>
      <c r="S33" s="20"/>
      <c r="T33" s="14"/>
      <c r="U33" s="8"/>
      <c r="V33" s="8"/>
      <c r="W33" s="8"/>
      <c r="X33" s="8"/>
      <c r="Y33" s="8"/>
      <c r="Z33" s="8"/>
    </row>
    <row r="34" spans="1:26" ht="14.25" customHeight="1">
      <c r="A34" s="21" t="str">
        <f t="shared" ref="A34:C34" si="69">A$2</f>
        <v>Transportation</v>
      </c>
      <c r="B34" s="21" t="str">
        <f t="shared" si="69"/>
        <v>Conventional Pollutant Standards</v>
      </c>
      <c r="C34" s="21" t="str">
        <f t="shared" si="69"/>
        <v>Percentage Reduction of Separately Regulated Pollutants</v>
      </c>
      <c r="D34" s="14" t="s">
        <v>100</v>
      </c>
      <c r="E34" s="14" t="s">
        <v>72</v>
      </c>
      <c r="F34" s="14" t="s">
        <v>100</v>
      </c>
      <c r="G34" s="14" t="s">
        <v>72</v>
      </c>
      <c r="H34" s="15">
        <v>332</v>
      </c>
      <c r="I34" s="16" t="s">
        <v>63</v>
      </c>
      <c r="J34" s="21" t="str">
        <f t="shared" ref="J34:O34" si="70">J$2</f>
        <v>Conventional Pollutant Standard</v>
      </c>
      <c r="K34" s="21" t="str">
        <f t="shared" si="70"/>
        <v>trans reduce regulated pollutants</v>
      </c>
      <c r="L34" s="22">
        <f t="shared" si="70"/>
        <v>0</v>
      </c>
      <c r="M34" s="22">
        <f t="shared" si="70"/>
        <v>1</v>
      </c>
      <c r="N34" s="22">
        <f t="shared" si="70"/>
        <v>0.02</v>
      </c>
      <c r="O34" s="21" t="str">
        <f t="shared" si="70"/>
        <v>% reduction in emissions</v>
      </c>
      <c r="P34" s="18" t="s">
        <v>103</v>
      </c>
      <c r="Q34" s="23" t="str">
        <f t="shared" ref="Q34:R34" si="71">Q$2</f>
        <v>transportation-sector-main.html#conv-pol-stds</v>
      </c>
      <c r="R34" s="24" t="str">
        <f t="shared" si="71"/>
        <v>conventional-pollutant-standards.html</v>
      </c>
      <c r="S34" s="20"/>
      <c r="T34" s="14"/>
      <c r="U34" s="8"/>
      <c r="V34" s="8"/>
      <c r="W34" s="8"/>
      <c r="X34" s="8"/>
      <c r="Y34" s="8"/>
      <c r="Z34" s="8"/>
    </row>
    <row r="35" spans="1:26" ht="14.25" customHeight="1">
      <c r="A35" s="21" t="str">
        <f t="shared" ref="A35:C35" si="72">A$2</f>
        <v>Transportation</v>
      </c>
      <c r="B35" s="21" t="str">
        <f t="shared" si="72"/>
        <v>Conventional Pollutant Standards</v>
      </c>
      <c r="C35" s="21" t="str">
        <f t="shared" si="72"/>
        <v>Percentage Reduction of Separately Regulated Pollutants</v>
      </c>
      <c r="D35" s="14" t="s">
        <v>100</v>
      </c>
      <c r="E35" s="14" t="s">
        <v>74</v>
      </c>
      <c r="F35" s="14" t="s">
        <v>100</v>
      </c>
      <c r="G35" s="14" t="s">
        <v>74</v>
      </c>
      <c r="H35" s="15">
        <v>333</v>
      </c>
      <c r="I35" s="16" t="s">
        <v>63</v>
      </c>
      <c r="J35" s="21" t="str">
        <f t="shared" ref="J35:O35" si="73">J$2</f>
        <v>Conventional Pollutant Standard</v>
      </c>
      <c r="K35" s="21" t="str">
        <f t="shared" si="73"/>
        <v>trans reduce regulated pollutants</v>
      </c>
      <c r="L35" s="22">
        <f t="shared" si="73"/>
        <v>0</v>
      </c>
      <c r="M35" s="22">
        <f t="shared" si="73"/>
        <v>1</v>
      </c>
      <c r="N35" s="22">
        <f t="shared" si="73"/>
        <v>0.02</v>
      </c>
      <c r="O35" s="21" t="str">
        <f t="shared" si="73"/>
        <v>% reduction in emissions</v>
      </c>
      <c r="P35" s="18" t="s">
        <v>104</v>
      </c>
      <c r="Q35" s="23" t="str">
        <f t="shared" ref="Q35:R35" si="74">Q$2</f>
        <v>transportation-sector-main.html#conv-pol-stds</v>
      </c>
      <c r="R35" s="24" t="str">
        <f t="shared" si="74"/>
        <v>conventional-pollutant-standards.html</v>
      </c>
      <c r="S35" s="20"/>
      <c r="T35" s="14"/>
      <c r="U35" s="8"/>
      <c r="V35" s="8"/>
      <c r="W35" s="8"/>
      <c r="X35" s="8"/>
      <c r="Y35" s="8"/>
      <c r="Z35" s="8"/>
    </row>
    <row r="36" spans="1:26" ht="14.25" customHeight="1">
      <c r="A36" s="21" t="str">
        <f t="shared" ref="A36:C36" si="75">A$2</f>
        <v>Transportation</v>
      </c>
      <c r="B36" s="21" t="str">
        <f t="shared" si="75"/>
        <v>Conventional Pollutant Standards</v>
      </c>
      <c r="C36" s="21" t="str">
        <f t="shared" si="75"/>
        <v>Percentage Reduction of Separately Regulated Pollutants</v>
      </c>
      <c r="D36" s="14" t="s">
        <v>100</v>
      </c>
      <c r="E36" s="14" t="s">
        <v>76</v>
      </c>
      <c r="F36" s="14" t="s">
        <v>100</v>
      </c>
      <c r="G36" s="14" t="s">
        <v>77</v>
      </c>
      <c r="H36" s="15">
        <v>334</v>
      </c>
      <c r="I36" s="16" t="s">
        <v>63</v>
      </c>
      <c r="J36" s="21" t="str">
        <f t="shared" ref="J36:O36" si="76">J$2</f>
        <v>Conventional Pollutant Standard</v>
      </c>
      <c r="K36" s="21" t="str">
        <f t="shared" si="76"/>
        <v>trans reduce regulated pollutants</v>
      </c>
      <c r="L36" s="22">
        <f t="shared" si="76"/>
        <v>0</v>
      </c>
      <c r="M36" s="22">
        <f t="shared" si="76"/>
        <v>1</v>
      </c>
      <c r="N36" s="22">
        <f t="shared" si="76"/>
        <v>0.02</v>
      </c>
      <c r="O36" s="21" t="str">
        <f t="shared" si="76"/>
        <v>% reduction in emissions</v>
      </c>
      <c r="P36" s="18" t="s">
        <v>105</v>
      </c>
      <c r="Q36" s="23" t="str">
        <f t="shared" ref="Q36:R36" si="77">Q$2</f>
        <v>transportation-sector-main.html#conv-pol-stds</v>
      </c>
      <c r="R36" s="24" t="str">
        <f t="shared" si="77"/>
        <v>conventional-pollutant-standards.html</v>
      </c>
      <c r="S36" s="20"/>
      <c r="T36" s="14"/>
      <c r="U36" s="8"/>
      <c r="V36" s="8"/>
      <c r="W36" s="8"/>
      <c r="X36" s="8"/>
      <c r="Y36" s="8"/>
      <c r="Z36" s="8"/>
    </row>
    <row r="37" spans="1:26" ht="14.25" customHeight="1">
      <c r="A37" s="21" t="str">
        <f t="shared" ref="A37:C37" si="78">A$2</f>
        <v>Transportation</v>
      </c>
      <c r="B37" s="21" t="str">
        <f t="shared" si="78"/>
        <v>Conventional Pollutant Standards</v>
      </c>
      <c r="C37" s="21" t="str">
        <f t="shared" si="78"/>
        <v>Percentage Reduction of Separately Regulated Pollutants</v>
      </c>
      <c r="D37" s="14" t="s">
        <v>100</v>
      </c>
      <c r="E37" s="14" t="s">
        <v>79</v>
      </c>
      <c r="F37" s="14" t="s">
        <v>100</v>
      </c>
      <c r="G37" s="14" t="s">
        <v>79</v>
      </c>
      <c r="H37" s="15">
        <v>335</v>
      </c>
      <c r="I37" s="16" t="s">
        <v>86</v>
      </c>
      <c r="J37" s="21"/>
      <c r="K37" s="21"/>
      <c r="L37" s="22"/>
      <c r="M37" s="22"/>
      <c r="N37" s="22"/>
      <c r="O37" s="21"/>
      <c r="P37" s="18"/>
      <c r="Q37" s="21"/>
      <c r="R37" s="24"/>
      <c r="S37" s="20"/>
      <c r="T37" s="14"/>
      <c r="U37" s="8"/>
      <c r="V37" s="8"/>
      <c r="W37" s="8"/>
      <c r="X37" s="8"/>
      <c r="Y37" s="8"/>
      <c r="Z37" s="8"/>
    </row>
    <row r="38" spans="1:26" ht="14.25" customHeight="1">
      <c r="A38" s="21" t="str">
        <f t="shared" ref="A38:C38" si="79">A$2</f>
        <v>Transportation</v>
      </c>
      <c r="B38" s="21" t="str">
        <f t="shared" si="79"/>
        <v>Conventional Pollutant Standards</v>
      </c>
      <c r="C38" s="21" t="str">
        <f t="shared" si="79"/>
        <v>Percentage Reduction of Separately Regulated Pollutants</v>
      </c>
      <c r="D38" s="14" t="s">
        <v>100</v>
      </c>
      <c r="E38" s="14" t="s">
        <v>81</v>
      </c>
      <c r="F38" s="14" t="s">
        <v>100</v>
      </c>
      <c r="G38" s="14" t="s">
        <v>81</v>
      </c>
      <c r="H38" s="15">
        <v>336</v>
      </c>
      <c r="I38" s="16" t="s">
        <v>63</v>
      </c>
      <c r="J38" s="21" t="str">
        <f t="shared" ref="J38:O38" si="80">J$2</f>
        <v>Conventional Pollutant Standard</v>
      </c>
      <c r="K38" s="21" t="str">
        <f t="shared" si="80"/>
        <v>trans reduce regulated pollutants</v>
      </c>
      <c r="L38" s="22">
        <f t="shared" si="80"/>
        <v>0</v>
      </c>
      <c r="M38" s="22">
        <f t="shared" si="80"/>
        <v>1</v>
      </c>
      <c r="N38" s="22">
        <f t="shared" si="80"/>
        <v>0.02</v>
      </c>
      <c r="O38" s="21" t="str">
        <f t="shared" si="80"/>
        <v>% reduction in emissions</v>
      </c>
      <c r="P38" s="18" t="s">
        <v>106</v>
      </c>
      <c r="Q38" s="23" t="str">
        <f t="shared" ref="Q38:R38" si="81">Q$2</f>
        <v>transportation-sector-main.html#conv-pol-stds</v>
      </c>
      <c r="R38" s="24" t="str">
        <f t="shared" si="81"/>
        <v>conventional-pollutant-standards.html</v>
      </c>
      <c r="S38" s="20"/>
      <c r="T38" s="14"/>
      <c r="U38" s="8"/>
      <c r="V38" s="8"/>
      <c r="W38" s="8"/>
      <c r="X38" s="8"/>
      <c r="Y38" s="8"/>
      <c r="Z38" s="8"/>
    </row>
    <row r="39" spans="1:26" ht="14.25" customHeight="1">
      <c r="A39" s="21" t="str">
        <f t="shared" ref="A39:C39" si="82">A$2</f>
        <v>Transportation</v>
      </c>
      <c r="B39" s="21" t="str">
        <f t="shared" si="82"/>
        <v>Conventional Pollutant Standards</v>
      </c>
      <c r="C39" s="21" t="str">
        <f t="shared" si="82"/>
        <v>Percentage Reduction of Separately Regulated Pollutants</v>
      </c>
      <c r="D39" s="14" t="s">
        <v>100</v>
      </c>
      <c r="E39" s="14" t="s">
        <v>83</v>
      </c>
      <c r="F39" s="14" t="s">
        <v>100</v>
      </c>
      <c r="G39" s="14" t="s">
        <v>83</v>
      </c>
      <c r="H39" s="15">
        <v>337</v>
      </c>
      <c r="I39" s="16" t="s">
        <v>63</v>
      </c>
      <c r="J39" s="21" t="str">
        <f t="shared" ref="J39:O39" si="83">J$2</f>
        <v>Conventional Pollutant Standard</v>
      </c>
      <c r="K39" s="21" t="str">
        <f t="shared" si="83"/>
        <v>trans reduce regulated pollutants</v>
      </c>
      <c r="L39" s="22">
        <f t="shared" si="83"/>
        <v>0</v>
      </c>
      <c r="M39" s="22">
        <f t="shared" si="83"/>
        <v>1</v>
      </c>
      <c r="N39" s="22">
        <f t="shared" si="83"/>
        <v>0.02</v>
      </c>
      <c r="O39" s="21" t="str">
        <f t="shared" si="83"/>
        <v>% reduction in emissions</v>
      </c>
      <c r="P39" s="18" t="s">
        <v>107</v>
      </c>
      <c r="Q39" s="23" t="str">
        <f t="shared" ref="Q39:R39" si="84">Q$2</f>
        <v>transportation-sector-main.html#conv-pol-stds</v>
      </c>
      <c r="R39" s="24" t="str">
        <f t="shared" si="84"/>
        <v>conventional-pollutant-standards.html</v>
      </c>
      <c r="S39" s="20"/>
      <c r="T39" s="14"/>
      <c r="U39" s="8"/>
      <c r="V39" s="8"/>
      <c r="W39" s="8"/>
      <c r="X39" s="8"/>
      <c r="Y39" s="8"/>
      <c r="Z39" s="8"/>
    </row>
    <row r="40" spans="1:26" ht="14.25" customHeight="1">
      <c r="A40" s="21" t="str">
        <f t="shared" ref="A40:C40" si="85">A$2</f>
        <v>Transportation</v>
      </c>
      <c r="B40" s="21" t="str">
        <f t="shared" si="85"/>
        <v>Conventional Pollutant Standards</v>
      </c>
      <c r="C40" s="21" t="str">
        <f t="shared" si="85"/>
        <v>Percentage Reduction of Separately Regulated Pollutants</v>
      </c>
      <c r="D40" s="14" t="s">
        <v>100</v>
      </c>
      <c r="E40" s="14" t="s">
        <v>85</v>
      </c>
      <c r="F40" s="14" t="s">
        <v>100</v>
      </c>
      <c r="G40" s="14" t="s">
        <v>85</v>
      </c>
      <c r="H40" s="15">
        <v>338</v>
      </c>
      <c r="I40" s="16" t="s">
        <v>86</v>
      </c>
      <c r="J40" s="21"/>
      <c r="K40" s="21"/>
      <c r="L40" s="22"/>
      <c r="M40" s="22"/>
      <c r="N40" s="22"/>
      <c r="O40" s="21"/>
      <c r="P40" s="18"/>
      <c r="Q40" s="21"/>
      <c r="R40" s="24"/>
      <c r="S40" s="20"/>
      <c r="T40" s="14"/>
      <c r="U40" s="8"/>
      <c r="V40" s="8"/>
      <c r="W40" s="8"/>
      <c r="X40" s="8"/>
      <c r="Y40" s="8"/>
      <c r="Z40" s="8"/>
    </row>
    <row r="41" spans="1:26" ht="14.25" customHeight="1">
      <c r="A41" s="21" t="str">
        <f t="shared" ref="A41:C41" si="86">A$2</f>
        <v>Transportation</v>
      </c>
      <c r="B41" s="21" t="str">
        <f t="shared" si="86"/>
        <v>Conventional Pollutant Standards</v>
      </c>
      <c r="C41" s="21" t="str">
        <f t="shared" si="86"/>
        <v>Percentage Reduction of Separately Regulated Pollutants</v>
      </c>
      <c r="D41" s="14" t="s">
        <v>100</v>
      </c>
      <c r="E41" s="14" t="s">
        <v>87</v>
      </c>
      <c r="F41" s="14" t="s">
        <v>100</v>
      </c>
      <c r="G41" s="14" t="s">
        <v>87</v>
      </c>
      <c r="H41" s="15">
        <v>339</v>
      </c>
      <c r="I41" s="16" t="s">
        <v>86</v>
      </c>
      <c r="J41" s="21"/>
      <c r="K41" s="21"/>
      <c r="L41" s="22"/>
      <c r="M41" s="22"/>
      <c r="N41" s="22"/>
      <c r="O41" s="21"/>
      <c r="P41" s="18"/>
      <c r="Q41" s="21"/>
      <c r="R41" s="24"/>
      <c r="S41" s="20"/>
      <c r="T41" s="14"/>
      <c r="U41" s="8"/>
      <c r="V41" s="8"/>
      <c r="W41" s="8"/>
      <c r="X41" s="8"/>
      <c r="Y41" s="8"/>
      <c r="Z41" s="8"/>
    </row>
    <row r="42" spans="1:26" ht="14.25" customHeight="1">
      <c r="A42" s="21" t="str">
        <f t="shared" ref="A42:C42" si="87">A$2</f>
        <v>Transportation</v>
      </c>
      <c r="B42" s="21" t="str">
        <f t="shared" si="87"/>
        <v>Conventional Pollutant Standards</v>
      </c>
      <c r="C42" s="21" t="str">
        <f t="shared" si="87"/>
        <v>Percentage Reduction of Separately Regulated Pollutants</v>
      </c>
      <c r="D42" s="14" t="s">
        <v>108</v>
      </c>
      <c r="E42" s="14" t="s">
        <v>61</v>
      </c>
      <c r="F42" s="14" t="s">
        <v>108</v>
      </c>
      <c r="G42" s="14" t="s">
        <v>62</v>
      </c>
      <c r="H42" s="15">
        <v>340</v>
      </c>
      <c r="I42" s="16" t="s">
        <v>63</v>
      </c>
      <c r="J42" s="21" t="str">
        <f t="shared" ref="J42:O42" si="88">J$2</f>
        <v>Conventional Pollutant Standard</v>
      </c>
      <c r="K42" s="21" t="str">
        <f t="shared" si="88"/>
        <v>trans reduce regulated pollutants</v>
      </c>
      <c r="L42" s="22">
        <f t="shared" si="88"/>
        <v>0</v>
      </c>
      <c r="M42" s="22">
        <f t="shared" si="88"/>
        <v>1</v>
      </c>
      <c r="N42" s="22">
        <f t="shared" si="88"/>
        <v>0.02</v>
      </c>
      <c r="O42" s="21" t="str">
        <f t="shared" si="88"/>
        <v>% reduction in emissions</v>
      </c>
      <c r="P42" s="18" t="s">
        <v>109</v>
      </c>
      <c r="Q42" s="23" t="str">
        <f t="shared" ref="Q42:R42" si="89">Q$2</f>
        <v>transportation-sector-main.html#conv-pol-stds</v>
      </c>
      <c r="R42" s="24" t="str">
        <f t="shared" si="89"/>
        <v>conventional-pollutant-standards.html</v>
      </c>
      <c r="S42" s="20"/>
      <c r="T42" s="14"/>
      <c r="U42" s="8"/>
      <c r="V42" s="8"/>
      <c r="W42" s="8"/>
      <c r="X42" s="8"/>
      <c r="Y42" s="8"/>
      <c r="Z42" s="8"/>
    </row>
    <row r="43" spans="1:26" ht="14.25" customHeight="1">
      <c r="A43" s="21" t="str">
        <f t="shared" ref="A43:C43" si="90">A$2</f>
        <v>Transportation</v>
      </c>
      <c r="B43" s="21" t="str">
        <f t="shared" si="90"/>
        <v>Conventional Pollutant Standards</v>
      </c>
      <c r="C43" s="21" t="str">
        <f t="shared" si="90"/>
        <v>Percentage Reduction of Separately Regulated Pollutants</v>
      </c>
      <c r="D43" s="14" t="s">
        <v>108</v>
      </c>
      <c r="E43" s="14" t="s">
        <v>70</v>
      </c>
      <c r="F43" s="14" t="s">
        <v>108</v>
      </c>
      <c r="G43" s="14" t="s">
        <v>70</v>
      </c>
      <c r="H43" s="15">
        <v>341</v>
      </c>
      <c r="I43" s="16" t="s">
        <v>63</v>
      </c>
      <c r="J43" s="21" t="str">
        <f t="shared" ref="J43:O43" si="91">J$2</f>
        <v>Conventional Pollutant Standard</v>
      </c>
      <c r="K43" s="21" t="str">
        <f t="shared" si="91"/>
        <v>trans reduce regulated pollutants</v>
      </c>
      <c r="L43" s="22">
        <f t="shared" si="91"/>
        <v>0</v>
      </c>
      <c r="M43" s="22">
        <f t="shared" si="91"/>
        <v>1</v>
      </c>
      <c r="N43" s="22">
        <f t="shared" si="91"/>
        <v>0.02</v>
      </c>
      <c r="O43" s="21" t="str">
        <f t="shared" si="91"/>
        <v>% reduction in emissions</v>
      </c>
      <c r="P43" s="18" t="s">
        <v>110</v>
      </c>
      <c r="Q43" s="23" t="str">
        <f t="shared" ref="Q43:R43" si="92">Q$2</f>
        <v>transportation-sector-main.html#conv-pol-stds</v>
      </c>
      <c r="R43" s="24" t="str">
        <f t="shared" si="92"/>
        <v>conventional-pollutant-standards.html</v>
      </c>
      <c r="S43" s="20"/>
      <c r="T43" s="14"/>
      <c r="U43" s="8"/>
      <c r="V43" s="8"/>
      <c r="W43" s="8"/>
      <c r="X43" s="8"/>
      <c r="Y43" s="8"/>
      <c r="Z43" s="8"/>
    </row>
    <row r="44" spans="1:26" ht="14.25" customHeight="1">
      <c r="A44" s="21" t="str">
        <f t="shared" ref="A44:C44" si="93">A$2</f>
        <v>Transportation</v>
      </c>
      <c r="B44" s="21" t="str">
        <f t="shared" si="93"/>
        <v>Conventional Pollutant Standards</v>
      </c>
      <c r="C44" s="21" t="str">
        <f t="shared" si="93"/>
        <v>Percentage Reduction of Separately Regulated Pollutants</v>
      </c>
      <c r="D44" s="14" t="s">
        <v>108</v>
      </c>
      <c r="E44" s="14" t="s">
        <v>72</v>
      </c>
      <c r="F44" s="14" t="s">
        <v>108</v>
      </c>
      <c r="G44" s="14" t="s">
        <v>72</v>
      </c>
      <c r="H44" s="15">
        <v>342</v>
      </c>
      <c r="I44" s="16" t="s">
        <v>63</v>
      </c>
      <c r="J44" s="21" t="str">
        <f t="shared" ref="J44:O44" si="94">J$2</f>
        <v>Conventional Pollutant Standard</v>
      </c>
      <c r="K44" s="21" t="str">
        <f t="shared" si="94"/>
        <v>trans reduce regulated pollutants</v>
      </c>
      <c r="L44" s="22">
        <f t="shared" si="94"/>
        <v>0</v>
      </c>
      <c r="M44" s="22">
        <f t="shared" si="94"/>
        <v>1</v>
      </c>
      <c r="N44" s="22">
        <f t="shared" si="94"/>
        <v>0.02</v>
      </c>
      <c r="O44" s="21" t="str">
        <f t="shared" si="94"/>
        <v>% reduction in emissions</v>
      </c>
      <c r="P44" s="18" t="s">
        <v>111</v>
      </c>
      <c r="Q44" s="23" t="str">
        <f t="shared" ref="Q44:R44" si="95">Q$2</f>
        <v>transportation-sector-main.html#conv-pol-stds</v>
      </c>
      <c r="R44" s="24" t="str">
        <f t="shared" si="95"/>
        <v>conventional-pollutant-standards.html</v>
      </c>
      <c r="S44" s="20"/>
      <c r="T44" s="14"/>
      <c r="U44" s="8"/>
      <c r="V44" s="8"/>
      <c r="W44" s="8"/>
      <c r="X44" s="8"/>
      <c r="Y44" s="8"/>
      <c r="Z44" s="8"/>
    </row>
    <row r="45" spans="1:26" ht="14.25" customHeight="1">
      <c r="A45" s="21" t="str">
        <f t="shared" ref="A45:C45" si="96">A$2</f>
        <v>Transportation</v>
      </c>
      <c r="B45" s="21" t="str">
        <f t="shared" si="96"/>
        <v>Conventional Pollutant Standards</v>
      </c>
      <c r="C45" s="21" t="str">
        <f t="shared" si="96"/>
        <v>Percentage Reduction of Separately Regulated Pollutants</v>
      </c>
      <c r="D45" s="14" t="s">
        <v>108</v>
      </c>
      <c r="E45" s="14" t="s">
        <v>74</v>
      </c>
      <c r="F45" s="14" t="s">
        <v>108</v>
      </c>
      <c r="G45" s="14" t="s">
        <v>74</v>
      </c>
      <c r="H45" s="15">
        <v>343</v>
      </c>
      <c r="I45" s="16" t="s">
        <v>63</v>
      </c>
      <c r="J45" s="21" t="str">
        <f t="shared" ref="J45:O45" si="97">J$2</f>
        <v>Conventional Pollutant Standard</v>
      </c>
      <c r="K45" s="21" t="str">
        <f t="shared" si="97"/>
        <v>trans reduce regulated pollutants</v>
      </c>
      <c r="L45" s="22">
        <f t="shared" si="97"/>
        <v>0</v>
      </c>
      <c r="M45" s="22">
        <f t="shared" si="97"/>
        <v>1</v>
      </c>
      <c r="N45" s="22">
        <f t="shared" si="97"/>
        <v>0.02</v>
      </c>
      <c r="O45" s="21" t="str">
        <f t="shared" si="97"/>
        <v>% reduction in emissions</v>
      </c>
      <c r="P45" s="18" t="s">
        <v>112</v>
      </c>
      <c r="Q45" s="23" t="str">
        <f t="shared" ref="Q45:R45" si="98">Q$2</f>
        <v>transportation-sector-main.html#conv-pol-stds</v>
      </c>
      <c r="R45" s="24" t="str">
        <f t="shared" si="98"/>
        <v>conventional-pollutant-standards.html</v>
      </c>
      <c r="S45" s="20"/>
      <c r="T45" s="14"/>
      <c r="U45" s="8"/>
      <c r="V45" s="8"/>
      <c r="W45" s="8"/>
      <c r="X45" s="8"/>
      <c r="Y45" s="8"/>
      <c r="Z45" s="8"/>
    </row>
    <row r="46" spans="1:26" ht="14.25" customHeight="1">
      <c r="A46" s="21" t="str">
        <f t="shared" ref="A46:C46" si="99">A$2</f>
        <v>Transportation</v>
      </c>
      <c r="B46" s="21" t="str">
        <f t="shared" si="99"/>
        <v>Conventional Pollutant Standards</v>
      </c>
      <c r="C46" s="21" t="str">
        <f t="shared" si="99"/>
        <v>Percentage Reduction of Separately Regulated Pollutants</v>
      </c>
      <c r="D46" s="14" t="s">
        <v>108</v>
      </c>
      <c r="E46" s="14" t="s">
        <v>76</v>
      </c>
      <c r="F46" s="14" t="s">
        <v>108</v>
      </c>
      <c r="G46" s="14" t="s">
        <v>77</v>
      </c>
      <c r="H46" s="15">
        <v>344</v>
      </c>
      <c r="I46" s="16" t="s">
        <v>63</v>
      </c>
      <c r="J46" s="21" t="str">
        <f t="shared" ref="J46:O46" si="100">J$2</f>
        <v>Conventional Pollutant Standard</v>
      </c>
      <c r="K46" s="21" t="str">
        <f t="shared" si="100"/>
        <v>trans reduce regulated pollutants</v>
      </c>
      <c r="L46" s="22">
        <f t="shared" si="100"/>
        <v>0</v>
      </c>
      <c r="M46" s="22">
        <f t="shared" si="100"/>
        <v>1</v>
      </c>
      <c r="N46" s="22">
        <f t="shared" si="100"/>
        <v>0.02</v>
      </c>
      <c r="O46" s="21" t="str">
        <f t="shared" si="100"/>
        <v>% reduction in emissions</v>
      </c>
      <c r="P46" s="18" t="s">
        <v>113</v>
      </c>
      <c r="Q46" s="23" t="str">
        <f t="shared" ref="Q46:R46" si="101">Q$2</f>
        <v>transportation-sector-main.html#conv-pol-stds</v>
      </c>
      <c r="R46" s="24" t="str">
        <f t="shared" si="101"/>
        <v>conventional-pollutant-standards.html</v>
      </c>
      <c r="S46" s="20"/>
      <c r="T46" s="14"/>
      <c r="U46" s="8"/>
      <c r="V46" s="8"/>
      <c r="W46" s="8"/>
      <c r="X46" s="8"/>
      <c r="Y46" s="8"/>
      <c r="Z46" s="8"/>
    </row>
    <row r="47" spans="1:26" ht="14.25" customHeight="1">
      <c r="A47" s="21" t="str">
        <f t="shared" ref="A47:C47" si="102">A$2</f>
        <v>Transportation</v>
      </c>
      <c r="B47" s="21" t="str">
        <f t="shared" si="102"/>
        <v>Conventional Pollutant Standards</v>
      </c>
      <c r="C47" s="21" t="str">
        <f t="shared" si="102"/>
        <v>Percentage Reduction of Separately Regulated Pollutants</v>
      </c>
      <c r="D47" s="14" t="s">
        <v>108</v>
      </c>
      <c r="E47" s="14" t="s">
        <v>79</v>
      </c>
      <c r="F47" s="14" t="s">
        <v>108</v>
      </c>
      <c r="G47" s="14" t="s">
        <v>79</v>
      </c>
      <c r="H47" s="15">
        <v>345</v>
      </c>
      <c r="I47" s="16" t="s">
        <v>86</v>
      </c>
      <c r="J47" s="21"/>
      <c r="K47" s="21"/>
      <c r="L47" s="22"/>
      <c r="M47" s="22"/>
      <c r="N47" s="22"/>
      <c r="O47" s="21"/>
      <c r="P47" s="18"/>
      <c r="Q47" s="21"/>
      <c r="R47" s="24"/>
      <c r="S47" s="20"/>
      <c r="T47" s="14"/>
      <c r="U47" s="8"/>
      <c r="V47" s="8"/>
      <c r="W47" s="8"/>
      <c r="X47" s="8"/>
      <c r="Y47" s="8"/>
      <c r="Z47" s="8"/>
    </row>
    <row r="48" spans="1:26" ht="14.25" customHeight="1">
      <c r="A48" s="21" t="str">
        <f t="shared" ref="A48:C48" si="103">A$2</f>
        <v>Transportation</v>
      </c>
      <c r="B48" s="21" t="str">
        <f t="shared" si="103"/>
        <v>Conventional Pollutant Standards</v>
      </c>
      <c r="C48" s="21" t="str">
        <f t="shared" si="103"/>
        <v>Percentage Reduction of Separately Regulated Pollutants</v>
      </c>
      <c r="D48" s="14" t="s">
        <v>108</v>
      </c>
      <c r="E48" s="14" t="s">
        <v>81</v>
      </c>
      <c r="F48" s="14" t="s">
        <v>108</v>
      </c>
      <c r="G48" s="14" t="s">
        <v>81</v>
      </c>
      <c r="H48" s="15">
        <v>346</v>
      </c>
      <c r="I48" s="16" t="s">
        <v>63</v>
      </c>
      <c r="J48" s="21" t="str">
        <f t="shared" ref="J48:O48" si="104">J$2</f>
        <v>Conventional Pollutant Standard</v>
      </c>
      <c r="K48" s="21" t="str">
        <f t="shared" si="104"/>
        <v>trans reduce regulated pollutants</v>
      </c>
      <c r="L48" s="22">
        <f t="shared" si="104"/>
        <v>0</v>
      </c>
      <c r="M48" s="22">
        <f t="shared" si="104"/>
        <v>1</v>
      </c>
      <c r="N48" s="22">
        <f t="shared" si="104"/>
        <v>0.02</v>
      </c>
      <c r="O48" s="21" t="str">
        <f t="shared" si="104"/>
        <v>% reduction in emissions</v>
      </c>
      <c r="P48" s="18" t="s">
        <v>114</v>
      </c>
      <c r="Q48" s="23" t="str">
        <f t="shared" ref="Q48:R48" si="105">Q$2</f>
        <v>transportation-sector-main.html#conv-pol-stds</v>
      </c>
      <c r="R48" s="24" t="str">
        <f t="shared" si="105"/>
        <v>conventional-pollutant-standards.html</v>
      </c>
      <c r="S48" s="20"/>
      <c r="T48" s="14"/>
      <c r="U48" s="8"/>
      <c r="V48" s="8"/>
      <c r="W48" s="8"/>
      <c r="X48" s="8"/>
      <c r="Y48" s="8"/>
      <c r="Z48" s="8"/>
    </row>
    <row r="49" spans="1:26" ht="14.25" customHeight="1">
      <c r="A49" s="21" t="str">
        <f t="shared" ref="A49:C49" si="106">A$2</f>
        <v>Transportation</v>
      </c>
      <c r="B49" s="21" t="str">
        <f t="shared" si="106"/>
        <v>Conventional Pollutant Standards</v>
      </c>
      <c r="C49" s="21" t="str">
        <f t="shared" si="106"/>
        <v>Percentage Reduction of Separately Regulated Pollutants</v>
      </c>
      <c r="D49" s="14" t="s">
        <v>108</v>
      </c>
      <c r="E49" s="14" t="s">
        <v>83</v>
      </c>
      <c r="F49" s="14" t="s">
        <v>108</v>
      </c>
      <c r="G49" s="14" t="s">
        <v>83</v>
      </c>
      <c r="H49" s="15">
        <v>347</v>
      </c>
      <c r="I49" s="16" t="s">
        <v>63</v>
      </c>
      <c r="J49" s="21" t="str">
        <f t="shared" ref="J49:O49" si="107">J$2</f>
        <v>Conventional Pollutant Standard</v>
      </c>
      <c r="K49" s="21" t="str">
        <f t="shared" si="107"/>
        <v>trans reduce regulated pollutants</v>
      </c>
      <c r="L49" s="22">
        <f t="shared" si="107"/>
        <v>0</v>
      </c>
      <c r="M49" s="22">
        <f t="shared" si="107"/>
        <v>1</v>
      </c>
      <c r="N49" s="22">
        <f t="shared" si="107"/>
        <v>0.02</v>
      </c>
      <c r="O49" s="21" t="str">
        <f t="shared" si="107"/>
        <v>% reduction in emissions</v>
      </c>
      <c r="P49" s="18" t="s">
        <v>115</v>
      </c>
      <c r="Q49" s="23" t="str">
        <f t="shared" ref="Q49:R49" si="108">Q$2</f>
        <v>transportation-sector-main.html#conv-pol-stds</v>
      </c>
      <c r="R49" s="24" t="str">
        <f t="shared" si="108"/>
        <v>conventional-pollutant-standards.html</v>
      </c>
      <c r="S49" s="20"/>
      <c r="T49" s="14"/>
      <c r="U49" s="8"/>
      <c r="V49" s="8"/>
      <c r="W49" s="8"/>
      <c r="X49" s="8"/>
      <c r="Y49" s="8"/>
      <c r="Z49" s="8"/>
    </row>
    <row r="50" spans="1:26" ht="14.25" customHeight="1">
      <c r="A50" s="21" t="str">
        <f t="shared" ref="A50:C50" si="109">A$2</f>
        <v>Transportation</v>
      </c>
      <c r="B50" s="21" t="str">
        <f t="shared" si="109"/>
        <v>Conventional Pollutant Standards</v>
      </c>
      <c r="C50" s="21" t="str">
        <f t="shared" si="109"/>
        <v>Percentage Reduction of Separately Regulated Pollutants</v>
      </c>
      <c r="D50" s="14" t="s">
        <v>108</v>
      </c>
      <c r="E50" s="14" t="s">
        <v>85</v>
      </c>
      <c r="F50" s="14" t="s">
        <v>108</v>
      </c>
      <c r="G50" s="14" t="s">
        <v>85</v>
      </c>
      <c r="H50" s="15">
        <v>348</v>
      </c>
      <c r="I50" s="16" t="s">
        <v>86</v>
      </c>
      <c r="J50" s="21"/>
      <c r="K50" s="21"/>
      <c r="L50" s="22"/>
      <c r="M50" s="22"/>
      <c r="N50" s="22"/>
      <c r="O50" s="21"/>
      <c r="P50" s="18"/>
      <c r="Q50" s="21"/>
      <c r="R50" s="24"/>
      <c r="S50" s="20"/>
      <c r="T50" s="14"/>
      <c r="U50" s="8"/>
      <c r="V50" s="8"/>
      <c r="W50" s="8"/>
      <c r="X50" s="8"/>
      <c r="Y50" s="8"/>
      <c r="Z50" s="8"/>
    </row>
    <row r="51" spans="1:26" ht="14.25" customHeight="1">
      <c r="A51" s="21" t="str">
        <f t="shared" ref="A51:C51" si="110">A$2</f>
        <v>Transportation</v>
      </c>
      <c r="B51" s="21" t="str">
        <f t="shared" si="110"/>
        <v>Conventional Pollutant Standards</v>
      </c>
      <c r="C51" s="21" t="str">
        <f t="shared" si="110"/>
        <v>Percentage Reduction of Separately Regulated Pollutants</v>
      </c>
      <c r="D51" s="14" t="s">
        <v>108</v>
      </c>
      <c r="E51" s="14" t="s">
        <v>87</v>
      </c>
      <c r="F51" s="14" t="s">
        <v>108</v>
      </c>
      <c r="G51" s="14" t="s">
        <v>87</v>
      </c>
      <c r="H51" s="15">
        <v>349</v>
      </c>
      <c r="I51" s="16" t="s">
        <v>86</v>
      </c>
      <c r="J51" s="21"/>
      <c r="K51" s="21"/>
      <c r="L51" s="22"/>
      <c r="M51" s="22"/>
      <c r="N51" s="22"/>
      <c r="O51" s="21"/>
      <c r="P51" s="18"/>
      <c r="Q51" s="21"/>
      <c r="R51" s="24"/>
      <c r="S51" s="20"/>
      <c r="T51" s="14"/>
      <c r="U51" s="8"/>
      <c r="V51" s="8"/>
      <c r="W51" s="8"/>
      <c r="X51" s="8"/>
      <c r="Y51" s="8"/>
      <c r="Z51" s="8"/>
    </row>
    <row r="52" spans="1:26" ht="14.25" customHeight="1">
      <c r="A52" s="21" t="str">
        <f t="shared" ref="A52:C52" si="111">A$2</f>
        <v>Transportation</v>
      </c>
      <c r="B52" s="21" t="str">
        <f t="shared" si="111"/>
        <v>Conventional Pollutant Standards</v>
      </c>
      <c r="C52" s="21" t="str">
        <f t="shared" si="111"/>
        <v>Percentage Reduction of Separately Regulated Pollutants</v>
      </c>
      <c r="D52" s="14" t="s">
        <v>116</v>
      </c>
      <c r="E52" s="14" t="s">
        <v>61</v>
      </c>
      <c r="F52" s="14" t="s">
        <v>116</v>
      </c>
      <c r="G52" s="14" t="s">
        <v>62</v>
      </c>
      <c r="H52" s="15">
        <v>350</v>
      </c>
      <c r="I52" s="16" t="s">
        <v>63</v>
      </c>
      <c r="J52" s="21" t="str">
        <f t="shared" ref="J52:O52" si="112">J$2</f>
        <v>Conventional Pollutant Standard</v>
      </c>
      <c r="K52" s="21" t="str">
        <f t="shared" si="112"/>
        <v>trans reduce regulated pollutants</v>
      </c>
      <c r="L52" s="22">
        <f t="shared" si="112"/>
        <v>0</v>
      </c>
      <c r="M52" s="22">
        <f t="shared" si="112"/>
        <v>1</v>
      </c>
      <c r="N52" s="22">
        <f t="shared" si="112"/>
        <v>0.02</v>
      </c>
      <c r="O52" s="21" t="str">
        <f t="shared" si="112"/>
        <v>% reduction in emissions</v>
      </c>
      <c r="P52" s="18" t="s">
        <v>117</v>
      </c>
      <c r="Q52" s="23" t="str">
        <f t="shared" ref="Q52:R52" si="113">Q$2</f>
        <v>transportation-sector-main.html#conv-pol-stds</v>
      </c>
      <c r="R52" s="24" t="str">
        <f t="shared" si="113"/>
        <v>conventional-pollutant-standards.html</v>
      </c>
      <c r="S52" s="20"/>
      <c r="T52" s="14"/>
      <c r="U52" s="8"/>
      <c r="V52" s="8"/>
      <c r="W52" s="8"/>
      <c r="X52" s="8"/>
      <c r="Y52" s="8"/>
      <c r="Z52" s="8"/>
    </row>
    <row r="53" spans="1:26" ht="14.25" customHeight="1">
      <c r="A53" s="21" t="str">
        <f t="shared" ref="A53:C53" si="114">A$2</f>
        <v>Transportation</v>
      </c>
      <c r="B53" s="21" t="str">
        <f t="shared" si="114"/>
        <v>Conventional Pollutant Standards</v>
      </c>
      <c r="C53" s="21" t="str">
        <f t="shared" si="114"/>
        <v>Percentage Reduction of Separately Regulated Pollutants</v>
      </c>
      <c r="D53" s="14" t="s">
        <v>116</v>
      </c>
      <c r="E53" s="14" t="s">
        <v>70</v>
      </c>
      <c r="F53" s="14" t="s">
        <v>116</v>
      </c>
      <c r="G53" s="14" t="s">
        <v>70</v>
      </c>
      <c r="H53" s="15">
        <v>351</v>
      </c>
      <c r="I53" s="16" t="s">
        <v>63</v>
      </c>
      <c r="J53" s="21" t="str">
        <f t="shared" ref="J53:O53" si="115">J$2</f>
        <v>Conventional Pollutant Standard</v>
      </c>
      <c r="K53" s="21" t="str">
        <f t="shared" si="115"/>
        <v>trans reduce regulated pollutants</v>
      </c>
      <c r="L53" s="22">
        <f t="shared" si="115"/>
        <v>0</v>
      </c>
      <c r="M53" s="22">
        <f t="shared" si="115"/>
        <v>1</v>
      </c>
      <c r="N53" s="22">
        <f t="shared" si="115"/>
        <v>0.02</v>
      </c>
      <c r="O53" s="21" t="str">
        <f t="shared" si="115"/>
        <v>% reduction in emissions</v>
      </c>
      <c r="P53" s="18" t="s">
        <v>118</v>
      </c>
      <c r="Q53" s="23" t="str">
        <f t="shared" ref="Q53:R53" si="116">Q$2</f>
        <v>transportation-sector-main.html#conv-pol-stds</v>
      </c>
      <c r="R53" s="24" t="str">
        <f t="shared" si="116"/>
        <v>conventional-pollutant-standards.html</v>
      </c>
      <c r="S53" s="20"/>
      <c r="T53" s="14"/>
      <c r="U53" s="8"/>
      <c r="V53" s="8"/>
      <c r="W53" s="8"/>
      <c r="X53" s="8"/>
      <c r="Y53" s="8"/>
      <c r="Z53" s="8"/>
    </row>
    <row r="54" spans="1:26" ht="14.25" customHeight="1">
      <c r="A54" s="21" t="str">
        <f t="shared" ref="A54:C54" si="117">A$2</f>
        <v>Transportation</v>
      </c>
      <c r="B54" s="21" t="str">
        <f t="shared" si="117"/>
        <v>Conventional Pollutant Standards</v>
      </c>
      <c r="C54" s="21" t="str">
        <f t="shared" si="117"/>
        <v>Percentage Reduction of Separately Regulated Pollutants</v>
      </c>
      <c r="D54" s="14" t="s">
        <v>116</v>
      </c>
      <c r="E54" s="14" t="s">
        <v>72</v>
      </c>
      <c r="F54" s="14" t="s">
        <v>116</v>
      </c>
      <c r="G54" s="14" t="s">
        <v>72</v>
      </c>
      <c r="H54" s="15">
        <v>352</v>
      </c>
      <c r="I54" s="16" t="s">
        <v>63</v>
      </c>
      <c r="J54" s="21" t="str">
        <f t="shared" ref="J54:O54" si="118">J$2</f>
        <v>Conventional Pollutant Standard</v>
      </c>
      <c r="K54" s="21" t="str">
        <f t="shared" si="118"/>
        <v>trans reduce regulated pollutants</v>
      </c>
      <c r="L54" s="22">
        <f t="shared" si="118"/>
        <v>0</v>
      </c>
      <c r="M54" s="22">
        <f t="shared" si="118"/>
        <v>1</v>
      </c>
      <c r="N54" s="22">
        <f t="shared" si="118"/>
        <v>0.02</v>
      </c>
      <c r="O54" s="21" t="str">
        <f t="shared" si="118"/>
        <v>% reduction in emissions</v>
      </c>
      <c r="P54" s="18" t="s">
        <v>119</v>
      </c>
      <c r="Q54" s="23" t="str">
        <f t="shared" ref="Q54:R54" si="119">Q$2</f>
        <v>transportation-sector-main.html#conv-pol-stds</v>
      </c>
      <c r="R54" s="24" t="str">
        <f t="shared" si="119"/>
        <v>conventional-pollutant-standards.html</v>
      </c>
      <c r="S54" s="20"/>
      <c r="T54" s="14"/>
      <c r="U54" s="8"/>
      <c r="V54" s="8"/>
      <c r="W54" s="8"/>
      <c r="X54" s="8"/>
      <c r="Y54" s="8"/>
      <c r="Z54" s="8"/>
    </row>
    <row r="55" spans="1:26" ht="14.25" customHeight="1">
      <c r="A55" s="21" t="str">
        <f t="shared" ref="A55:C55" si="120">A$2</f>
        <v>Transportation</v>
      </c>
      <c r="B55" s="21" t="str">
        <f t="shared" si="120"/>
        <v>Conventional Pollutant Standards</v>
      </c>
      <c r="C55" s="21" t="str">
        <f t="shared" si="120"/>
        <v>Percentage Reduction of Separately Regulated Pollutants</v>
      </c>
      <c r="D55" s="14" t="s">
        <v>116</v>
      </c>
      <c r="E55" s="14" t="s">
        <v>74</v>
      </c>
      <c r="F55" s="14" t="s">
        <v>116</v>
      </c>
      <c r="G55" s="14" t="s">
        <v>74</v>
      </c>
      <c r="H55" s="15">
        <v>353</v>
      </c>
      <c r="I55" s="16" t="s">
        <v>63</v>
      </c>
      <c r="J55" s="21" t="str">
        <f t="shared" ref="J55:O55" si="121">J$2</f>
        <v>Conventional Pollutant Standard</v>
      </c>
      <c r="K55" s="21" t="str">
        <f t="shared" si="121"/>
        <v>trans reduce regulated pollutants</v>
      </c>
      <c r="L55" s="22">
        <f t="shared" si="121"/>
        <v>0</v>
      </c>
      <c r="M55" s="22">
        <f t="shared" si="121"/>
        <v>1</v>
      </c>
      <c r="N55" s="22">
        <f t="shared" si="121"/>
        <v>0.02</v>
      </c>
      <c r="O55" s="21" t="str">
        <f t="shared" si="121"/>
        <v>% reduction in emissions</v>
      </c>
      <c r="P55" s="18" t="s">
        <v>120</v>
      </c>
      <c r="Q55" s="23" t="str">
        <f t="shared" ref="Q55:R55" si="122">Q$2</f>
        <v>transportation-sector-main.html#conv-pol-stds</v>
      </c>
      <c r="R55" s="24" t="str">
        <f t="shared" si="122"/>
        <v>conventional-pollutant-standards.html</v>
      </c>
      <c r="S55" s="20"/>
      <c r="T55" s="14"/>
      <c r="U55" s="8"/>
      <c r="V55" s="8"/>
      <c r="W55" s="8"/>
      <c r="X55" s="8"/>
      <c r="Y55" s="8"/>
      <c r="Z55" s="8"/>
    </row>
    <row r="56" spans="1:26" ht="14.25" customHeight="1">
      <c r="A56" s="21" t="str">
        <f t="shared" ref="A56:C56" si="123">A$2</f>
        <v>Transportation</v>
      </c>
      <c r="B56" s="21" t="str">
        <f t="shared" si="123"/>
        <v>Conventional Pollutant Standards</v>
      </c>
      <c r="C56" s="21" t="str">
        <f t="shared" si="123"/>
        <v>Percentage Reduction of Separately Regulated Pollutants</v>
      </c>
      <c r="D56" s="14" t="s">
        <v>116</v>
      </c>
      <c r="E56" s="14" t="s">
        <v>76</v>
      </c>
      <c r="F56" s="14" t="s">
        <v>116</v>
      </c>
      <c r="G56" s="14" t="s">
        <v>77</v>
      </c>
      <c r="H56" s="15">
        <v>354</v>
      </c>
      <c r="I56" s="16" t="s">
        <v>63</v>
      </c>
      <c r="J56" s="21" t="str">
        <f t="shared" ref="J56:O56" si="124">J$2</f>
        <v>Conventional Pollutant Standard</v>
      </c>
      <c r="K56" s="21" t="str">
        <f t="shared" si="124"/>
        <v>trans reduce regulated pollutants</v>
      </c>
      <c r="L56" s="22">
        <f t="shared" si="124"/>
        <v>0</v>
      </c>
      <c r="M56" s="22">
        <f t="shared" si="124"/>
        <v>1</v>
      </c>
      <c r="N56" s="22">
        <f t="shared" si="124"/>
        <v>0.02</v>
      </c>
      <c r="O56" s="21" t="str">
        <f t="shared" si="124"/>
        <v>% reduction in emissions</v>
      </c>
      <c r="P56" s="18" t="s">
        <v>121</v>
      </c>
      <c r="Q56" s="23" t="str">
        <f t="shared" ref="Q56:R56" si="125">Q$2</f>
        <v>transportation-sector-main.html#conv-pol-stds</v>
      </c>
      <c r="R56" s="24" t="str">
        <f t="shared" si="125"/>
        <v>conventional-pollutant-standards.html</v>
      </c>
      <c r="S56" s="20"/>
      <c r="T56" s="14"/>
      <c r="U56" s="8"/>
      <c r="V56" s="8"/>
      <c r="W56" s="8"/>
      <c r="X56" s="8"/>
      <c r="Y56" s="8"/>
      <c r="Z56" s="8"/>
    </row>
    <row r="57" spans="1:26" ht="14.25" customHeight="1">
      <c r="A57" s="21" t="str">
        <f t="shared" ref="A57:C57" si="126">A$2</f>
        <v>Transportation</v>
      </c>
      <c r="B57" s="21" t="str">
        <f t="shared" si="126"/>
        <v>Conventional Pollutant Standards</v>
      </c>
      <c r="C57" s="21" t="str">
        <f t="shared" si="126"/>
        <v>Percentage Reduction of Separately Regulated Pollutants</v>
      </c>
      <c r="D57" s="14" t="s">
        <v>116</v>
      </c>
      <c r="E57" s="14" t="s">
        <v>79</v>
      </c>
      <c r="F57" s="14" t="s">
        <v>116</v>
      </c>
      <c r="G57" s="14" t="s">
        <v>79</v>
      </c>
      <c r="H57" s="15">
        <v>355</v>
      </c>
      <c r="I57" s="16" t="s">
        <v>63</v>
      </c>
      <c r="J57" s="21" t="str">
        <f t="shared" ref="J57:O57" si="127">J$2</f>
        <v>Conventional Pollutant Standard</v>
      </c>
      <c r="K57" s="21" t="str">
        <f t="shared" si="127"/>
        <v>trans reduce regulated pollutants</v>
      </c>
      <c r="L57" s="22">
        <f t="shared" si="127"/>
        <v>0</v>
      </c>
      <c r="M57" s="22">
        <f t="shared" si="127"/>
        <v>1</v>
      </c>
      <c r="N57" s="22">
        <f t="shared" si="127"/>
        <v>0.02</v>
      </c>
      <c r="O57" s="21" t="str">
        <f t="shared" si="127"/>
        <v>% reduction in emissions</v>
      </c>
      <c r="P57" s="18" t="s">
        <v>122</v>
      </c>
      <c r="Q57" s="23" t="str">
        <f t="shared" ref="Q57:R57" si="128">Q$2</f>
        <v>transportation-sector-main.html#conv-pol-stds</v>
      </c>
      <c r="R57" s="24" t="str">
        <f t="shared" si="128"/>
        <v>conventional-pollutant-standards.html</v>
      </c>
      <c r="S57" s="20"/>
      <c r="T57" s="14"/>
      <c r="U57" s="8"/>
      <c r="V57" s="8"/>
      <c r="W57" s="8"/>
      <c r="X57" s="8"/>
      <c r="Y57" s="8"/>
      <c r="Z57" s="8"/>
    </row>
    <row r="58" spans="1:26" ht="14.25" customHeight="1">
      <c r="A58" s="21" t="str">
        <f t="shared" ref="A58:C58" si="129">A$2</f>
        <v>Transportation</v>
      </c>
      <c r="B58" s="21" t="str">
        <f t="shared" si="129"/>
        <v>Conventional Pollutant Standards</v>
      </c>
      <c r="C58" s="21" t="str">
        <f t="shared" si="129"/>
        <v>Percentage Reduction of Separately Regulated Pollutants</v>
      </c>
      <c r="D58" s="14" t="s">
        <v>116</v>
      </c>
      <c r="E58" s="14" t="s">
        <v>81</v>
      </c>
      <c r="F58" s="14" t="s">
        <v>116</v>
      </c>
      <c r="G58" s="14" t="s">
        <v>81</v>
      </c>
      <c r="H58" s="15">
        <v>356</v>
      </c>
      <c r="I58" s="16" t="s">
        <v>63</v>
      </c>
      <c r="J58" s="21" t="str">
        <f t="shared" ref="J58:O58" si="130">J$2</f>
        <v>Conventional Pollutant Standard</v>
      </c>
      <c r="K58" s="21" t="str">
        <f t="shared" si="130"/>
        <v>trans reduce regulated pollutants</v>
      </c>
      <c r="L58" s="22">
        <f t="shared" si="130"/>
        <v>0</v>
      </c>
      <c r="M58" s="22">
        <f t="shared" si="130"/>
        <v>1</v>
      </c>
      <c r="N58" s="22">
        <f t="shared" si="130"/>
        <v>0.02</v>
      </c>
      <c r="O58" s="21" t="str">
        <f t="shared" si="130"/>
        <v>% reduction in emissions</v>
      </c>
      <c r="P58" s="18" t="s">
        <v>123</v>
      </c>
      <c r="Q58" s="23" t="str">
        <f t="shared" ref="Q58:R58" si="131">Q$2</f>
        <v>transportation-sector-main.html#conv-pol-stds</v>
      </c>
      <c r="R58" s="24" t="str">
        <f t="shared" si="131"/>
        <v>conventional-pollutant-standards.html</v>
      </c>
      <c r="S58" s="20"/>
      <c r="T58" s="14"/>
      <c r="U58" s="8"/>
      <c r="V58" s="8"/>
      <c r="W58" s="8"/>
      <c r="X58" s="8"/>
      <c r="Y58" s="8"/>
      <c r="Z58" s="8"/>
    </row>
    <row r="59" spans="1:26" ht="14.25" customHeight="1">
      <c r="A59" s="21" t="str">
        <f t="shared" ref="A59:C59" si="132">A$2</f>
        <v>Transportation</v>
      </c>
      <c r="B59" s="21" t="str">
        <f t="shared" si="132"/>
        <v>Conventional Pollutant Standards</v>
      </c>
      <c r="C59" s="21" t="str">
        <f t="shared" si="132"/>
        <v>Percentage Reduction of Separately Regulated Pollutants</v>
      </c>
      <c r="D59" s="14" t="s">
        <v>116</v>
      </c>
      <c r="E59" s="14" t="s">
        <v>83</v>
      </c>
      <c r="F59" s="14" t="s">
        <v>116</v>
      </c>
      <c r="G59" s="14" t="s">
        <v>83</v>
      </c>
      <c r="H59" s="15">
        <v>357</v>
      </c>
      <c r="I59" s="16" t="s">
        <v>63</v>
      </c>
      <c r="J59" s="21" t="str">
        <f t="shared" ref="J59:O59" si="133">J$2</f>
        <v>Conventional Pollutant Standard</v>
      </c>
      <c r="K59" s="21" t="str">
        <f t="shared" si="133"/>
        <v>trans reduce regulated pollutants</v>
      </c>
      <c r="L59" s="22">
        <f t="shared" si="133"/>
        <v>0</v>
      </c>
      <c r="M59" s="22">
        <f t="shared" si="133"/>
        <v>1</v>
      </c>
      <c r="N59" s="22">
        <f t="shared" si="133"/>
        <v>0.02</v>
      </c>
      <c r="O59" s="21" t="str">
        <f t="shared" si="133"/>
        <v>% reduction in emissions</v>
      </c>
      <c r="P59" s="18" t="s">
        <v>124</v>
      </c>
      <c r="Q59" s="23" t="str">
        <f t="shared" ref="Q59:R59" si="134">Q$2</f>
        <v>transportation-sector-main.html#conv-pol-stds</v>
      </c>
      <c r="R59" s="24" t="str">
        <f t="shared" si="134"/>
        <v>conventional-pollutant-standards.html</v>
      </c>
      <c r="S59" s="20"/>
      <c r="T59" s="14"/>
      <c r="U59" s="8"/>
      <c r="V59" s="8"/>
      <c r="W59" s="8"/>
      <c r="X59" s="8"/>
      <c r="Y59" s="8"/>
      <c r="Z59" s="8"/>
    </row>
    <row r="60" spans="1:26" ht="14.25" customHeight="1">
      <c r="A60" s="21" t="str">
        <f t="shared" ref="A60:C60" si="135">A$2</f>
        <v>Transportation</v>
      </c>
      <c r="B60" s="21" t="str">
        <f t="shared" si="135"/>
        <v>Conventional Pollutant Standards</v>
      </c>
      <c r="C60" s="21" t="str">
        <f t="shared" si="135"/>
        <v>Percentage Reduction of Separately Regulated Pollutants</v>
      </c>
      <c r="D60" s="14" t="s">
        <v>116</v>
      </c>
      <c r="E60" s="14" t="s">
        <v>85</v>
      </c>
      <c r="F60" s="14" t="s">
        <v>116</v>
      </c>
      <c r="G60" s="14" t="s">
        <v>85</v>
      </c>
      <c r="H60" s="15">
        <v>358</v>
      </c>
      <c r="I60" s="16" t="s">
        <v>86</v>
      </c>
      <c r="J60" s="21"/>
      <c r="K60" s="21"/>
      <c r="L60" s="22"/>
      <c r="M60" s="22"/>
      <c r="N60" s="22"/>
      <c r="O60" s="21"/>
      <c r="P60" s="18"/>
      <c r="Q60" s="21"/>
      <c r="R60" s="24"/>
      <c r="S60" s="20"/>
      <c r="T60" s="14"/>
      <c r="U60" s="8"/>
      <c r="V60" s="8"/>
      <c r="W60" s="8"/>
      <c r="X60" s="8"/>
      <c r="Y60" s="8"/>
      <c r="Z60" s="8"/>
    </row>
    <row r="61" spans="1:26" ht="14.25" customHeight="1">
      <c r="A61" s="21" t="str">
        <f t="shared" ref="A61:C61" si="136">A$2</f>
        <v>Transportation</v>
      </c>
      <c r="B61" s="21" t="str">
        <f t="shared" si="136"/>
        <v>Conventional Pollutant Standards</v>
      </c>
      <c r="C61" s="21" t="str">
        <f t="shared" si="136"/>
        <v>Percentage Reduction of Separately Regulated Pollutants</v>
      </c>
      <c r="D61" s="14" t="s">
        <v>116</v>
      </c>
      <c r="E61" s="14" t="s">
        <v>87</v>
      </c>
      <c r="F61" s="14" t="s">
        <v>116</v>
      </c>
      <c r="G61" s="14" t="s">
        <v>87</v>
      </c>
      <c r="H61" s="15">
        <v>359</v>
      </c>
      <c r="I61" s="16" t="s">
        <v>86</v>
      </c>
      <c r="J61" s="21"/>
      <c r="K61" s="21"/>
      <c r="L61" s="22"/>
      <c r="M61" s="22"/>
      <c r="N61" s="22"/>
      <c r="O61" s="21"/>
      <c r="P61" s="18"/>
      <c r="Q61" s="21"/>
      <c r="R61" s="24"/>
      <c r="S61" s="20"/>
      <c r="T61" s="14"/>
      <c r="U61" s="8"/>
      <c r="V61" s="8"/>
      <c r="W61" s="8"/>
      <c r="X61" s="8"/>
      <c r="Y61" s="8"/>
      <c r="Z61" s="8"/>
    </row>
    <row r="62" spans="1:26" ht="14.25" customHeight="1">
      <c r="A62" s="14" t="s">
        <v>57</v>
      </c>
      <c r="B62" s="14" t="s">
        <v>125</v>
      </c>
      <c r="C62" s="14" t="s">
        <v>126</v>
      </c>
      <c r="D62" s="14"/>
      <c r="E62" s="14"/>
      <c r="F62" s="14"/>
      <c r="G62" s="14"/>
      <c r="H62" s="15">
        <v>360</v>
      </c>
      <c r="I62" s="16" t="s">
        <v>63</v>
      </c>
      <c r="J62" s="14" t="s">
        <v>126</v>
      </c>
      <c r="K62" s="14" t="s">
        <v>127</v>
      </c>
      <c r="L62" s="14">
        <v>0</v>
      </c>
      <c r="M62" s="14">
        <v>300</v>
      </c>
      <c r="N62" s="14">
        <v>5</v>
      </c>
      <c r="O62" s="25" t="s">
        <v>128</v>
      </c>
      <c r="P62" s="26" t="s">
        <v>129</v>
      </c>
      <c r="Q62" s="14"/>
      <c r="R62" s="19" t="s">
        <v>130</v>
      </c>
      <c r="S62" s="20" t="s">
        <v>131</v>
      </c>
      <c r="T62" s="14"/>
      <c r="U62" s="8"/>
      <c r="V62" s="8"/>
      <c r="W62" s="8"/>
      <c r="X62" s="8"/>
      <c r="Y62" s="8"/>
      <c r="Z62" s="8"/>
    </row>
    <row r="63" spans="1:26" ht="14.25" customHeight="1">
      <c r="A63" s="14" t="s">
        <v>57</v>
      </c>
      <c r="B63" s="14" t="s">
        <v>132</v>
      </c>
      <c r="C63" s="14" t="s">
        <v>133</v>
      </c>
      <c r="D63" s="16"/>
      <c r="E63" s="16"/>
      <c r="F63" s="16"/>
      <c r="G63" s="16"/>
      <c r="H63" s="15">
        <v>361</v>
      </c>
      <c r="I63" s="16" t="s">
        <v>63</v>
      </c>
      <c r="J63" s="14" t="s">
        <v>134</v>
      </c>
      <c r="K63" s="14" t="s">
        <v>135</v>
      </c>
      <c r="L63" s="17">
        <v>0</v>
      </c>
      <c r="M63" s="17">
        <v>1</v>
      </c>
      <c r="N63" s="17">
        <v>0.02</v>
      </c>
      <c r="O63" s="16" t="s">
        <v>136</v>
      </c>
      <c r="P63" s="18" t="s">
        <v>137</v>
      </c>
      <c r="Q63" s="16"/>
      <c r="R63" s="27" t="s">
        <v>138</v>
      </c>
      <c r="S63" s="18" t="s">
        <v>139</v>
      </c>
      <c r="T63" s="16"/>
      <c r="U63" s="8"/>
      <c r="V63" s="8"/>
      <c r="W63" s="8"/>
      <c r="X63" s="8"/>
      <c r="Y63" s="8"/>
      <c r="Z63" s="8"/>
    </row>
    <row r="64" spans="1:26" ht="14.25" customHeight="1">
      <c r="A64" s="14" t="s">
        <v>57</v>
      </c>
      <c r="B64" s="14" t="s">
        <v>140</v>
      </c>
      <c r="C64" s="14" t="s">
        <v>141</v>
      </c>
      <c r="D64" s="16" t="s">
        <v>142</v>
      </c>
      <c r="E64" s="16" t="s">
        <v>60</v>
      </c>
      <c r="F64" s="16" t="s">
        <v>143</v>
      </c>
      <c r="G64" s="16" t="s">
        <v>60</v>
      </c>
      <c r="H64" s="15">
        <v>186</v>
      </c>
      <c r="I64" s="16" t="s">
        <v>63</v>
      </c>
      <c r="J64" s="14" t="s">
        <v>144</v>
      </c>
      <c r="K64" s="14" t="s">
        <v>145</v>
      </c>
      <c r="L64" s="17">
        <v>0</v>
      </c>
      <c r="M64" s="17">
        <v>1</v>
      </c>
      <c r="N64" s="17">
        <v>0.01</v>
      </c>
      <c r="O64" s="28" t="s">
        <v>146</v>
      </c>
      <c r="P64" s="26" t="s">
        <v>147</v>
      </c>
      <c r="Q64" s="16" t="s">
        <v>148</v>
      </c>
      <c r="R64" s="27" t="s">
        <v>149</v>
      </c>
      <c r="S64" s="18" t="s">
        <v>150</v>
      </c>
      <c r="T64" s="16"/>
      <c r="U64" s="8"/>
      <c r="V64" s="8"/>
      <c r="W64" s="8"/>
      <c r="X64" s="8"/>
      <c r="Y64" s="8"/>
      <c r="Z64" s="8"/>
    </row>
    <row r="65" spans="1:26" ht="14.25" customHeight="1">
      <c r="A65" s="21" t="str">
        <f t="shared" ref="A65:C65" si="137">A$64</f>
        <v>Transportation</v>
      </c>
      <c r="B65" s="21" t="str">
        <f t="shared" si="137"/>
        <v>Electric Vehicle Sales Mandate</v>
      </c>
      <c r="C65" s="21" t="str">
        <f t="shared" si="137"/>
        <v>Additional Minimum Required EV Sales Percentage</v>
      </c>
      <c r="D65" s="14" t="s">
        <v>151</v>
      </c>
      <c r="E65" s="14" t="s">
        <v>60</v>
      </c>
      <c r="F65" s="14" t="s">
        <v>152</v>
      </c>
      <c r="G65" s="14" t="s">
        <v>60</v>
      </c>
      <c r="H65" s="15">
        <v>203</v>
      </c>
      <c r="I65" s="16" t="s">
        <v>63</v>
      </c>
      <c r="J65" s="21" t="str">
        <f t="shared" ref="J65:O65" si="138">J$64</f>
        <v>EV Sales Mandate</v>
      </c>
      <c r="K65" s="21" t="str">
        <f t="shared" si="138"/>
        <v>trans EV minimum</v>
      </c>
      <c r="L65" s="22">
        <f t="shared" si="138"/>
        <v>0</v>
      </c>
      <c r="M65" s="22">
        <f t="shared" si="138"/>
        <v>1</v>
      </c>
      <c r="N65" s="22">
        <f t="shared" si="138"/>
        <v>0.01</v>
      </c>
      <c r="O65" s="22" t="str">
        <f t="shared" si="138"/>
        <v>% of new vehicles sold</v>
      </c>
      <c r="P65" s="18" t="s">
        <v>153</v>
      </c>
      <c r="Q65" s="22" t="str">
        <f t="shared" ref="Q65:R65" si="139">Q$64</f>
        <v>transportation-sector-main.html#ev-mandate</v>
      </c>
      <c r="R65" s="29" t="str">
        <f t="shared" si="139"/>
        <v>ev-mandate.html</v>
      </c>
      <c r="S65" s="18"/>
      <c r="T65" s="16"/>
      <c r="U65" s="8"/>
      <c r="V65" s="8"/>
      <c r="W65" s="8"/>
      <c r="X65" s="8"/>
      <c r="Y65" s="8"/>
      <c r="Z65" s="8"/>
    </row>
    <row r="66" spans="1:26" ht="14.25" customHeight="1">
      <c r="A66" s="21" t="str">
        <f t="shared" ref="A66:C66" si="140">A$64</f>
        <v>Transportation</v>
      </c>
      <c r="B66" s="21" t="str">
        <f t="shared" si="140"/>
        <v>Electric Vehicle Sales Mandate</v>
      </c>
      <c r="C66" s="21" t="str">
        <f t="shared" si="140"/>
        <v>Additional Minimum Required EV Sales Percentage</v>
      </c>
      <c r="D66" s="14" t="s">
        <v>142</v>
      </c>
      <c r="E66" s="14" t="s">
        <v>88</v>
      </c>
      <c r="F66" s="14" t="s">
        <v>143</v>
      </c>
      <c r="G66" s="14" t="s">
        <v>88</v>
      </c>
      <c r="H66" s="15">
        <v>187</v>
      </c>
      <c r="I66" s="16" t="s">
        <v>63</v>
      </c>
      <c r="J66" s="21" t="str">
        <f t="shared" ref="J66:O66" si="141">J$64</f>
        <v>EV Sales Mandate</v>
      </c>
      <c r="K66" s="21" t="str">
        <f t="shared" si="141"/>
        <v>trans EV minimum</v>
      </c>
      <c r="L66" s="22">
        <f t="shared" si="141"/>
        <v>0</v>
      </c>
      <c r="M66" s="22">
        <f t="shared" si="141"/>
        <v>1</v>
      </c>
      <c r="N66" s="22">
        <f t="shared" si="141"/>
        <v>0.01</v>
      </c>
      <c r="O66" s="22" t="str">
        <f t="shared" si="141"/>
        <v>% of new vehicles sold</v>
      </c>
      <c r="P66" s="18" t="s">
        <v>154</v>
      </c>
      <c r="Q66" s="22" t="str">
        <f t="shared" ref="Q66:R66" si="142">Q$64</f>
        <v>transportation-sector-main.html#ev-mandate</v>
      </c>
      <c r="R66" s="29" t="str">
        <f t="shared" si="142"/>
        <v>ev-mandate.html</v>
      </c>
      <c r="S66" s="18" t="s">
        <v>155</v>
      </c>
      <c r="T66" s="16"/>
      <c r="U66" s="8"/>
      <c r="V66" s="8"/>
      <c r="W66" s="8"/>
      <c r="X66" s="8"/>
      <c r="Y66" s="8"/>
      <c r="Z66" s="8"/>
    </row>
    <row r="67" spans="1:26" ht="14.25" customHeight="1">
      <c r="A67" s="21" t="str">
        <f t="shared" ref="A67:C67" si="143">A$64</f>
        <v>Transportation</v>
      </c>
      <c r="B67" s="21" t="str">
        <f t="shared" si="143"/>
        <v>Electric Vehicle Sales Mandate</v>
      </c>
      <c r="C67" s="21" t="str">
        <f t="shared" si="143"/>
        <v>Additional Minimum Required EV Sales Percentage</v>
      </c>
      <c r="D67" s="14" t="s">
        <v>151</v>
      </c>
      <c r="E67" s="14" t="s">
        <v>88</v>
      </c>
      <c r="F67" s="14" t="s">
        <v>152</v>
      </c>
      <c r="G67" s="14" t="s">
        <v>88</v>
      </c>
      <c r="H67" s="15">
        <v>191</v>
      </c>
      <c r="I67" s="16" t="s">
        <v>63</v>
      </c>
      <c r="J67" s="21" t="str">
        <f t="shared" ref="J67:O67" si="144">J$64</f>
        <v>EV Sales Mandate</v>
      </c>
      <c r="K67" s="21" t="str">
        <f t="shared" si="144"/>
        <v>trans EV minimum</v>
      </c>
      <c r="L67" s="22">
        <f t="shared" si="144"/>
        <v>0</v>
      </c>
      <c r="M67" s="22">
        <f t="shared" si="144"/>
        <v>1</v>
      </c>
      <c r="N67" s="22">
        <f t="shared" si="144"/>
        <v>0.01</v>
      </c>
      <c r="O67" s="22" t="str">
        <f t="shared" si="144"/>
        <v>% of new vehicles sold</v>
      </c>
      <c r="P67" s="18" t="s">
        <v>156</v>
      </c>
      <c r="Q67" s="22" t="str">
        <f t="shared" ref="Q67:R67" si="145">Q$64</f>
        <v>transportation-sector-main.html#ev-mandate</v>
      </c>
      <c r="R67" s="29" t="str">
        <f t="shared" si="145"/>
        <v>ev-mandate.html</v>
      </c>
      <c r="S67" s="18"/>
      <c r="T67" s="16"/>
      <c r="U67" s="8"/>
      <c r="V67" s="8"/>
      <c r="W67" s="8"/>
      <c r="X67" s="8"/>
      <c r="Y67" s="8"/>
      <c r="Z67" s="8"/>
    </row>
    <row r="68" spans="1:26" ht="14.25" customHeight="1">
      <c r="A68" s="21" t="str">
        <f t="shared" ref="A68:C68" si="146">A$64</f>
        <v>Transportation</v>
      </c>
      <c r="B68" s="21" t="str">
        <f t="shared" si="146"/>
        <v>Electric Vehicle Sales Mandate</v>
      </c>
      <c r="C68" s="21" t="str">
        <f t="shared" si="146"/>
        <v>Additional Minimum Required EV Sales Percentage</v>
      </c>
      <c r="D68" s="14" t="s">
        <v>142</v>
      </c>
      <c r="E68" s="14" t="s">
        <v>97</v>
      </c>
      <c r="F68" s="14" t="s">
        <v>143</v>
      </c>
      <c r="G68" s="14" t="s">
        <v>157</v>
      </c>
      <c r="H68" s="15">
        <v>496</v>
      </c>
      <c r="I68" s="16" t="s">
        <v>63</v>
      </c>
      <c r="J68" s="21" t="str">
        <f t="shared" ref="J68:O68" si="147">J$64</f>
        <v>EV Sales Mandate</v>
      </c>
      <c r="K68" s="21" t="str">
        <f t="shared" si="147"/>
        <v>trans EV minimum</v>
      </c>
      <c r="L68" s="22">
        <f t="shared" si="147"/>
        <v>0</v>
      </c>
      <c r="M68" s="22">
        <f t="shared" si="147"/>
        <v>1</v>
      </c>
      <c r="N68" s="22">
        <f t="shared" si="147"/>
        <v>0.01</v>
      </c>
      <c r="O68" s="22" t="str">
        <f t="shared" si="147"/>
        <v>% of new vehicles sold</v>
      </c>
      <c r="P68" s="18" t="s">
        <v>158</v>
      </c>
      <c r="Q68" s="22" t="str">
        <f t="shared" ref="Q68:R68" si="148">Q$64</f>
        <v>transportation-sector-main.html#ev-mandate</v>
      </c>
      <c r="R68" s="29" t="str">
        <f t="shared" si="148"/>
        <v>ev-mandate.html</v>
      </c>
      <c r="S68" s="18"/>
      <c r="T68" s="16"/>
      <c r="U68" s="8"/>
      <c r="V68" s="8"/>
      <c r="W68" s="8"/>
      <c r="X68" s="8"/>
      <c r="Y68" s="8"/>
      <c r="Z68" s="8"/>
    </row>
    <row r="69" spans="1:26" ht="14.25" customHeight="1">
      <c r="A69" s="21" t="str">
        <f t="shared" ref="A69:C69" si="149">A$64</f>
        <v>Transportation</v>
      </c>
      <c r="B69" s="21" t="str">
        <f t="shared" si="149"/>
        <v>Electric Vehicle Sales Mandate</v>
      </c>
      <c r="C69" s="21" t="str">
        <f t="shared" si="149"/>
        <v>Additional Minimum Required EV Sales Percentage</v>
      </c>
      <c r="D69" s="14" t="s">
        <v>151</v>
      </c>
      <c r="E69" s="14" t="s">
        <v>97</v>
      </c>
      <c r="F69" s="14" t="s">
        <v>152</v>
      </c>
      <c r="G69" s="14" t="s">
        <v>157</v>
      </c>
      <c r="H69" s="15">
        <v>497</v>
      </c>
      <c r="I69" s="16" t="s">
        <v>63</v>
      </c>
      <c r="J69" s="21" t="str">
        <f t="shared" ref="J69:O69" si="150">J$64</f>
        <v>EV Sales Mandate</v>
      </c>
      <c r="K69" s="21" t="str">
        <f t="shared" si="150"/>
        <v>trans EV minimum</v>
      </c>
      <c r="L69" s="22">
        <f t="shared" si="150"/>
        <v>0</v>
      </c>
      <c r="M69" s="22">
        <f t="shared" si="150"/>
        <v>1</v>
      </c>
      <c r="N69" s="22">
        <f t="shared" si="150"/>
        <v>0.01</v>
      </c>
      <c r="O69" s="22" t="str">
        <f t="shared" si="150"/>
        <v>% of new vehicles sold</v>
      </c>
      <c r="P69" s="18" t="s">
        <v>159</v>
      </c>
      <c r="Q69" s="22" t="str">
        <f t="shared" ref="Q69:R69" si="151">Q$64</f>
        <v>transportation-sector-main.html#ev-mandate</v>
      </c>
      <c r="R69" s="29" t="str">
        <f t="shared" si="151"/>
        <v>ev-mandate.html</v>
      </c>
      <c r="S69" s="18"/>
      <c r="T69" s="16"/>
      <c r="U69" s="8"/>
      <c r="V69" s="8"/>
      <c r="W69" s="8"/>
      <c r="X69" s="8"/>
      <c r="Y69" s="8"/>
      <c r="Z69" s="8"/>
    </row>
    <row r="70" spans="1:26" ht="14.25" customHeight="1">
      <c r="A70" s="21" t="str">
        <f t="shared" ref="A70:C70" si="152">A$64</f>
        <v>Transportation</v>
      </c>
      <c r="B70" s="21" t="str">
        <f t="shared" si="152"/>
        <v>Electric Vehicle Sales Mandate</v>
      </c>
      <c r="C70" s="21" t="str">
        <f t="shared" si="152"/>
        <v>Additional Minimum Required EV Sales Percentage</v>
      </c>
      <c r="D70" s="14" t="s">
        <v>142</v>
      </c>
      <c r="E70" s="14" t="s">
        <v>100</v>
      </c>
      <c r="F70" s="14" t="s">
        <v>143</v>
      </c>
      <c r="G70" s="14" t="s">
        <v>160</v>
      </c>
      <c r="H70" s="15">
        <v>498</v>
      </c>
      <c r="I70" s="16" t="s">
        <v>63</v>
      </c>
      <c r="J70" s="21" t="str">
        <f t="shared" ref="J70:O70" si="153">J$64</f>
        <v>EV Sales Mandate</v>
      </c>
      <c r="K70" s="21" t="str">
        <f t="shared" si="153"/>
        <v>trans EV minimum</v>
      </c>
      <c r="L70" s="22">
        <f t="shared" si="153"/>
        <v>0</v>
      </c>
      <c r="M70" s="22">
        <f t="shared" si="153"/>
        <v>1</v>
      </c>
      <c r="N70" s="22">
        <f t="shared" si="153"/>
        <v>0.01</v>
      </c>
      <c r="O70" s="30" t="str">
        <f t="shared" si="153"/>
        <v>% of new vehicles sold</v>
      </c>
      <c r="P70" s="26" t="s">
        <v>161</v>
      </c>
      <c r="Q70" s="22" t="str">
        <f t="shared" ref="Q70:R70" si="154">Q$64</f>
        <v>transportation-sector-main.html#ev-mandate</v>
      </c>
      <c r="R70" s="29" t="str">
        <f t="shared" si="154"/>
        <v>ev-mandate.html</v>
      </c>
      <c r="S70" s="18" t="s">
        <v>162</v>
      </c>
      <c r="T70" s="16"/>
      <c r="U70" s="8"/>
      <c r="V70" s="8"/>
      <c r="W70" s="8"/>
      <c r="X70" s="8"/>
      <c r="Y70" s="8"/>
      <c r="Z70" s="8"/>
    </row>
    <row r="71" spans="1:26" ht="14.25" customHeight="1">
      <c r="A71" s="21" t="str">
        <f t="shared" ref="A71:C71" si="155">A$64</f>
        <v>Transportation</v>
      </c>
      <c r="B71" s="21" t="str">
        <f t="shared" si="155"/>
        <v>Electric Vehicle Sales Mandate</v>
      </c>
      <c r="C71" s="21" t="str">
        <f t="shared" si="155"/>
        <v>Additional Minimum Required EV Sales Percentage</v>
      </c>
      <c r="D71" s="14" t="s">
        <v>151</v>
      </c>
      <c r="E71" s="14" t="s">
        <v>100</v>
      </c>
      <c r="F71" s="14" t="s">
        <v>152</v>
      </c>
      <c r="G71" s="14" t="s">
        <v>160</v>
      </c>
      <c r="H71" s="15">
        <v>499</v>
      </c>
      <c r="I71" s="16" t="s">
        <v>63</v>
      </c>
      <c r="J71" s="21" t="str">
        <f t="shared" ref="J71:O71" si="156">J$64</f>
        <v>EV Sales Mandate</v>
      </c>
      <c r="K71" s="21" t="str">
        <f t="shared" si="156"/>
        <v>trans EV minimum</v>
      </c>
      <c r="L71" s="22">
        <f t="shared" si="156"/>
        <v>0</v>
      </c>
      <c r="M71" s="22">
        <f t="shared" si="156"/>
        <v>1</v>
      </c>
      <c r="N71" s="22">
        <f t="shared" si="156"/>
        <v>0.01</v>
      </c>
      <c r="O71" s="30" t="str">
        <f t="shared" si="156"/>
        <v>% of new vehicles sold</v>
      </c>
      <c r="P71" s="26" t="s">
        <v>163</v>
      </c>
      <c r="Q71" s="22" t="str">
        <f t="shared" ref="Q71:R71" si="157">Q$64</f>
        <v>transportation-sector-main.html#ev-mandate</v>
      </c>
      <c r="R71" s="29" t="str">
        <f t="shared" si="157"/>
        <v>ev-mandate.html</v>
      </c>
      <c r="S71" s="18" t="s">
        <v>164</v>
      </c>
      <c r="T71" s="16"/>
      <c r="U71" s="8"/>
      <c r="V71" s="8"/>
      <c r="W71" s="8"/>
      <c r="X71" s="8"/>
      <c r="Y71" s="8"/>
      <c r="Z71" s="8"/>
    </row>
    <row r="72" spans="1:26" ht="14.25" customHeight="1">
      <c r="A72" s="21" t="str">
        <f t="shared" ref="A72:C72" si="158">A$64</f>
        <v>Transportation</v>
      </c>
      <c r="B72" s="21" t="str">
        <f t="shared" si="158"/>
        <v>Electric Vehicle Sales Mandate</v>
      </c>
      <c r="C72" s="21" t="str">
        <f t="shared" si="158"/>
        <v>Additional Minimum Required EV Sales Percentage</v>
      </c>
      <c r="D72" s="14" t="s">
        <v>142</v>
      </c>
      <c r="E72" s="14" t="s">
        <v>108</v>
      </c>
      <c r="F72" s="14" t="s">
        <v>143</v>
      </c>
      <c r="G72" s="14" t="s">
        <v>165</v>
      </c>
      <c r="H72" s="15">
        <v>500</v>
      </c>
      <c r="I72" s="16" t="s">
        <v>63</v>
      </c>
      <c r="J72" s="21" t="str">
        <f t="shared" ref="J72:O72" si="159">J$64</f>
        <v>EV Sales Mandate</v>
      </c>
      <c r="K72" s="21" t="str">
        <f t="shared" si="159"/>
        <v>trans EV minimum</v>
      </c>
      <c r="L72" s="22">
        <f t="shared" si="159"/>
        <v>0</v>
      </c>
      <c r="M72" s="22">
        <f t="shared" si="159"/>
        <v>1</v>
      </c>
      <c r="N72" s="22">
        <f t="shared" si="159"/>
        <v>0.01</v>
      </c>
      <c r="O72" s="22" t="str">
        <f t="shared" si="159"/>
        <v>% of new vehicles sold</v>
      </c>
      <c r="P72" s="18" t="s">
        <v>166</v>
      </c>
      <c r="Q72" s="22" t="str">
        <f t="shared" ref="Q72:R72" si="160">Q$64</f>
        <v>transportation-sector-main.html#ev-mandate</v>
      </c>
      <c r="R72" s="29" t="str">
        <f t="shared" si="160"/>
        <v>ev-mandate.html</v>
      </c>
      <c r="S72" s="20" t="s">
        <v>167</v>
      </c>
      <c r="T72" s="16"/>
      <c r="U72" s="8"/>
      <c r="V72" s="8"/>
      <c r="W72" s="8"/>
      <c r="X72" s="8"/>
      <c r="Y72" s="8"/>
      <c r="Z72" s="8"/>
    </row>
    <row r="73" spans="1:26" ht="14.25" customHeight="1">
      <c r="A73" s="21" t="str">
        <f t="shared" ref="A73:C73" si="161">A$64</f>
        <v>Transportation</v>
      </c>
      <c r="B73" s="21" t="str">
        <f t="shared" si="161"/>
        <v>Electric Vehicle Sales Mandate</v>
      </c>
      <c r="C73" s="21" t="str">
        <f t="shared" si="161"/>
        <v>Additional Minimum Required EV Sales Percentage</v>
      </c>
      <c r="D73" s="14" t="s">
        <v>151</v>
      </c>
      <c r="E73" s="14" t="s">
        <v>108</v>
      </c>
      <c r="F73" s="14" t="s">
        <v>152</v>
      </c>
      <c r="G73" s="14" t="s">
        <v>165</v>
      </c>
      <c r="H73" s="15">
        <v>501</v>
      </c>
      <c r="I73" s="16" t="s">
        <v>63</v>
      </c>
      <c r="J73" s="21" t="str">
        <f t="shared" ref="J73:O73" si="162">J$64</f>
        <v>EV Sales Mandate</v>
      </c>
      <c r="K73" s="21" t="str">
        <f t="shared" si="162"/>
        <v>trans EV minimum</v>
      </c>
      <c r="L73" s="22">
        <f t="shared" si="162"/>
        <v>0</v>
      </c>
      <c r="M73" s="22">
        <f t="shared" si="162"/>
        <v>1</v>
      </c>
      <c r="N73" s="22">
        <f t="shared" si="162"/>
        <v>0.01</v>
      </c>
      <c r="O73" s="22" t="str">
        <f t="shared" si="162"/>
        <v>% of new vehicles sold</v>
      </c>
      <c r="P73" s="18" t="s">
        <v>168</v>
      </c>
      <c r="Q73" s="22" t="str">
        <f t="shared" ref="Q73:R73" si="163">Q$64</f>
        <v>transportation-sector-main.html#ev-mandate</v>
      </c>
      <c r="R73" s="29" t="str">
        <f t="shared" si="163"/>
        <v>ev-mandate.html</v>
      </c>
      <c r="S73" s="18"/>
      <c r="T73" s="16"/>
      <c r="U73" s="8"/>
      <c r="V73" s="8"/>
      <c r="W73" s="8"/>
      <c r="X73" s="8"/>
      <c r="Y73" s="8"/>
      <c r="Z73" s="8"/>
    </row>
    <row r="74" spans="1:26" ht="14.25" customHeight="1">
      <c r="A74" s="21" t="str">
        <f t="shared" ref="A74:C74" si="164">A$64</f>
        <v>Transportation</v>
      </c>
      <c r="B74" s="21" t="str">
        <f t="shared" si="164"/>
        <v>Electric Vehicle Sales Mandate</v>
      </c>
      <c r="C74" s="21" t="str">
        <f t="shared" si="164"/>
        <v>Additional Minimum Required EV Sales Percentage</v>
      </c>
      <c r="D74" s="14" t="s">
        <v>142</v>
      </c>
      <c r="E74" s="14" t="s">
        <v>116</v>
      </c>
      <c r="F74" s="14" t="s">
        <v>143</v>
      </c>
      <c r="G74" s="14" t="s">
        <v>169</v>
      </c>
      <c r="H74" s="15">
        <v>188</v>
      </c>
      <c r="I74" s="16" t="s">
        <v>63</v>
      </c>
      <c r="J74" s="21" t="str">
        <f t="shared" ref="J74:O74" si="165">J$64</f>
        <v>EV Sales Mandate</v>
      </c>
      <c r="K74" s="21" t="str">
        <f t="shared" si="165"/>
        <v>trans EV minimum</v>
      </c>
      <c r="L74" s="22">
        <f t="shared" si="165"/>
        <v>0</v>
      </c>
      <c r="M74" s="22">
        <f t="shared" si="165"/>
        <v>1</v>
      </c>
      <c r="N74" s="22">
        <f t="shared" si="165"/>
        <v>0.01</v>
      </c>
      <c r="O74" s="22" t="str">
        <f t="shared" si="165"/>
        <v>% of new vehicles sold</v>
      </c>
      <c r="P74" s="18" t="s">
        <v>170</v>
      </c>
      <c r="Q74" s="22" t="str">
        <f t="shared" ref="Q74:R74" si="166">Q$64</f>
        <v>transportation-sector-main.html#ev-mandate</v>
      </c>
      <c r="R74" s="29" t="str">
        <f t="shared" si="166"/>
        <v>ev-mandate.html</v>
      </c>
      <c r="S74" s="18"/>
      <c r="T74" s="16"/>
      <c r="U74" s="8"/>
      <c r="V74" s="8"/>
      <c r="W74" s="8"/>
      <c r="X74" s="8"/>
      <c r="Y74" s="8"/>
      <c r="Z74" s="8"/>
    </row>
    <row r="75" spans="1:26" ht="14.25" customHeight="1">
      <c r="A75" s="21" t="str">
        <f t="shared" ref="A75:C75" si="167">A$64</f>
        <v>Transportation</v>
      </c>
      <c r="B75" s="21" t="str">
        <f t="shared" si="167"/>
        <v>Electric Vehicle Sales Mandate</v>
      </c>
      <c r="C75" s="21" t="str">
        <f t="shared" si="167"/>
        <v>Additional Minimum Required EV Sales Percentage</v>
      </c>
      <c r="D75" s="14" t="s">
        <v>151</v>
      </c>
      <c r="E75" s="14" t="s">
        <v>116</v>
      </c>
      <c r="F75" s="14" t="s">
        <v>152</v>
      </c>
      <c r="G75" s="14" t="s">
        <v>169</v>
      </c>
      <c r="H75" s="15">
        <v>591</v>
      </c>
      <c r="I75" s="16" t="s">
        <v>86</v>
      </c>
      <c r="J75" s="21" t="str">
        <f t="shared" ref="J75:K75" si="168">J$64</f>
        <v>EV Sales Mandate</v>
      </c>
      <c r="K75" s="21" t="str">
        <f t="shared" si="168"/>
        <v>trans EV minimum</v>
      </c>
      <c r="L75" s="14"/>
      <c r="M75" s="14"/>
      <c r="N75" s="14"/>
      <c r="O75" s="16"/>
      <c r="P75" s="18"/>
      <c r="Q75" s="16"/>
      <c r="R75" s="27"/>
      <c r="S75" s="18"/>
      <c r="T75" s="16"/>
      <c r="U75" s="8"/>
      <c r="V75" s="8"/>
      <c r="W75" s="8"/>
      <c r="X75" s="8"/>
      <c r="Y75" s="8"/>
      <c r="Z75" s="8"/>
    </row>
    <row r="76" spans="1:26" ht="14.25" customHeight="1">
      <c r="A76" s="14" t="s">
        <v>57</v>
      </c>
      <c r="B76" s="14" t="s">
        <v>171</v>
      </c>
      <c r="C76" s="14" t="s">
        <v>172</v>
      </c>
      <c r="D76" s="16" t="s">
        <v>142</v>
      </c>
      <c r="E76" s="16" t="s">
        <v>60</v>
      </c>
      <c r="F76" s="16" t="s">
        <v>143</v>
      </c>
      <c r="G76" s="16" t="s">
        <v>60</v>
      </c>
      <c r="H76" s="15">
        <v>189</v>
      </c>
      <c r="I76" s="16" t="s">
        <v>63</v>
      </c>
      <c r="J76" s="14" t="s">
        <v>173</v>
      </c>
      <c r="K76" s="14" t="s">
        <v>174</v>
      </c>
      <c r="L76" s="17">
        <v>0</v>
      </c>
      <c r="M76" s="17">
        <v>0.5</v>
      </c>
      <c r="N76" s="17">
        <v>0.01</v>
      </c>
      <c r="O76" s="28" t="s">
        <v>175</v>
      </c>
      <c r="P76" s="26" t="s">
        <v>176</v>
      </c>
      <c r="Q76" s="16" t="s">
        <v>177</v>
      </c>
      <c r="R76" s="27" t="s">
        <v>178</v>
      </c>
      <c r="S76" s="31" t="s">
        <v>179</v>
      </c>
      <c r="T76" s="16"/>
      <c r="U76" s="8"/>
      <c r="V76" s="8"/>
      <c r="W76" s="8"/>
      <c r="X76" s="8"/>
      <c r="Y76" s="8"/>
      <c r="Z76" s="8"/>
    </row>
    <row r="77" spans="1:26" ht="14.25" customHeight="1">
      <c r="A77" s="21" t="str">
        <f t="shared" ref="A77:C77" si="169">A$76</f>
        <v>Transportation</v>
      </c>
      <c r="B77" s="21" t="str">
        <f t="shared" si="169"/>
        <v>Electric Vehicle Subsidy</v>
      </c>
      <c r="C77" s="21" t="str">
        <f t="shared" si="169"/>
        <v>Additional EV Subsidy Percentage</v>
      </c>
      <c r="D77" s="14" t="s">
        <v>151</v>
      </c>
      <c r="E77" s="14" t="s">
        <v>60</v>
      </c>
      <c r="F77" s="14" t="s">
        <v>152</v>
      </c>
      <c r="G77" s="14" t="s">
        <v>60</v>
      </c>
      <c r="H77" s="15">
        <v>592</v>
      </c>
      <c r="I77" s="16" t="s">
        <v>86</v>
      </c>
      <c r="J77" s="21" t="str">
        <f t="shared" ref="J77:K77" si="170">J$76</f>
        <v>EV Subsidy</v>
      </c>
      <c r="K77" s="23" t="str">
        <f t="shared" si="170"/>
        <v>trans EV subsidy</v>
      </c>
      <c r="L77" s="21"/>
      <c r="M77" s="21"/>
      <c r="N77" s="21"/>
      <c r="O77" s="21"/>
      <c r="P77" s="20"/>
      <c r="Q77" s="21"/>
      <c r="R77" s="24"/>
      <c r="S77" s="32"/>
      <c r="T77" s="14"/>
      <c r="U77" s="8"/>
      <c r="V77" s="8"/>
      <c r="W77" s="8"/>
      <c r="X77" s="8"/>
      <c r="Y77" s="8"/>
      <c r="Z77" s="8"/>
    </row>
    <row r="78" spans="1:26" ht="14.25" customHeight="1">
      <c r="A78" s="21" t="str">
        <f t="shared" ref="A78:C78" si="171">A$76</f>
        <v>Transportation</v>
      </c>
      <c r="B78" s="21" t="str">
        <f t="shared" si="171"/>
        <v>Electric Vehicle Subsidy</v>
      </c>
      <c r="C78" s="21" t="str">
        <f t="shared" si="171"/>
        <v>Additional EV Subsidy Percentage</v>
      </c>
      <c r="D78" s="14" t="s">
        <v>142</v>
      </c>
      <c r="E78" s="14" t="s">
        <v>88</v>
      </c>
      <c r="F78" s="14" t="s">
        <v>143</v>
      </c>
      <c r="G78" s="14" t="s">
        <v>88</v>
      </c>
      <c r="H78" s="15">
        <v>593</v>
      </c>
      <c r="I78" s="16" t="s">
        <v>86</v>
      </c>
      <c r="J78" s="21" t="str">
        <f t="shared" ref="J78:K78" si="172">J$76</f>
        <v>EV Subsidy</v>
      </c>
      <c r="K78" s="23" t="str">
        <f t="shared" si="172"/>
        <v>trans EV subsidy</v>
      </c>
      <c r="L78" s="21"/>
      <c r="M78" s="21"/>
      <c r="N78" s="21"/>
      <c r="O78" s="21"/>
      <c r="P78" s="20"/>
      <c r="Q78" s="21"/>
      <c r="R78" s="24"/>
      <c r="S78" s="32"/>
      <c r="T78" s="14"/>
      <c r="U78" s="8"/>
      <c r="V78" s="8"/>
      <c r="W78" s="8"/>
      <c r="X78" s="8"/>
      <c r="Y78" s="8"/>
      <c r="Z78" s="8"/>
    </row>
    <row r="79" spans="1:26" ht="14.25" customHeight="1">
      <c r="A79" s="21" t="str">
        <f t="shared" ref="A79:C79" si="173">A$76</f>
        <v>Transportation</v>
      </c>
      <c r="B79" s="21" t="str">
        <f t="shared" si="173"/>
        <v>Electric Vehicle Subsidy</v>
      </c>
      <c r="C79" s="21" t="str">
        <f t="shared" si="173"/>
        <v>Additional EV Subsidy Percentage</v>
      </c>
      <c r="D79" s="14" t="s">
        <v>151</v>
      </c>
      <c r="E79" s="14" t="s">
        <v>88</v>
      </c>
      <c r="F79" s="14" t="s">
        <v>152</v>
      </c>
      <c r="G79" s="14" t="s">
        <v>88</v>
      </c>
      <c r="H79" s="15">
        <v>594</v>
      </c>
      <c r="I79" s="16" t="s">
        <v>86</v>
      </c>
      <c r="J79" s="21" t="str">
        <f t="shared" ref="J79:K79" si="174">J$76</f>
        <v>EV Subsidy</v>
      </c>
      <c r="K79" s="23" t="str">
        <f t="shared" si="174"/>
        <v>trans EV subsidy</v>
      </c>
      <c r="L79" s="21"/>
      <c r="M79" s="21"/>
      <c r="N79" s="21"/>
      <c r="O79" s="21"/>
      <c r="P79" s="20"/>
      <c r="Q79" s="21"/>
      <c r="R79" s="24"/>
      <c r="S79" s="32"/>
      <c r="T79" s="14"/>
      <c r="U79" s="8"/>
      <c r="V79" s="8"/>
      <c r="W79" s="8"/>
      <c r="X79" s="8"/>
      <c r="Y79" s="8"/>
      <c r="Z79" s="8"/>
    </row>
    <row r="80" spans="1:26" ht="14.25" customHeight="1">
      <c r="A80" s="21" t="str">
        <f t="shared" ref="A80:C80" si="175">A$76</f>
        <v>Transportation</v>
      </c>
      <c r="B80" s="21" t="str">
        <f t="shared" si="175"/>
        <v>Electric Vehicle Subsidy</v>
      </c>
      <c r="C80" s="21" t="str">
        <f t="shared" si="175"/>
        <v>Additional EV Subsidy Percentage</v>
      </c>
      <c r="D80" s="14" t="s">
        <v>142</v>
      </c>
      <c r="E80" s="14" t="s">
        <v>97</v>
      </c>
      <c r="F80" s="14" t="s">
        <v>143</v>
      </c>
      <c r="G80" s="14" t="s">
        <v>157</v>
      </c>
      <c r="H80" s="15">
        <v>595</v>
      </c>
      <c r="I80" s="16" t="s">
        <v>86</v>
      </c>
      <c r="J80" s="21" t="str">
        <f t="shared" ref="J80:K80" si="176">J$76</f>
        <v>EV Subsidy</v>
      </c>
      <c r="K80" s="23" t="str">
        <f t="shared" si="176"/>
        <v>trans EV subsidy</v>
      </c>
      <c r="L80" s="21"/>
      <c r="M80" s="21"/>
      <c r="N80" s="21"/>
      <c r="O80" s="21"/>
      <c r="P80" s="20"/>
      <c r="Q80" s="21"/>
      <c r="R80" s="24"/>
      <c r="S80" s="32"/>
      <c r="T80" s="14"/>
      <c r="U80" s="8"/>
      <c r="V80" s="8"/>
      <c r="W80" s="8"/>
      <c r="X80" s="8"/>
      <c r="Y80" s="8"/>
      <c r="Z80" s="8"/>
    </row>
    <row r="81" spans="1:26" ht="14.25" customHeight="1">
      <c r="A81" s="21" t="str">
        <f t="shared" ref="A81:C81" si="177">A$76</f>
        <v>Transportation</v>
      </c>
      <c r="B81" s="21" t="str">
        <f t="shared" si="177"/>
        <v>Electric Vehicle Subsidy</v>
      </c>
      <c r="C81" s="21" t="str">
        <f t="shared" si="177"/>
        <v>Additional EV Subsidy Percentage</v>
      </c>
      <c r="D81" s="14" t="s">
        <v>151</v>
      </c>
      <c r="E81" s="14" t="s">
        <v>97</v>
      </c>
      <c r="F81" s="14" t="s">
        <v>152</v>
      </c>
      <c r="G81" s="14" t="s">
        <v>157</v>
      </c>
      <c r="H81" s="15">
        <v>596</v>
      </c>
      <c r="I81" s="16" t="s">
        <v>86</v>
      </c>
      <c r="J81" s="21" t="str">
        <f t="shared" ref="J81:K81" si="178">J$76</f>
        <v>EV Subsidy</v>
      </c>
      <c r="K81" s="23" t="str">
        <f t="shared" si="178"/>
        <v>trans EV subsidy</v>
      </c>
      <c r="L81" s="21"/>
      <c r="M81" s="21"/>
      <c r="N81" s="21"/>
      <c r="O81" s="21"/>
      <c r="P81" s="20"/>
      <c r="Q81" s="21"/>
      <c r="R81" s="24"/>
      <c r="S81" s="32"/>
      <c r="T81" s="14"/>
      <c r="U81" s="8"/>
      <c r="V81" s="8"/>
      <c r="W81" s="8"/>
      <c r="X81" s="8"/>
      <c r="Y81" s="8"/>
      <c r="Z81" s="8"/>
    </row>
    <row r="82" spans="1:26" ht="14.25" customHeight="1">
      <c r="A82" s="21" t="str">
        <f t="shared" ref="A82:C82" si="179">A$76</f>
        <v>Transportation</v>
      </c>
      <c r="B82" s="21" t="str">
        <f t="shared" si="179"/>
        <v>Electric Vehicle Subsidy</v>
      </c>
      <c r="C82" s="21" t="str">
        <f t="shared" si="179"/>
        <v>Additional EV Subsidy Percentage</v>
      </c>
      <c r="D82" s="14" t="s">
        <v>142</v>
      </c>
      <c r="E82" s="14" t="s">
        <v>100</v>
      </c>
      <c r="F82" s="14" t="s">
        <v>143</v>
      </c>
      <c r="G82" s="14" t="s">
        <v>160</v>
      </c>
      <c r="H82" s="15">
        <v>597</v>
      </c>
      <c r="I82" s="16" t="s">
        <v>86</v>
      </c>
      <c r="J82" s="21" t="str">
        <f t="shared" ref="J82:K82" si="180">J$76</f>
        <v>EV Subsidy</v>
      </c>
      <c r="K82" s="23" t="str">
        <f t="shared" si="180"/>
        <v>trans EV subsidy</v>
      </c>
      <c r="L82" s="21"/>
      <c r="M82" s="21"/>
      <c r="N82" s="21"/>
      <c r="O82" s="21"/>
      <c r="P82" s="20"/>
      <c r="Q82" s="21"/>
      <c r="R82" s="24"/>
      <c r="S82" s="32"/>
      <c r="T82" s="14"/>
      <c r="U82" s="8"/>
      <c r="V82" s="8"/>
      <c r="W82" s="8"/>
      <c r="X82" s="8"/>
      <c r="Y82" s="8"/>
      <c r="Z82" s="8"/>
    </row>
    <row r="83" spans="1:26" ht="14.25" customHeight="1">
      <c r="A83" s="21" t="str">
        <f t="shared" ref="A83:C83" si="181">A$76</f>
        <v>Transportation</v>
      </c>
      <c r="B83" s="21" t="str">
        <f t="shared" si="181"/>
        <v>Electric Vehicle Subsidy</v>
      </c>
      <c r="C83" s="21" t="str">
        <f t="shared" si="181"/>
        <v>Additional EV Subsidy Percentage</v>
      </c>
      <c r="D83" s="14" t="s">
        <v>151</v>
      </c>
      <c r="E83" s="14" t="s">
        <v>100</v>
      </c>
      <c r="F83" s="14" t="s">
        <v>152</v>
      </c>
      <c r="G83" s="14" t="s">
        <v>160</v>
      </c>
      <c r="H83" s="15">
        <v>598</v>
      </c>
      <c r="I83" s="16" t="s">
        <v>86</v>
      </c>
      <c r="J83" s="21" t="str">
        <f t="shared" ref="J83:K83" si="182">J$76</f>
        <v>EV Subsidy</v>
      </c>
      <c r="K83" s="23" t="str">
        <f t="shared" si="182"/>
        <v>trans EV subsidy</v>
      </c>
      <c r="L83" s="21"/>
      <c r="M83" s="21"/>
      <c r="N83" s="21"/>
      <c r="O83" s="21"/>
      <c r="P83" s="20"/>
      <c r="Q83" s="21"/>
      <c r="R83" s="24"/>
      <c r="S83" s="32"/>
      <c r="T83" s="14"/>
      <c r="U83" s="8"/>
      <c r="V83" s="8"/>
      <c r="W83" s="8"/>
      <c r="X83" s="8"/>
      <c r="Y83" s="8"/>
      <c r="Z83" s="8"/>
    </row>
    <row r="84" spans="1:26" ht="14.25" customHeight="1">
      <c r="A84" s="21" t="str">
        <f t="shared" ref="A84:C84" si="183">A$76</f>
        <v>Transportation</v>
      </c>
      <c r="B84" s="21" t="str">
        <f t="shared" si="183"/>
        <v>Electric Vehicle Subsidy</v>
      </c>
      <c r="C84" s="21" t="str">
        <f t="shared" si="183"/>
        <v>Additional EV Subsidy Percentage</v>
      </c>
      <c r="D84" s="14" t="s">
        <v>142</v>
      </c>
      <c r="E84" s="14" t="s">
        <v>108</v>
      </c>
      <c r="F84" s="14" t="s">
        <v>143</v>
      </c>
      <c r="G84" s="14" t="s">
        <v>165</v>
      </c>
      <c r="H84" s="15">
        <v>599</v>
      </c>
      <c r="I84" s="16" t="s">
        <v>86</v>
      </c>
      <c r="J84" s="21" t="str">
        <f t="shared" ref="J84:K84" si="184">J$76</f>
        <v>EV Subsidy</v>
      </c>
      <c r="K84" s="23" t="str">
        <f t="shared" si="184"/>
        <v>trans EV subsidy</v>
      </c>
      <c r="L84" s="21"/>
      <c r="M84" s="21"/>
      <c r="N84" s="21"/>
      <c r="O84" s="21"/>
      <c r="P84" s="20"/>
      <c r="Q84" s="21"/>
      <c r="R84" s="24"/>
      <c r="S84" s="32"/>
      <c r="T84" s="14"/>
      <c r="U84" s="8"/>
      <c r="V84" s="8"/>
      <c r="W84" s="8"/>
      <c r="X84" s="8"/>
      <c r="Y84" s="8"/>
      <c r="Z84" s="8"/>
    </row>
    <row r="85" spans="1:26" ht="14.25" customHeight="1">
      <c r="A85" s="21" t="str">
        <f t="shared" ref="A85:C85" si="185">A$76</f>
        <v>Transportation</v>
      </c>
      <c r="B85" s="21" t="str">
        <f t="shared" si="185"/>
        <v>Electric Vehicle Subsidy</v>
      </c>
      <c r="C85" s="21" t="str">
        <f t="shared" si="185"/>
        <v>Additional EV Subsidy Percentage</v>
      </c>
      <c r="D85" s="14" t="s">
        <v>151</v>
      </c>
      <c r="E85" s="14" t="s">
        <v>108</v>
      </c>
      <c r="F85" s="14" t="s">
        <v>152</v>
      </c>
      <c r="G85" s="14" t="s">
        <v>165</v>
      </c>
      <c r="H85" s="15">
        <v>600</v>
      </c>
      <c r="I85" s="16" t="s">
        <v>86</v>
      </c>
      <c r="J85" s="21" t="str">
        <f t="shared" ref="J85:K85" si="186">J$76</f>
        <v>EV Subsidy</v>
      </c>
      <c r="K85" s="23" t="str">
        <f t="shared" si="186"/>
        <v>trans EV subsidy</v>
      </c>
      <c r="L85" s="21"/>
      <c r="M85" s="21"/>
      <c r="N85" s="21"/>
      <c r="O85" s="21"/>
      <c r="P85" s="20"/>
      <c r="Q85" s="21"/>
      <c r="R85" s="24"/>
      <c r="S85" s="32"/>
      <c r="T85" s="14"/>
      <c r="U85" s="8"/>
      <c r="V85" s="8"/>
      <c r="W85" s="8"/>
      <c r="X85" s="8"/>
      <c r="Y85" s="8"/>
      <c r="Z85" s="8"/>
    </row>
    <row r="86" spans="1:26" ht="14.25" customHeight="1">
      <c r="A86" s="21" t="str">
        <f t="shared" ref="A86:C86" si="187">A$76</f>
        <v>Transportation</v>
      </c>
      <c r="B86" s="21" t="str">
        <f t="shared" si="187"/>
        <v>Electric Vehicle Subsidy</v>
      </c>
      <c r="C86" s="21" t="str">
        <f t="shared" si="187"/>
        <v>Additional EV Subsidy Percentage</v>
      </c>
      <c r="D86" s="14" t="s">
        <v>142</v>
      </c>
      <c r="E86" s="14" t="s">
        <v>116</v>
      </c>
      <c r="F86" s="14" t="s">
        <v>143</v>
      </c>
      <c r="G86" s="14" t="s">
        <v>169</v>
      </c>
      <c r="H86" s="15">
        <v>601</v>
      </c>
      <c r="I86" s="16" t="s">
        <v>86</v>
      </c>
      <c r="J86" s="21" t="str">
        <f t="shared" ref="J86:K86" si="188">J$76</f>
        <v>EV Subsidy</v>
      </c>
      <c r="K86" s="23" t="str">
        <f t="shared" si="188"/>
        <v>trans EV subsidy</v>
      </c>
      <c r="L86" s="21"/>
      <c r="M86" s="21"/>
      <c r="N86" s="21"/>
      <c r="O86" s="21"/>
      <c r="P86" s="20"/>
      <c r="Q86" s="21"/>
      <c r="R86" s="24"/>
      <c r="S86" s="32"/>
      <c r="T86" s="14"/>
      <c r="U86" s="8"/>
      <c r="V86" s="8"/>
      <c r="W86" s="8"/>
      <c r="X86" s="8"/>
      <c r="Y86" s="8"/>
      <c r="Z86" s="8"/>
    </row>
    <row r="87" spans="1:26" ht="14.25" customHeight="1">
      <c r="A87" s="21" t="str">
        <f t="shared" ref="A87:C87" si="189">A$76</f>
        <v>Transportation</v>
      </c>
      <c r="B87" s="21" t="str">
        <f t="shared" si="189"/>
        <v>Electric Vehicle Subsidy</v>
      </c>
      <c r="C87" s="21" t="str">
        <f t="shared" si="189"/>
        <v>Additional EV Subsidy Percentage</v>
      </c>
      <c r="D87" s="14" t="s">
        <v>151</v>
      </c>
      <c r="E87" s="14" t="s">
        <v>116</v>
      </c>
      <c r="F87" s="14" t="s">
        <v>152</v>
      </c>
      <c r="G87" s="14" t="s">
        <v>169</v>
      </c>
      <c r="H87" s="15">
        <v>602</v>
      </c>
      <c r="I87" s="16" t="s">
        <v>86</v>
      </c>
      <c r="J87" s="21" t="str">
        <f t="shared" ref="J87:K87" si="190">J$76</f>
        <v>EV Subsidy</v>
      </c>
      <c r="K87" s="23" t="str">
        <f t="shared" si="190"/>
        <v>trans EV subsidy</v>
      </c>
      <c r="L87" s="21"/>
      <c r="M87" s="21"/>
      <c r="N87" s="21"/>
      <c r="O87" s="21"/>
      <c r="P87" s="20"/>
      <c r="Q87" s="21"/>
      <c r="R87" s="24"/>
      <c r="S87" s="32"/>
      <c r="T87" s="14"/>
      <c r="U87" s="8"/>
      <c r="V87" s="8"/>
      <c r="W87" s="8"/>
      <c r="X87" s="8"/>
      <c r="Y87" s="8"/>
      <c r="Z87" s="8"/>
    </row>
    <row r="88" spans="1:26" ht="14.25" customHeight="1">
      <c r="A88" s="14" t="s">
        <v>57</v>
      </c>
      <c r="B88" s="14" t="s">
        <v>180</v>
      </c>
      <c r="C88" s="14" t="s">
        <v>181</v>
      </c>
      <c r="D88" s="16"/>
      <c r="E88" s="16"/>
      <c r="F88" s="16"/>
      <c r="G88" s="16"/>
      <c r="H88" s="15">
        <v>1</v>
      </c>
      <c r="I88" s="16" t="s">
        <v>63</v>
      </c>
      <c r="J88" s="15" t="s">
        <v>180</v>
      </c>
      <c r="K88" s="14" t="s">
        <v>182</v>
      </c>
      <c r="L88" s="17">
        <v>0</v>
      </c>
      <c r="M88" s="17">
        <v>1</v>
      </c>
      <c r="N88" s="17">
        <v>0.02</v>
      </c>
      <c r="O88" s="16" t="s">
        <v>183</v>
      </c>
      <c r="P88" s="18" t="s">
        <v>184</v>
      </c>
      <c r="Q88" s="16" t="s">
        <v>185</v>
      </c>
      <c r="R88" s="27" t="s">
        <v>186</v>
      </c>
      <c r="S88" s="18" t="s">
        <v>187</v>
      </c>
      <c r="T88" s="16" t="s">
        <v>188</v>
      </c>
      <c r="U88" s="8"/>
      <c r="V88" s="8"/>
      <c r="W88" s="8"/>
      <c r="X88" s="8"/>
      <c r="Y88" s="8"/>
      <c r="Z88" s="8"/>
    </row>
    <row r="89" spans="1:26" ht="75" customHeight="1">
      <c r="A89" s="14" t="s">
        <v>57</v>
      </c>
      <c r="B89" s="14" t="s">
        <v>189</v>
      </c>
      <c r="C89" s="14" t="s">
        <v>190</v>
      </c>
      <c r="D89" s="16" t="s">
        <v>142</v>
      </c>
      <c r="E89" s="16" t="s">
        <v>60</v>
      </c>
      <c r="F89" s="16" t="s">
        <v>143</v>
      </c>
      <c r="G89" s="16" t="s">
        <v>60</v>
      </c>
      <c r="H89" s="15">
        <v>362</v>
      </c>
      <c r="I89" s="16" t="s">
        <v>63</v>
      </c>
      <c r="J89" s="15" t="s">
        <v>191</v>
      </c>
      <c r="K89" s="14" t="s">
        <v>192</v>
      </c>
      <c r="L89" s="17">
        <v>0</v>
      </c>
      <c r="M89" s="17">
        <f>ROUND(MaxBoundCalculations!B88,1)</f>
        <v>1</v>
      </c>
      <c r="N89" s="17">
        <v>0.01</v>
      </c>
      <c r="O89" s="16" t="s">
        <v>193</v>
      </c>
      <c r="P89" s="18" t="s">
        <v>194</v>
      </c>
      <c r="Q89" s="16" t="s">
        <v>195</v>
      </c>
      <c r="R89" s="27" t="s">
        <v>196</v>
      </c>
      <c r="S89" s="18" t="s">
        <v>197</v>
      </c>
      <c r="T89" s="16" t="s">
        <v>198</v>
      </c>
      <c r="U89" s="8"/>
      <c r="V89" s="8"/>
      <c r="W89" s="8"/>
      <c r="X89" s="8"/>
      <c r="Y89" s="8"/>
      <c r="Z89" s="8"/>
    </row>
    <row r="90" spans="1:26" ht="90" customHeight="1">
      <c r="A90" s="21" t="str">
        <f t="shared" ref="A90:C90" si="191">A$89</f>
        <v>Transportation</v>
      </c>
      <c r="B90" s="21" t="str">
        <f t="shared" si="191"/>
        <v>Fuel Economy Standard</v>
      </c>
      <c r="C90" s="21" t="str">
        <f t="shared" si="191"/>
        <v>Percentage Additional Improvement of Fuel Economy Std</v>
      </c>
      <c r="D90" s="16" t="s">
        <v>151</v>
      </c>
      <c r="E90" s="16" t="s">
        <v>60</v>
      </c>
      <c r="F90" s="16" t="s">
        <v>152</v>
      </c>
      <c r="G90" s="16" t="s">
        <v>60</v>
      </c>
      <c r="H90" s="15">
        <v>363</v>
      </c>
      <c r="I90" s="16" t="s">
        <v>63</v>
      </c>
      <c r="J90" s="33" t="str">
        <f t="shared" ref="J90:O90" si="192">J$89</f>
        <v>Vehicle Fuel Economy Standards</v>
      </c>
      <c r="K90" s="33" t="str">
        <f t="shared" si="192"/>
        <v>trans fuel economy standards</v>
      </c>
      <c r="L90" s="22">
        <f t="shared" si="192"/>
        <v>0</v>
      </c>
      <c r="M90" s="22">
        <f t="shared" si="192"/>
        <v>1</v>
      </c>
      <c r="N90" s="22">
        <f t="shared" si="192"/>
        <v>0.01</v>
      </c>
      <c r="O90" s="23" t="str">
        <f t="shared" si="192"/>
        <v>% increase in miles/gal</v>
      </c>
      <c r="P90" s="18" t="s">
        <v>199</v>
      </c>
      <c r="Q90" s="23" t="str">
        <f t="shared" ref="Q90:T90" si="193">Q$89</f>
        <v>transportation-sector-main.html#fuel-econ-std</v>
      </c>
      <c r="R90" s="34" t="str">
        <f t="shared" si="193"/>
        <v>fuel-economy-standard.html</v>
      </c>
      <c r="S90" s="35" t="str">
        <f t="shared" si="193"/>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3" t="str">
        <f t="shared" si="193"/>
        <v>National Research Council, 2013, "Transitions to Alternative Vehicles and Fuels", https://www.nap.edu/catalog/18264/transitions-to-alternative-vehicles-and-fuels, Table 2.9, Fuel economy test mpg.</v>
      </c>
      <c r="U90" s="8"/>
      <c r="V90" s="8"/>
      <c r="W90" s="8"/>
      <c r="X90" s="8"/>
      <c r="Y90" s="8"/>
      <c r="Z90" s="8"/>
    </row>
    <row r="91" spans="1:26" ht="107.25" customHeight="1">
      <c r="A91" s="21" t="str">
        <f t="shared" ref="A91:C91" si="194">A$89</f>
        <v>Transportation</v>
      </c>
      <c r="B91" s="21" t="str">
        <f t="shared" si="194"/>
        <v>Fuel Economy Standard</v>
      </c>
      <c r="C91" s="21" t="str">
        <f t="shared" si="194"/>
        <v>Percentage Additional Improvement of Fuel Economy Std</v>
      </c>
      <c r="D91" s="16" t="s">
        <v>142</v>
      </c>
      <c r="E91" s="16" t="s">
        <v>88</v>
      </c>
      <c r="F91" s="16" t="s">
        <v>143</v>
      </c>
      <c r="G91" s="16" t="s">
        <v>88</v>
      </c>
      <c r="H91" s="15">
        <v>364</v>
      </c>
      <c r="I91" s="16" t="s">
        <v>63</v>
      </c>
      <c r="J91" s="33" t="str">
        <f t="shared" ref="J91:L91" si="195">J$89</f>
        <v>Vehicle Fuel Economy Standards</v>
      </c>
      <c r="K91" s="33" t="str">
        <f t="shared" si="195"/>
        <v>trans fuel economy standards</v>
      </c>
      <c r="L91" s="22">
        <f t="shared" si="195"/>
        <v>0</v>
      </c>
      <c r="M91" s="17">
        <v>0.66</v>
      </c>
      <c r="N91" s="22">
        <f t="shared" ref="N91:O91" si="196">N$89</f>
        <v>0.01</v>
      </c>
      <c r="O91" s="23" t="str">
        <f t="shared" si="196"/>
        <v>% increase in miles/gal</v>
      </c>
      <c r="P91" s="18" t="s">
        <v>200</v>
      </c>
      <c r="Q91" s="23" t="str">
        <f t="shared" ref="Q91:R91" si="197">Q$89</f>
        <v>transportation-sector-main.html#fuel-econ-std</v>
      </c>
      <c r="R91" s="34" t="str">
        <f t="shared" si="197"/>
        <v>fuel-economy-standard.html</v>
      </c>
      <c r="S91" s="18" t="s">
        <v>201</v>
      </c>
      <c r="T91" s="16" t="s">
        <v>202</v>
      </c>
      <c r="U91" s="8"/>
      <c r="V91" s="8"/>
      <c r="W91" s="8"/>
      <c r="X91" s="8"/>
      <c r="Y91" s="8"/>
      <c r="Z91" s="8"/>
    </row>
    <row r="92" spans="1:26" ht="105" customHeight="1">
      <c r="A92" s="21" t="str">
        <f t="shared" ref="A92:C92" si="198">A$89</f>
        <v>Transportation</v>
      </c>
      <c r="B92" s="21" t="str">
        <f t="shared" si="198"/>
        <v>Fuel Economy Standard</v>
      </c>
      <c r="C92" s="21" t="str">
        <f t="shared" si="198"/>
        <v>Percentage Additional Improvement of Fuel Economy Std</v>
      </c>
      <c r="D92" s="16" t="s">
        <v>151</v>
      </c>
      <c r="E92" s="16" t="s">
        <v>88</v>
      </c>
      <c r="F92" s="16" t="s">
        <v>152</v>
      </c>
      <c r="G92" s="16" t="s">
        <v>88</v>
      </c>
      <c r="H92" s="15">
        <v>365</v>
      </c>
      <c r="I92" s="16" t="s">
        <v>63</v>
      </c>
      <c r="J92" s="33" t="str">
        <f t="shared" ref="J92:L92" si="199">J$89</f>
        <v>Vehicle Fuel Economy Standards</v>
      </c>
      <c r="K92" s="33" t="str">
        <f t="shared" si="199"/>
        <v>trans fuel economy standards</v>
      </c>
      <c r="L92" s="22">
        <f t="shared" si="199"/>
        <v>0</v>
      </c>
      <c r="M92" s="22">
        <f>M$91</f>
        <v>0.66</v>
      </c>
      <c r="N92" s="22">
        <f t="shared" ref="N92:O92" si="200">N$89</f>
        <v>0.01</v>
      </c>
      <c r="O92" s="23" t="str">
        <f t="shared" si="200"/>
        <v>% increase in miles/gal</v>
      </c>
      <c r="P92" s="18" t="s">
        <v>203</v>
      </c>
      <c r="Q92" s="23" t="str">
        <f t="shared" ref="Q92:R92" si="201">Q$89</f>
        <v>transportation-sector-main.html#fuel-econ-std</v>
      </c>
      <c r="R92" s="34" t="str">
        <f t="shared" si="201"/>
        <v>fuel-economy-standard.html</v>
      </c>
      <c r="S92" s="35"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3" t="str">
        <f>T$89</f>
        <v>National Research Council, 2013, "Transitions to Alternative Vehicles and Fuels", https://www.nap.edu/catalog/18264/transitions-to-alternative-vehicles-and-fuels, Table 2.9, Fuel economy test mpg.</v>
      </c>
      <c r="U92" s="8"/>
      <c r="V92" s="8"/>
      <c r="W92" s="8"/>
      <c r="X92" s="8"/>
      <c r="Y92" s="8"/>
      <c r="Z92" s="8"/>
    </row>
    <row r="93" spans="1:26" ht="14.25" customHeight="1">
      <c r="A93" s="21" t="str">
        <f t="shared" ref="A93:C93" si="202">A$89</f>
        <v>Transportation</v>
      </c>
      <c r="B93" s="21" t="str">
        <f t="shared" si="202"/>
        <v>Fuel Economy Standard</v>
      </c>
      <c r="C93" s="21" t="str">
        <f t="shared" si="202"/>
        <v>Percentage Additional Improvement of Fuel Economy Std</v>
      </c>
      <c r="D93" s="16" t="s">
        <v>142</v>
      </c>
      <c r="E93" s="16" t="s">
        <v>97</v>
      </c>
      <c r="F93" s="16" t="s">
        <v>143</v>
      </c>
      <c r="G93" s="16" t="s">
        <v>157</v>
      </c>
      <c r="H93" s="15">
        <v>366</v>
      </c>
      <c r="I93" s="16" t="s">
        <v>63</v>
      </c>
      <c r="J93" s="33" t="str">
        <f t="shared" ref="J93:L93" si="203">J$89</f>
        <v>Vehicle Fuel Economy Standards</v>
      </c>
      <c r="K93" s="33" t="str">
        <f t="shared" si="203"/>
        <v>trans fuel economy standards</v>
      </c>
      <c r="L93" s="22">
        <f t="shared" si="203"/>
        <v>0</v>
      </c>
      <c r="M93" s="17">
        <v>0.54</v>
      </c>
      <c r="N93" s="22">
        <f t="shared" ref="N93:O93" si="204">N$89</f>
        <v>0.01</v>
      </c>
      <c r="O93" s="23" t="str">
        <f t="shared" si="204"/>
        <v>% increase in miles/gal</v>
      </c>
      <c r="P93" s="20" t="s">
        <v>204</v>
      </c>
      <c r="Q93" s="23" t="str">
        <f t="shared" ref="Q93:R93" si="205">Q$89</f>
        <v>transportation-sector-main.html#fuel-econ-std</v>
      </c>
      <c r="R93" s="34" t="str">
        <f t="shared" si="205"/>
        <v>fuel-economy-standard.html</v>
      </c>
      <c r="S93" s="18" t="s">
        <v>205</v>
      </c>
      <c r="T93" s="16" t="s">
        <v>206</v>
      </c>
      <c r="U93" s="8"/>
      <c r="V93" s="8"/>
      <c r="W93" s="8"/>
      <c r="X93" s="8"/>
      <c r="Y93" s="8"/>
      <c r="Z93" s="8"/>
    </row>
    <row r="94" spans="1:26" ht="14.25" customHeight="1">
      <c r="A94" s="21" t="str">
        <f t="shared" ref="A94:C94" si="206">A$89</f>
        <v>Transportation</v>
      </c>
      <c r="B94" s="21" t="str">
        <f t="shared" si="206"/>
        <v>Fuel Economy Standard</v>
      </c>
      <c r="C94" s="21" t="str">
        <f t="shared" si="206"/>
        <v>Percentage Additional Improvement of Fuel Economy Std</v>
      </c>
      <c r="D94" s="16" t="s">
        <v>151</v>
      </c>
      <c r="E94" s="16" t="s">
        <v>97</v>
      </c>
      <c r="F94" s="16" t="s">
        <v>152</v>
      </c>
      <c r="G94" s="16" t="s">
        <v>157</v>
      </c>
      <c r="H94" s="15">
        <v>367</v>
      </c>
      <c r="I94" s="16" t="s">
        <v>63</v>
      </c>
      <c r="J94" s="33" t="str">
        <f t="shared" ref="J94:L94" si="207">J$89</f>
        <v>Vehicle Fuel Economy Standards</v>
      </c>
      <c r="K94" s="33" t="str">
        <f t="shared" si="207"/>
        <v>trans fuel economy standards</v>
      </c>
      <c r="L94" s="22">
        <f t="shared" si="207"/>
        <v>0</v>
      </c>
      <c r="M94" s="22">
        <f>M$93</f>
        <v>0.54</v>
      </c>
      <c r="N94" s="22">
        <f t="shared" ref="N94:O94" si="208">N$89</f>
        <v>0.01</v>
      </c>
      <c r="O94" s="23" t="str">
        <f t="shared" si="208"/>
        <v>% increase in miles/gal</v>
      </c>
      <c r="P94" s="18" t="s">
        <v>207</v>
      </c>
      <c r="Q94" s="23" t="str">
        <f t="shared" ref="Q94:R94" si="209">Q$89</f>
        <v>transportation-sector-main.html#fuel-econ-std</v>
      </c>
      <c r="R94" s="34" t="str">
        <f t="shared" si="209"/>
        <v>fuel-economy-standard.html</v>
      </c>
      <c r="S94" s="18" t="s">
        <v>205</v>
      </c>
      <c r="T94" s="22" t="str">
        <f>T$93</f>
        <v>David McCollum, Gregory Gould, and Davide Greene, 2009, "Greenhouse Gas Emissions from Aviation and Marine Transportation: Mitigation Potential and Policies", Pew Center on Global Climate Change, http://www.c2es.org/docUploads/aviation-and-marine-report-2009.pdf, Table 4</v>
      </c>
      <c r="U94" s="8"/>
      <c r="V94" s="8"/>
      <c r="W94" s="8"/>
      <c r="X94" s="8"/>
      <c r="Y94" s="8"/>
      <c r="Z94" s="8"/>
    </row>
    <row r="95" spans="1:26" ht="14.25" customHeight="1">
      <c r="A95" s="21" t="str">
        <f t="shared" ref="A95:C95" si="210">A$89</f>
        <v>Transportation</v>
      </c>
      <c r="B95" s="21" t="str">
        <f t="shared" si="210"/>
        <v>Fuel Economy Standard</v>
      </c>
      <c r="C95" s="21" t="str">
        <f t="shared" si="210"/>
        <v>Percentage Additional Improvement of Fuel Economy Std</v>
      </c>
      <c r="D95" s="16" t="s">
        <v>142</v>
      </c>
      <c r="E95" s="16" t="s">
        <v>100</v>
      </c>
      <c r="F95" s="16" t="s">
        <v>143</v>
      </c>
      <c r="G95" s="16" t="s">
        <v>160</v>
      </c>
      <c r="H95" s="15">
        <v>368</v>
      </c>
      <c r="I95" s="16" t="s">
        <v>63</v>
      </c>
      <c r="J95" s="33" t="str">
        <f t="shared" ref="J95:L95" si="211">J$89</f>
        <v>Vehicle Fuel Economy Standards</v>
      </c>
      <c r="K95" s="33" t="str">
        <f t="shared" si="211"/>
        <v>trans fuel economy standards</v>
      </c>
      <c r="L95" s="22">
        <f t="shared" si="211"/>
        <v>0</v>
      </c>
      <c r="M95" s="17">
        <v>0.2</v>
      </c>
      <c r="N95" s="22">
        <f t="shared" ref="N95:O95" si="212">N$89</f>
        <v>0.01</v>
      </c>
      <c r="O95" s="23" t="str">
        <f t="shared" si="212"/>
        <v>% increase in miles/gal</v>
      </c>
      <c r="P95" s="18" t="s">
        <v>208</v>
      </c>
      <c r="Q95" s="23" t="str">
        <f t="shared" ref="Q95:R95" si="213">Q$89</f>
        <v>transportation-sector-main.html#fuel-econ-std</v>
      </c>
      <c r="R95" s="34" t="str">
        <f t="shared" si="213"/>
        <v>fuel-economy-standard.html</v>
      </c>
      <c r="S95" s="18" t="s">
        <v>205</v>
      </c>
      <c r="T95" s="16" t="s">
        <v>209</v>
      </c>
      <c r="U95" s="8"/>
      <c r="V95" s="8"/>
      <c r="W95" s="8"/>
      <c r="X95" s="8"/>
      <c r="Y95" s="8"/>
      <c r="Z95" s="8"/>
    </row>
    <row r="96" spans="1:26" ht="14.25" customHeight="1">
      <c r="A96" s="21" t="str">
        <f t="shared" ref="A96:C96" si="214">A$89</f>
        <v>Transportation</v>
      </c>
      <c r="B96" s="21" t="str">
        <f t="shared" si="214"/>
        <v>Fuel Economy Standard</v>
      </c>
      <c r="C96" s="21" t="str">
        <f t="shared" si="214"/>
        <v>Percentage Additional Improvement of Fuel Economy Std</v>
      </c>
      <c r="D96" s="16" t="s">
        <v>151</v>
      </c>
      <c r="E96" s="16" t="s">
        <v>100</v>
      </c>
      <c r="F96" s="16" t="s">
        <v>152</v>
      </c>
      <c r="G96" s="16" t="s">
        <v>160</v>
      </c>
      <c r="H96" s="15">
        <v>369</v>
      </c>
      <c r="I96" s="16" t="s">
        <v>63</v>
      </c>
      <c r="J96" s="33" t="str">
        <f t="shared" ref="J96:L96" si="215">J$89</f>
        <v>Vehicle Fuel Economy Standards</v>
      </c>
      <c r="K96" s="33" t="str">
        <f t="shared" si="215"/>
        <v>trans fuel economy standards</v>
      </c>
      <c r="L96" s="22">
        <f t="shared" si="215"/>
        <v>0</v>
      </c>
      <c r="M96" s="22">
        <f>M$95</f>
        <v>0.2</v>
      </c>
      <c r="N96" s="22">
        <f t="shared" ref="N96:O96" si="216">N$89</f>
        <v>0.01</v>
      </c>
      <c r="O96" s="23" t="str">
        <f t="shared" si="216"/>
        <v>% increase in miles/gal</v>
      </c>
      <c r="P96" s="18" t="s">
        <v>210</v>
      </c>
      <c r="Q96" s="23" t="str">
        <f t="shared" ref="Q96:R96" si="217">Q$89</f>
        <v>transportation-sector-main.html#fuel-econ-std</v>
      </c>
      <c r="R96" s="34" t="str">
        <f t="shared" si="217"/>
        <v>fuel-economy-standard.html</v>
      </c>
      <c r="S96" s="18" t="s">
        <v>205</v>
      </c>
      <c r="T96" s="22" t="str">
        <f>T$95</f>
        <v>U.S. DOE, 2013, "Potential for Energy Efficiency Improvement Beyond the Light-Duty-Vehicle Sector", http://www.nrel.gov/docs/fy13osti/55637.pdf, Section 3.4.5, Paragraph 1</v>
      </c>
      <c r="U96" s="8"/>
      <c r="V96" s="8"/>
      <c r="W96" s="8"/>
      <c r="X96" s="8"/>
      <c r="Y96" s="8"/>
      <c r="Z96" s="8"/>
    </row>
    <row r="97" spans="1:26" ht="14.25" customHeight="1">
      <c r="A97" s="21" t="str">
        <f t="shared" ref="A97:C97" si="218">A$89</f>
        <v>Transportation</v>
      </c>
      <c r="B97" s="21" t="str">
        <f t="shared" si="218"/>
        <v>Fuel Economy Standard</v>
      </c>
      <c r="C97" s="21" t="str">
        <f t="shared" si="218"/>
        <v>Percentage Additional Improvement of Fuel Economy Std</v>
      </c>
      <c r="D97" s="16" t="s">
        <v>142</v>
      </c>
      <c r="E97" s="16" t="s">
        <v>108</v>
      </c>
      <c r="F97" s="16" t="s">
        <v>143</v>
      </c>
      <c r="G97" s="16" t="s">
        <v>165</v>
      </c>
      <c r="H97" s="15">
        <v>370</v>
      </c>
      <c r="I97" s="16" t="s">
        <v>63</v>
      </c>
      <c r="J97" s="33" t="str">
        <f t="shared" ref="J97:L97" si="219">J$89</f>
        <v>Vehicle Fuel Economy Standards</v>
      </c>
      <c r="K97" s="33" t="str">
        <f t="shared" si="219"/>
        <v>trans fuel economy standards</v>
      </c>
      <c r="L97" s="22">
        <f t="shared" si="219"/>
        <v>0</v>
      </c>
      <c r="M97" s="17">
        <v>0.2</v>
      </c>
      <c r="N97" s="22">
        <f t="shared" ref="N97:O97" si="220">N$89</f>
        <v>0.01</v>
      </c>
      <c r="O97" s="23" t="str">
        <f t="shared" si="220"/>
        <v>% increase in miles/gal</v>
      </c>
      <c r="P97" s="18" t="s">
        <v>211</v>
      </c>
      <c r="Q97" s="23" t="str">
        <f t="shared" ref="Q97:R97" si="221">Q$89</f>
        <v>transportation-sector-main.html#fuel-econ-std</v>
      </c>
      <c r="R97" s="34" t="str">
        <f t="shared" si="221"/>
        <v>fuel-economy-standard.html</v>
      </c>
      <c r="S97" s="18" t="s">
        <v>205</v>
      </c>
      <c r="T97" s="16" t="s">
        <v>206</v>
      </c>
      <c r="U97" s="8"/>
      <c r="V97" s="8"/>
      <c r="W97" s="8"/>
      <c r="X97" s="8"/>
      <c r="Y97" s="8"/>
      <c r="Z97" s="8"/>
    </row>
    <row r="98" spans="1:26" ht="14.25" customHeight="1">
      <c r="A98" s="21" t="str">
        <f t="shared" ref="A98:C98" si="222">A$89</f>
        <v>Transportation</v>
      </c>
      <c r="B98" s="21" t="str">
        <f t="shared" si="222"/>
        <v>Fuel Economy Standard</v>
      </c>
      <c r="C98" s="21" t="str">
        <f t="shared" si="222"/>
        <v>Percentage Additional Improvement of Fuel Economy Std</v>
      </c>
      <c r="D98" s="16" t="s">
        <v>151</v>
      </c>
      <c r="E98" s="16" t="s">
        <v>108</v>
      </c>
      <c r="F98" s="16" t="s">
        <v>152</v>
      </c>
      <c r="G98" s="16" t="s">
        <v>165</v>
      </c>
      <c r="H98" s="15">
        <v>371</v>
      </c>
      <c r="I98" s="16" t="s">
        <v>63</v>
      </c>
      <c r="J98" s="33" t="str">
        <f t="shared" ref="J98:L98" si="223">J$89</f>
        <v>Vehicle Fuel Economy Standards</v>
      </c>
      <c r="K98" s="33" t="str">
        <f t="shared" si="223"/>
        <v>trans fuel economy standards</v>
      </c>
      <c r="L98" s="22">
        <f t="shared" si="223"/>
        <v>0</v>
      </c>
      <c r="M98" s="22">
        <f>M$97</f>
        <v>0.2</v>
      </c>
      <c r="N98" s="22">
        <f t="shared" ref="N98:O98" si="224">N$89</f>
        <v>0.01</v>
      </c>
      <c r="O98" s="23" t="str">
        <f t="shared" si="224"/>
        <v>% increase in miles/gal</v>
      </c>
      <c r="P98" s="18" t="s">
        <v>212</v>
      </c>
      <c r="Q98" s="23" t="str">
        <f t="shared" ref="Q98:R98" si="225">Q$89</f>
        <v>transportation-sector-main.html#fuel-econ-std</v>
      </c>
      <c r="R98" s="34" t="str">
        <f t="shared" si="225"/>
        <v>fuel-economy-standard.html</v>
      </c>
      <c r="S98" s="18" t="s">
        <v>205</v>
      </c>
      <c r="T98" s="22" t="str">
        <f>T$97</f>
        <v>David McCollum, Gregory Gould, and Davide Greene, 2009, "Greenhouse Gas Emissions from Aviation and Marine Transportation: Mitigation Potential and Policies", Pew Center on Global Climate Change, http://www.c2es.org/docUploads/aviation-and-marine-report-2009.pdf, Table 4</v>
      </c>
      <c r="U98" s="8"/>
      <c r="V98" s="8"/>
      <c r="W98" s="8"/>
      <c r="X98" s="8"/>
      <c r="Y98" s="8"/>
      <c r="Z98" s="8"/>
    </row>
    <row r="99" spans="1:26" ht="14.25" customHeight="1">
      <c r="A99" s="21" t="str">
        <f t="shared" ref="A99:C99" si="226">A$89</f>
        <v>Transportation</v>
      </c>
      <c r="B99" s="21" t="str">
        <f t="shared" si="226"/>
        <v>Fuel Economy Standard</v>
      </c>
      <c r="C99" s="21" t="str">
        <f t="shared" si="226"/>
        <v>Percentage Additional Improvement of Fuel Economy Std</v>
      </c>
      <c r="D99" s="16" t="s">
        <v>142</v>
      </c>
      <c r="E99" s="16" t="s">
        <v>116</v>
      </c>
      <c r="F99" s="16" t="s">
        <v>143</v>
      </c>
      <c r="G99" s="16" t="s">
        <v>169</v>
      </c>
      <c r="H99" s="15">
        <v>372</v>
      </c>
      <c r="I99" s="16" t="s">
        <v>63</v>
      </c>
      <c r="J99" s="33" t="str">
        <f t="shared" ref="J99:L99" si="227">J$89</f>
        <v>Vehicle Fuel Economy Standards</v>
      </c>
      <c r="K99" s="33" t="str">
        <f t="shared" si="227"/>
        <v>trans fuel economy standards</v>
      </c>
      <c r="L99" s="22">
        <f t="shared" si="227"/>
        <v>0</v>
      </c>
      <c r="M99" s="17">
        <v>0.74</v>
      </c>
      <c r="N99" s="22">
        <f t="shared" ref="N99:O99" si="228">N$89</f>
        <v>0.01</v>
      </c>
      <c r="O99" s="23" t="str">
        <f t="shared" si="228"/>
        <v>% increase in miles/gal</v>
      </c>
      <c r="P99" s="18" t="s">
        <v>213</v>
      </c>
      <c r="Q99" s="23" t="str">
        <f t="shared" ref="Q99:R99" si="229">Q$89</f>
        <v>transportation-sector-main.html#fuel-econ-std</v>
      </c>
      <c r="R99" s="34" t="str">
        <f t="shared" si="229"/>
        <v>fuel-economy-standard.html</v>
      </c>
      <c r="S99" s="18" t="s">
        <v>205</v>
      </c>
      <c r="T99" s="16" t="s">
        <v>214</v>
      </c>
      <c r="U99" s="8"/>
      <c r="V99" s="8"/>
      <c r="W99" s="8"/>
      <c r="X99" s="8"/>
      <c r="Y99" s="8"/>
      <c r="Z99" s="8"/>
    </row>
    <row r="100" spans="1:26" ht="14.25" customHeight="1">
      <c r="A100" s="21" t="str">
        <f t="shared" ref="A100:C100" si="230">A$89</f>
        <v>Transportation</v>
      </c>
      <c r="B100" s="21" t="str">
        <f t="shared" si="230"/>
        <v>Fuel Economy Standard</v>
      </c>
      <c r="C100" s="21" t="str">
        <f t="shared" si="230"/>
        <v>Percentage Additional Improvement of Fuel Economy Std</v>
      </c>
      <c r="D100" s="16" t="s">
        <v>151</v>
      </c>
      <c r="E100" s="16" t="s">
        <v>116</v>
      </c>
      <c r="F100" s="16" t="s">
        <v>152</v>
      </c>
      <c r="G100" s="16" t="s">
        <v>169</v>
      </c>
      <c r="H100" s="15">
        <v>373</v>
      </c>
      <c r="I100" s="16" t="s">
        <v>86</v>
      </c>
      <c r="J100" s="33" t="str">
        <f t="shared" ref="J100:K100" si="231">J$89</f>
        <v>Vehicle Fuel Economy Standards</v>
      </c>
      <c r="K100" s="33" t="str">
        <f t="shared" si="231"/>
        <v>trans fuel economy standards</v>
      </c>
      <c r="L100" s="22"/>
      <c r="M100" s="17"/>
      <c r="N100" s="22"/>
      <c r="O100" s="23"/>
      <c r="P100" s="18"/>
      <c r="Q100" s="23"/>
      <c r="R100" s="34"/>
      <c r="S100" s="18"/>
      <c r="T100" s="16"/>
      <c r="U100" s="8"/>
      <c r="V100" s="8"/>
      <c r="W100" s="8"/>
      <c r="X100" s="8"/>
      <c r="Y100" s="8"/>
      <c r="Z100" s="8"/>
    </row>
    <row r="101" spans="1:26" ht="14.25" customHeight="1">
      <c r="A101" s="14" t="s">
        <v>57</v>
      </c>
      <c r="B101" s="14" t="s">
        <v>215</v>
      </c>
      <c r="C101" s="14" t="s">
        <v>216</v>
      </c>
      <c r="D101" s="16" t="s">
        <v>142</v>
      </c>
      <c r="E101" s="16" t="s">
        <v>60</v>
      </c>
      <c r="F101" s="16" t="s">
        <v>143</v>
      </c>
      <c r="G101" s="16" t="s">
        <v>60</v>
      </c>
      <c r="H101" s="15">
        <v>460</v>
      </c>
      <c r="I101" s="16" t="s">
        <v>63</v>
      </c>
      <c r="J101" s="14" t="s">
        <v>217</v>
      </c>
      <c r="K101" s="14" t="s">
        <v>218</v>
      </c>
      <c r="L101" s="17">
        <v>0</v>
      </c>
      <c r="M101" s="17">
        <v>1</v>
      </c>
      <c r="N101" s="17">
        <v>0.01</v>
      </c>
      <c r="O101" s="16" t="s">
        <v>146</v>
      </c>
      <c r="P101" s="18" t="s">
        <v>219</v>
      </c>
      <c r="Q101" s="16"/>
      <c r="R101" s="27" t="s">
        <v>220</v>
      </c>
      <c r="S101" s="36" t="s">
        <v>221</v>
      </c>
      <c r="T101" s="16"/>
      <c r="U101" s="8"/>
      <c r="V101" s="8"/>
      <c r="W101" s="8"/>
      <c r="X101" s="8"/>
      <c r="Y101" s="8"/>
      <c r="Z101" s="8"/>
    </row>
    <row r="102" spans="1:26" ht="14.25" customHeight="1">
      <c r="A102" s="21" t="str">
        <f t="shared" ref="A102:C102" si="232">A$101</f>
        <v>Transportation</v>
      </c>
      <c r="B102" s="21" t="str">
        <f t="shared" si="232"/>
        <v>Hydrogen Vehicle Sales Mandate</v>
      </c>
      <c r="C102" s="21" t="str">
        <f t="shared" si="232"/>
        <v>Minimum Required Hydrogen Vehicle Sales Percentage</v>
      </c>
      <c r="D102" s="16" t="s">
        <v>151</v>
      </c>
      <c r="E102" s="16" t="s">
        <v>60</v>
      </c>
      <c r="F102" s="16" t="s">
        <v>152</v>
      </c>
      <c r="G102" s="16" t="s">
        <v>60</v>
      </c>
      <c r="H102" s="15">
        <v>461</v>
      </c>
      <c r="I102" s="16" t="s">
        <v>63</v>
      </c>
      <c r="J102" s="21" t="str">
        <f t="shared" ref="J102:O102" si="233">J$101</f>
        <v>Hydrogen Veh Sales Mandate</v>
      </c>
      <c r="K102" s="21" t="str">
        <f t="shared" si="233"/>
        <v>trans hydrogen vehicle minimum</v>
      </c>
      <c r="L102" s="22">
        <f t="shared" si="233"/>
        <v>0</v>
      </c>
      <c r="M102" s="22">
        <f t="shared" si="233"/>
        <v>1</v>
      </c>
      <c r="N102" s="22">
        <f t="shared" si="233"/>
        <v>0.01</v>
      </c>
      <c r="O102" s="23" t="str">
        <f t="shared" si="233"/>
        <v>% of new vehicles sold</v>
      </c>
      <c r="P102" s="18" t="s">
        <v>222</v>
      </c>
      <c r="Q102" s="23"/>
      <c r="R102" s="34" t="str">
        <f t="shared" ref="R102:R104" si="234">R$101</f>
        <v>hydrogen-vehicle-mandate.html</v>
      </c>
      <c r="S102" s="18"/>
      <c r="T102" s="16"/>
      <c r="U102" s="8"/>
      <c r="V102" s="8"/>
      <c r="W102" s="8"/>
      <c r="X102" s="8"/>
      <c r="Y102" s="8"/>
      <c r="Z102" s="8"/>
    </row>
    <row r="103" spans="1:26" ht="14.25" customHeight="1">
      <c r="A103" s="21" t="str">
        <f t="shared" ref="A103:C103" si="235">A$101</f>
        <v>Transportation</v>
      </c>
      <c r="B103" s="21" t="str">
        <f t="shared" si="235"/>
        <v>Hydrogen Vehicle Sales Mandate</v>
      </c>
      <c r="C103" s="21" t="str">
        <f t="shared" si="235"/>
        <v>Minimum Required Hydrogen Vehicle Sales Percentage</v>
      </c>
      <c r="D103" s="16" t="s">
        <v>142</v>
      </c>
      <c r="E103" s="16" t="s">
        <v>88</v>
      </c>
      <c r="F103" s="16" t="s">
        <v>143</v>
      </c>
      <c r="G103" s="16" t="s">
        <v>88</v>
      </c>
      <c r="H103" s="15">
        <v>462</v>
      </c>
      <c r="I103" s="16" t="s">
        <v>63</v>
      </c>
      <c r="J103" s="21" t="str">
        <f t="shared" ref="J103:O103" si="236">J$101</f>
        <v>Hydrogen Veh Sales Mandate</v>
      </c>
      <c r="K103" s="21" t="str">
        <f t="shared" si="236"/>
        <v>trans hydrogen vehicle minimum</v>
      </c>
      <c r="L103" s="22">
        <f t="shared" si="236"/>
        <v>0</v>
      </c>
      <c r="M103" s="22">
        <f t="shared" si="236"/>
        <v>1</v>
      </c>
      <c r="N103" s="22">
        <f t="shared" si="236"/>
        <v>0.01</v>
      </c>
      <c r="O103" s="23" t="str">
        <f t="shared" si="236"/>
        <v>% of new vehicles sold</v>
      </c>
      <c r="P103" s="18" t="s">
        <v>223</v>
      </c>
      <c r="Q103" s="23"/>
      <c r="R103" s="34" t="str">
        <f t="shared" si="234"/>
        <v>hydrogen-vehicle-mandate.html</v>
      </c>
      <c r="S103" s="18"/>
      <c r="T103" s="16"/>
      <c r="U103" s="8"/>
      <c r="V103" s="8"/>
      <c r="W103" s="8"/>
      <c r="X103" s="8"/>
      <c r="Y103" s="8"/>
      <c r="Z103" s="8"/>
    </row>
    <row r="104" spans="1:26" ht="14.25" customHeight="1">
      <c r="A104" s="21" t="str">
        <f t="shared" ref="A104:C104" si="237">A$101</f>
        <v>Transportation</v>
      </c>
      <c r="B104" s="21" t="str">
        <f t="shared" si="237"/>
        <v>Hydrogen Vehicle Sales Mandate</v>
      </c>
      <c r="C104" s="21" t="str">
        <f t="shared" si="237"/>
        <v>Minimum Required Hydrogen Vehicle Sales Percentage</v>
      </c>
      <c r="D104" s="16" t="s">
        <v>151</v>
      </c>
      <c r="E104" s="16" t="s">
        <v>88</v>
      </c>
      <c r="F104" s="16" t="s">
        <v>152</v>
      </c>
      <c r="G104" s="16" t="s">
        <v>88</v>
      </c>
      <c r="H104" s="15">
        <v>463</v>
      </c>
      <c r="I104" s="16" t="s">
        <v>63</v>
      </c>
      <c r="J104" s="21" t="str">
        <f t="shared" ref="J104:O104" si="238">J$101</f>
        <v>Hydrogen Veh Sales Mandate</v>
      </c>
      <c r="K104" s="21" t="str">
        <f t="shared" si="238"/>
        <v>trans hydrogen vehicle minimum</v>
      </c>
      <c r="L104" s="22">
        <f t="shared" si="238"/>
        <v>0</v>
      </c>
      <c r="M104" s="22">
        <f t="shared" si="238"/>
        <v>1</v>
      </c>
      <c r="N104" s="22">
        <f t="shared" si="238"/>
        <v>0.01</v>
      </c>
      <c r="O104" s="23" t="str">
        <f t="shared" si="238"/>
        <v>% of new vehicles sold</v>
      </c>
      <c r="P104" s="18" t="s">
        <v>224</v>
      </c>
      <c r="Q104" s="23"/>
      <c r="R104" s="34" t="str">
        <f t="shared" si="234"/>
        <v>hydrogen-vehicle-mandate.html</v>
      </c>
      <c r="S104" s="18"/>
      <c r="T104" s="16"/>
      <c r="U104" s="8"/>
      <c r="V104" s="8"/>
      <c r="W104" s="8"/>
      <c r="X104" s="8"/>
      <c r="Y104" s="8"/>
      <c r="Z104" s="8"/>
    </row>
    <row r="105" spans="1:26" ht="14.25" customHeight="1">
      <c r="A105" s="21" t="str">
        <f t="shared" ref="A105:C105" si="239">A$101</f>
        <v>Transportation</v>
      </c>
      <c r="B105" s="21" t="str">
        <f t="shared" si="239"/>
        <v>Hydrogen Vehicle Sales Mandate</v>
      </c>
      <c r="C105" s="21" t="str">
        <f t="shared" si="239"/>
        <v>Minimum Required Hydrogen Vehicle Sales Percentage</v>
      </c>
      <c r="D105" s="16" t="s">
        <v>142</v>
      </c>
      <c r="E105" s="16" t="s">
        <v>97</v>
      </c>
      <c r="F105" s="16" t="s">
        <v>143</v>
      </c>
      <c r="G105" s="16" t="s">
        <v>157</v>
      </c>
      <c r="H105" s="15">
        <v>502</v>
      </c>
      <c r="I105" s="16" t="s">
        <v>63</v>
      </c>
      <c r="J105" s="21" t="str">
        <f t="shared" ref="J105:O105" si="240">J$101</f>
        <v>Hydrogen Veh Sales Mandate</v>
      </c>
      <c r="K105" s="21" t="str">
        <f t="shared" si="240"/>
        <v>trans hydrogen vehicle minimum</v>
      </c>
      <c r="L105" s="22">
        <f t="shared" si="240"/>
        <v>0</v>
      </c>
      <c r="M105" s="22">
        <f t="shared" si="240"/>
        <v>1</v>
      </c>
      <c r="N105" s="22">
        <f t="shared" si="240"/>
        <v>0.01</v>
      </c>
      <c r="O105" s="23" t="str">
        <f t="shared" si="240"/>
        <v>% of new vehicles sold</v>
      </c>
      <c r="P105" s="18" t="s">
        <v>225</v>
      </c>
      <c r="Q105" s="23"/>
      <c r="R105" s="34"/>
      <c r="S105" s="18"/>
      <c r="T105" s="16"/>
      <c r="U105" s="8"/>
      <c r="V105" s="8"/>
      <c r="W105" s="8"/>
      <c r="X105" s="8"/>
      <c r="Y105" s="8"/>
      <c r="Z105" s="8"/>
    </row>
    <row r="106" spans="1:26" ht="14.25" customHeight="1">
      <c r="A106" s="21" t="str">
        <f t="shared" ref="A106:C106" si="241">A$101</f>
        <v>Transportation</v>
      </c>
      <c r="B106" s="21" t="str">
        <f t="shared" si="241"/>
        <v>Hydrogen Vehicle Sales Mandate</v>
      </c>
      <c r="C106" s="21" t="str">
        <f t="shared" si="241"/>
        <v>Minimum Required Hydrogen Vehicle Sales Percentage</v>
      </c>
      <c r="D106" s="16" t="s">
        <v>151</v>
      </c>
      <c r="E106" s="16" t="s">
        <v>97</v>
      </c>
      <c r="F106" s="16" t="s">
        <v>152</v>
      </c>
      <c r="G106" s="16" t="s">
        <v>157</v>
      </c>
      <c r="H106" s="15">
        <v>503</v>
      </c>
      <c r="I106" s="16" t="s">
        <v>63</v>
      </c>
      <c r="J106" s="21" t="str">
        <f t="shared" ref="J106:O106" si="242">J$101</f>
        <v>Hydrogen Veh Sales Mandate</v>
      </c>
      <c r="K106" s="21" t="str">
        <f t="shared" si="242"/>
        <v>trans hydrogen vehicle minimum</v>
      </c>
      <c r="L106" s="22">
        <f t="shared" si="242"/>
        <v>0</v>
      </c>
      <c r="M106" s="22">
        <f t="shared" si="242"/>
        <v>1</v>
      </c>
      <c r="N106" s="22">
        <f t="shared" si="242"/>
        <v>0.01</v>
      </c>
      <c r="O106" s="23" t="str">
        <f t="shared" si="242"/>
        <v>% of new vehicles sold</v>
      </c>
      <c r="P106" s="18" t="s">
        <v>226</v>
      </c>
      <c r="Q106" s="23"/>
      <c r="R106" s="34"/>
      <c r="S106" s="18"/>
      <c r="T106" s="16"/>
      <c r="U106" s="8"/>
      <c r="V106" s="8"/>
      <c r="W106" s="8"/>
      <c r="X106" s="8"/>
      <c r="Y106" s="8"/>
      <c r="Z106" s="8"/>
    </row>
    <row r="107" spans="1:26" ht="14.25" customHeight="1">
      <c r="A107" s="21" t="str">
        <f t="shared" ref="A107:C107" si="243">A$101</f>
        <v>Transportation</v>
      </c>
      <c r="B107" s="21" t="str">
        <f t="shared" si="243"/>
        <v>Hydrogen Vehicle Sales Mandate</v>
      </c>
      <c r="C107" s="21" t="str">
        <f t="shared" si="243"/>
        <v>Minimum Required Hydrogen Vehicle Sales Percentage</v>
      </c>
      <c r="D107" s="16" t="s">
        <v>142</v>
      </c>
      <c r="E107" s="16" t="s">
        <v>100</v>
      </c>
      <c r="F107" s="16" t="s">
        <v>143</v>
      </c>
      <c r="G107" s="16" t="s">
        <v>160</v>
      </c>
      <c r="H107" s="15">
        <v>504</v>
      </c>
      <c r="I107" s="16" t="s">
        <v>63</v>
      </c>
      <c r="J107" s="21" t="str">
        <f t="shared" ref="J107:O107" si="244">J$101</f>
        <v>Hydrogen Veh Sales Mandate</v>
      </c>
      <c r="K107" s="21" t="str">
        <f t="shared" si="244"/>
        <v>trans hydrogen vehicle minimum</v>
      </c>
      <c r="L107" s="22">
        <f t="shared" si="244"/>
        <v>0</v>
      </c>
      <c r="M107" s="22">
        <f t="shared" si="244"/>
        <v>1</v>
      </c>
      <c r="N107" s="22">
        <f t="shared" si="244"/>
        <v>0.01</v>
      </c>
      <c r="O107" s="23" t="str">
        <f t="shared" si="244"/>
        <v>% of new vehicles sold</v>
      </c>
      <c r="P107" s="18" t="s">
        <v>227</v>
      </c>
      <c r="Q107" s="23"/>
      <c r="R107" s="34"/>
      <c r="S107" s="18"/>
      <c r="T107" s="16"/>
      <c r="U107" s="8"/>
      <c r="V107" s="8"/>
      <c r="W107" s="8"/>
      <c r="X107" s="8"/>
      <c r="Y107" s="8"/>
      <c r="Z107" s="8"/>
    </row>
    <row r="108" spans="1:26" ht="14.25" customHeight="1">
      <c r="A108" s="21" t="str">
        <f t="shared" ref="A108:C108" si="245">A$101</f>
        <v>Transportation</v>
      </c>
      <c r="B108" s="21" t="str">
        <f t="shared" si="245"/>
        <v>Hydrogen Vehicle Sales Mandate</v>
      </c>
      <c r="C108" s="21" t="str">
        <f t="shared" si="245"/>
        <v>Minimum Required Hydrogen Vehicle Sales Percentage</v>
      </c>
      <c r="D108" s="16" t="s">
        <v>151</v>
      </c>
      <c r="E108" s="16" t="s">
        <v>100</v>
      </c>
      <c r="F108" s="16" t="s">
        <v>152</v>
      </c>
      <c r="G108" s="16" t="s">
        <v>160</v>
      </c>
      <c r="H108" s="15">
        <v>505</v>
      </c>
      <c r="I108" s="16" t="s">
        <v>63</v>
      </c>
      <c r="J108" s="21" t="str">
        <f t="shared" ref="J108:O108" si="246">J$101</f>
        <v>Hydrogen Veh Sales Mandate</v>
      </c>
      <c r="K108" s="21" t="str">
        <f t="shared" si="246"/>
        <v>trans hydrogen vehicle minimum</v>
      </c>
      <c r="L108" s="22">
        <f t="shared" si="246"/>
        <v>0</v>
      </c>
      <c r="M108" s="22">
        <f t="shared" si="246"/>
        <v>1</v>
      </c>
      <c r="N108" s="22">
        <f t="shared" si="246"/>
        <v>0.01</v>
      </c>
      <c r="O108" s="23" t="str">
        <f t="shared" si="246"/>
        <v>% of new vehicles sold</v>
      </c>
      <c r="P108" s="18" t="s">
        <v>228</v>
      </c>
      <c r="Q108" s="23"/>
      <c r="R108" s="34"/>
      <c r="S108" s="18"/>
      <c r="T108" s="16"/>
      <c r="U108" s="8"/>
      <c r="V108" s="8"/>
      <c r="W108" s="8"/>
      <c r="X108" s="8"/>
      <c r="Y108" s="8"/>
      <c r="Z108" s="8"/>
    </row>
    <row r="109" spans="1:26" ht="14.25" customHeight="1">
      <c r="A109" s="21" t="str">
        <f t="shared" ref="A109:C109" si="247">A$101</f>
        <v>Transportation</v>
      </c>
      <c r="B109" s="21" t="str">
        <f t="shared" si="247"/>
        <v>Hydrogen Vehicle Sales Mandate</v>
      </c>
      <c r="C109" s="21" t="str">
        <f t="shared" si="247"/>
        <v>Minimum Required Hydrogen Vehicle Sales Percentage</v>
      </c>
      <c r="D109" s="16" t="s">
        <v>142</v>
      </c>
      <c r="E109" s="16" t="s">
        <v>108</v>
      </c>
      <c r="F109" s="16" t="s">
        <v>143</v>
      </c>
      <c r="G109" s="16" t="s">
        <v>165</v>
      </c>
      <c r="H109" s="15">
        <v>506</v>
      </c>
      <c r="I109" s="16" t="s">
        <v>63</v>
      </c>
      <c r="J109" s="21" t="str">
        <f t="shared" ref="J109:O109" si="248">J$101</f>
        <v>Hydrogen Veh Sales Mandate</v>
      </c>
      <c r="K109" s="21" t="str">
        <f t="shared" si="248"/>
        <v>trans hydrogen vehicle minimum</v>
      </c>
      <c r="L109" s="22">
        <f t="shared" si="248"/>
        <v>0</v>
      </c>
      <c r="M109" s="22">
        <f t="shared" si="248"/>
        <v>1</v>
      </c>
      <c r="N109" s="22">
        <f t="shared" si="248"/>
        <v>0.01</v>
      </c>
      <c r="O109" s="23" t="str">
        <f t="shared" si="248"/>
        <v>% of new vehicles sold</v>
      </c>
      <c r="P109" s="18" t="s">
        <v>229</v>
      </c>
      <c r="Q109" s="23"/>
      <c r="R109" s="34"/>
      <c r="S109" s="18"/>
      <c r="T109" s="16"/>
      <c r="U109" s="8"/>
      <c r="V109" s="8"/>
      <c r="W109" s="8"/>
      <c r="X109" s="8"/>
      <c r="Y109" s="8"/>
      <c r="Z109" s="8"/>
    </row>
    <row r="110" spans="1:26" ht="14.25" customHeight="1">
      <c r="A110" s="21" t="str">
        <f t="shared" ref="A110:C110" si="249">A$101</f>
        <v>Transportation</v>
      </c>
      <c r="B110" s="21" t="str">
        <f t="shared" si="249"/>
        <v>Hydrogen Vehicle Sales Mandate</v>
      </c>
      <c r="C110" s="21" t="str">
        <f t="shared" si="249"/>
        <v>Minimum Required Hydrogen Vehicle Sales Percentage</v>
      </c>
      <c r="D110" s="16" t="s">
        <v>151</v>
      </c>
      <c r="E110" s="16" t="s">
        <v>108</v>
      </c>
      <c r="F110" s="16" t="s">
        <v>152</v>
      </c>
      <c r="G110" s="16" t="s">
        <v>165</v>
      </c>
      <c r="H110" s="15">
        <v>507</v>
      </c>
      <c r="I110" s="16" t="s">
        <v>63</v>
      </c>
      <c r="J110" s="21" t="str">
        <f t="shared" ref="J110:O110" si="250">J$101</f>
        <v>Hydrogen Veh Sales Mandate</v>
      </c>
      <c r="K110" s="21" t="str">
        <f t="shared" si="250"/>
        <v>trans hydrogen vehicle minimum</v>
      </c>
      <c r="L110" s="22">
        <f t="shared" si="250"/>
        <v>0</v>
      </c>
      <c r="M110" s="22">
        <f t="shared" si="250"/>
        <v>1</v>
      </c>
      <c r="N110" s="22">
        <f t="shared" si="250"/>
        <v>0.01</v>
      </c>
      <c r="O110" s="23" t="str">
        <f t="shared" si="250"/>
        <v>% of new vehicles sold</v>
      </c>
      <c r="P110" s="18" t="s">
        <v>230</v>
      </c>
      <c r="Q110" s="23"/>
      <c r="R110" s="34"/>
      <c r="S110" s="18"/>
      <c r="T110" s="16"/>
      <c r="U110" s="8"/>
      <c r="V110" s="8"/>
      <c r="W110" s="8"/>
      <c r="X110" s="8"/>
      <c r="Y110" s="8"/>
      <c r="Z110" s="8"/>
    </row>
    <row r="111" spans="1:26" ht="14.25" customHeight="1">
      <c r="A111" s="21" t="str">
        <f t="shared" ref="A111:C111" si="251">A$101</f>
        <v>Transportation</v>
      </c>
      <c r="B111" s="21" t="str">
        <f t="shared" si="251"/>
        <v>Hydrogen Vehicle Sales Mandate</v>
      </c>
      <c r="C111" s="21" t="str">
        <f t="shared" si="251"/>
        <v>Minimum Required Hydrogen Vehicle Sales Percentage</v>
      </c>
      <c r="D111" s="16" t="s">
        <v>142</v>
      </c>
      <c r="E111" s="16" t="s">
        <v>116</v>
      </c>
      <c r="F111" s="16" t="s">
        <v>143</v>
      </c>
      <c r="G111" s="16" t="s">
        <v>169</v>
      </c>
      <c r="H111" s="15">
        <v>603</v>
      </c>
      <c r="I111" s="16" t="s">
        <v>86</v>
      </c>
      <c r="J111" s="33"/>
      <c r="K111" s="33"/>
      <c r="L111" s="22"/>
      <c r="M111" s="17"/>
      <c r="N111" s="22"/>
      <c r="O111" s="23"/>
      <c r="P111" s="18"/>
      <c r="Q111" s="23"/>
      <c r="R111" s="34"/>
      <c r="S111" s="18"/>
      <c r="T111" s="16"/>
      <c r="U111" s="8"/>
      <c r="V111" s="8"/>
      <c r="W111" s="8"/>
      <c r="X111" s="8"/>
      <c r="Y111" s="8"/>
      <c r="Z111" s="8"/>
    </row>
    <row r="112" spans="1:26" ht="14.25" customHeight="1">
      <c r="A112" s="21" t="str">
        <f t="shared" ref="A112:C112" si="252">A$101</f>
        <v>Transportation</v>
      </c>
      <c r="B112" s="21" t="str">
        <f t="shared" si="252"/>
        <v>Hydrogen Vehicle Sales Mandate</v>
      </c>
      <c r="C112" s="21" t="str">
        <f t="shared" si="252"/>
        <v>Minimum Required Hydrogen Vehicle Sales Percentage</v>
      </c>
      <c r="D112" s="16" t="s">
        <v>151</v>
      </c>
      <c r="E112" s="16" t="s">
        <v>116</v>
      </c>
      <c r="F112" s="16" t="s">
        <v>152</v>
      </c>
      <c r="G112" s="16" t="s">
        <v>169</v>
      </c>
      <c r="H112" s="15">
        <v>604</v>
      </c>
      <c r="I112" s="16" t="s">
        <v>86</v>
      </c>
      <c r="J112" s="33"/>
      <c r="K112" s="33"/>
      <c r="L112" s="22"/>
      <c r="M112" s="17"/>
      <c r="N112" s="22"/>
      <c r="O112" s="23"/>
      <c r="P112" s="18"/>
      <c r="Q112" s="23"/>
      <c r="R112" s="34"/>
      <c r="S112" s="18"/>
      <c r="T112" s="16"/>
      <c r="U112" s="8"/>
      <c r="V112" s="8"/>
      <c r="W112" s="8"/>
      <c r="X112" s="8"/>
      <c r="Y112" s="8"/>
      <c r="Z112" s="8"/>
    </row>
    <row r="113" spans="1:26" ht="14.25" customHeight="1">
      <c r="A113" s="14" t="s">
        <v>57</v>
      </c>
      <c r="B113" s="14" t="s">
        <v>231</v>
      </c>
      <c r="C113" s="14" t="s">
        <v>232</v>
      </c>
      <c r="D113" s="16"/>
      <c r="E113" s="16"/>
      <c r="F113" s="16"/>
      <c r="G113" s="16"/>
      <c r="H113" s="15">
        <v>190</v>
      </c>
      <c r="I113" s="16" t="s">
        <v>63</v>
      </c>
      <c r="J113" s="14" t="s">
        <v>231</v>
      </c>
      <c r="K113" s="14" t="s">
        <v>233</v>
      </c>
      <c r="L113" s="17">
        <v>0</v>
      </c>
      <c r="M113" s="17">
        <v>0.2</v>
      </c>
      <c r="N113" s="17">
        <v>0.01</v>
      </c>
      <c r="O113" s="16" t="s">
        <v>234</v>
      </c>
      <c r="P113" s="18" t="s">
        <v>235</v>
      </c>
      <c r="Q113" s="16" t="s">
        <v>236</v>
      </c>
      <c r="R113" s="27" t="s">
        <v>237</v>
      </c>
      <c r="S113" s="18" t="s">
        <v>238</v>
      </c>
      <c r="T113" s="16"/>
      <c r="U113" s="8"/>
      <c r="V113" s="8"/>
      <c r="W113" s="8"/>
      <c r="X113" s="8"/>
      <c r="Y113" s="8"/>
      <c r="Z113" s="8"/>
    </row>
    <row r="114" spans="1:26" ht="54" customHeight="1">
      <c r="A114" s="14" t="s">
        <v>57</v>
      </c>
      <c r="B114" s="14" t="s">
        <v>239</v>
      </c>
      <c r="C114" s="14" t="s">
        <v>240</v>
      </c>
      <c r="D114" s="16" t="s">
        <v>142</v>
      </c>
      <c r="E114" s="16" t="s">
        <v>60</v>
      </c>
      <c r="F114" s="16" t="s">
        <v>143</v>
      </c>
      <c r="G114" s="16" t="s">
        <v>60</v>
      </c>
      <c r="H114" s="15">
        <v>848</v>
      </c>
      <c r="I114" s="16" t="s">
        <v>63</v>
      </c>
      <c r="J114" s="14" t="s">
        <v>239</v>
      </c>
      <c r="K114" s="14" t="s">
        <v>241</v>
      </c>
      <c r="L114" s="37">
        <v>0</v>
      </c>
      <c r="M114" s="37">
        <f>-ROUND(MaxBoundCalculations!$B$206,2)</f>
        <v>0.26</v>
      </c>
      <c r="N114" s="37">
        <v>0.01</v>
      </c>
      <c r="O114" s="38" t="s">
        <v>242</v>
      </c>
      <c r="P114" s="16" t="s">
        <v>243</v>
      </c>
      <c r="Q114" s="16" t="s">
        <v>244</v>
      </c>
      <c r="R114" s="16" t="s">
        <v>245</v>
      </c>
      <c r="S114" s="39" t="s">
        <v>246</v>
      </c>
      <c r="T114" s="16"/>
      <c r="U114" s="8"/>
      <c r="V114" s="8"/>
      <c r="W114" s="8"/>
      <c r="X114" s="8"/>
      <c r="Y114" s="8"/>
      <c r="Z114" s="8"/>
    </row>
    <row r="115" spans="1:26" ht="54" customHeight="1">
      <c r="A115" s="21" t="str">
        <f t="shared" ref="A115:C115" si="253">A$114</f>
        <v>Transportation</v>
      </c>
      <c r="B115" s="21" t="str">
        <f t="shared" si="253"/>
        <v>Mode Shifting</v>
      </c>
      <c r="C115" s="21" t="str">
        <f t="shared" si="253"/>
        <v>Percent of Travel Demand Shifted to Other Modes or Eliminated</v>
      </c>
      <c r="D115" s="16" t="s">
        <v>142</v>
      </c>
      <c r="E115" s="16" t="s">
        <v>88</v>
      </c>
      <c r="F115" s="16" t="s">
        <v>143</v>
      </c>
      <c r="G115" s="16" t="s">
        <v>88</v>
      </c>
      <c r="H115" s="15">
        <v>849</v>
      </c>
      <c r="I115" s="16" t="s">
        <v>86</v>
      </c>
      <c r="J115" s="21"/>
      <c r="K115" s="22"/>
      <c r="L115" s="22"/>
      <c r="M115" s="22"/>
      <c r="N115" s="22"/>
      <c r="O115" s="23"/>
      <c r="P115" s="16" t="s">
        <v>247</v>
      </c>
      <c r="Q115" s="23"/>
      <c r="R115" s="23"/>
      <c r="S115" s="40"/>
      <c r="T115" s="16"/>
      <c r="U115" s="8"/>
      <c r="V115" s="8"/>
      <c r="W115" s="8"/>
      <c r="X115" s="8"/>
      <c r="Y115" s="8"/>
      <c r="Z115" s="8"/>
    </row>
    <row r="116" spans="1:26" ht="54" customHeight="1">
      <c r="A116" s="21" t="str">
        <f t="shared" ref="A116:C116" si="254">A$114</f>
        <v>Transportation</v>
      </c>
      <c r="B116" s="21" t="str">
        <f t="shared" si="254"/>
        <v>Mode Shifting</v>
      </c>
      <c r="C116" s="21" t="str">
        <f t="shared" si="254"/>
        <v>Percent of Travel Demand Shifted to Other Modes or Eliminated</v>
      </c>
      <c r="D116" s="16" t="s">
        <v>142</v>
      </c>
      <c r="E116" s="16" t="s">
        <v>97</v>
      </c>
      <c r="F116" s="16" t="s">
        <v>143</v>
      </c>
      <c r="G116" s="16" t="s">
        <v>157</v>
      </c>
      <c r="H116" s="15">
        <v>850</v>
      </c>
      <c r="I116" s="16" t="s">
        <v>63</v>
      </c>
      <c r="J116" s="21" t="str">
        <f t="shared" ref="J116:L116" si="255">J$114</f>
        <v>Mode Shifting</v>
      </c>
      <c r="K116" s="21" t="str">
        <f t="shared" si="255"/>
        <v>trans mode shifting</v>
      </c>
      <c r="L116" s="22">
        <f t="shared" si="255"/>
        <v>0</v>
      </c>
      <c r="M116" s="17">
        <f>-ROUND(MaxBoundCalculations!$B$207,2)</f>
        <v>0.3</v>
      </c>
      <c r="N116" s="22">
        <f t="shared" ref="N116:O116" si="256">N$114</f>
        <v>0.01</v>
      </c>
      <c r="O116" s="23" t="str">
        <f t="shared" si="256"/>
        <v>% of trips shifted</v>
      </c>
      <c r="P116" s="16" t="s">
        <v>248</v>
      </c>
      <c r="Q116" s="23" t="str">
        <f t="shared" ref="Q116:S116" si="257">Q$114</f>
        <v>transportation-sector-main.html#tdm</v>
      </c>
      <c r="R116" s="23" t="str">
        <f t="shared" si="257"/>
        <v>transportation-demand-management.html</v>
      </c>
      <c r="S116" s="40" t="str">
        <f t="shared" si="257"/>
        <v>International Energy Agency, 2009, "Transport, Energy and CO2: Moving toward Sustainability", http://www.iea.org/publications/freepublications/publication/transport2009.pdf</v>
      </c>
      <c r="T116" s="16"/>
      <c r="U116" s="8"/>
      <c r="V116" s="8"/>
      <c r="W116" s="8"/>
      <c r="X116" s="8"/>
      <c r="Y116" s="8"/>
      <c r="Z116" s="8"/>
    </row>
    <row r="117" spans="1:26" ht="54" customHeight="1">
      <c r="A117" s="21" t="str">
        <f t="shared" ref="A117:C117" si="258">A$114</f>
        <v>Transportation</v>
      </c>
      <c r="B117" s="21" t="str">
        <f t="shared" si="258"/>
        <v>Mode Shifting</v>
      </c>
      <c r="C117" s="21" t="str">
        <f t="shared" si="258"/>
        <v>Percent of Travel Demand Shifted to Other Modes or Eliminated</v>
      </c>
      <c r="D117" s="16" t="s">
        <v>142</v>
      </c>
      <c r="E117" s="16" t="s">
        <v>100</v>
      </c>
      <c r="F117" s="16" t="s">
        <v>143</v>
      </c>
      <c r="G117" s="16" t="s">
        <v>160</v>
      </c>
      <c r="H117" s="15">
        <v>851</v>
      </c>
      <c r="I117" s="16" t="s">
        <v>86</v>
      </c>
      <c r="J117" s="21"/>
      <c r="K117" s="22"/>
      <c r="L117" s="22"/>
      <c r="M117" s="22"/>
      <c r="N117" s="22"/>
      <c r="O117" s="23"/>
      <c r="P117" s="16"/>
      <c r="Q117" s="23"/>
      <c r="R117" s="23"/>
      <c r="S117" s="40"/>
      <c r="T117" s="16"/>
      <c r="U117" s="8"/>
      <c r="V117" s="8"/>
      <c r="W117" s="8"/>
      <c r="X117" s="8"/>
      <c r="Y117" s="8"/>
      <c r="Z117" s="8"/>
    </row>
    <row r="118" spans="1:26" ht="54" customHeight="1">
      <c r="A118" s="21" t="str">
        <f t="shared" ref="A118:C118" si="259">A$114</f>
        <v>Transportation</v>
      </c>
      <c r="B118" s="21" t="str">
        <f t="shared" si="259"/>
        <v>Mode Shifting</v>
      </c>
      <c r="C118" s="21" t="str">
        <f t="shared" si="259"/>
        <v>Percent of Travel Demand Shifted to Other Modes or Eliminated</v>
      </c>
      <c r="D118" s="16" t="s">
        <v>142</v>
      </c>
      <c r="E118" s="16" t="s">
        <v>108</v>
      </c>
      <c r="F118" s="16" t="s">
        <v>143</v>
      </c>
      <c r="G118" s="16" t="s">
        <v>165</v>
      </c>
      <c r="H118" s="15">
        <v>852</v>
      </c>
      <c r="I118" s="16" t="s">
        <v>86</v>
      </c>
      <c r="J118" s="21"/>
      <c r="K118" s="22"/>
      <c r="L118" s="22"/>
      <c r="M118" s="22"/>
      <c r="N118" s="22"/>
      <c r="O118" s="23"/>
      <c r="P118" s="16"/>
      <c r="Q118" s="23"/>
      <c r="R118" s="23"/>
      <c r="S118" s="40"/>
      <c r="T118" s="16"/>
      <c r="U118" s="8"/>
      <c r="V118" s="8"/>
      <c r="W118" s="8"/>
      <c r="X118" s="8"/>
      <c r="Y118" s="8"/>
      <c r="Z118" s="8"/>
    </row>
    <row r="119" spans="1:26" ht="54" customHeight="1">
      <c r="A119" s="21" t="str">
        <f t="shared" ref="A119:C119" si="260">A$114</f>
        <v>Transportation</v>
      </c>
      <c r="B119" s="21" t="str">
        <f t="shared" si="260"/>
        <v>Mode Shifting</v>
      </c>
      <c r="C119" s="21" t="str">
        <f t="shared" si="260"/>
        <v>Percent of Travel Demand Shifted to Other Modes or Eliminated</v>
      </c>
      <c r="D119" s="16" t="s">
        <v>142</v>
      </c>
      <c r="E119" s="16" t="s">
        <v>116</v>
      </c>
      <c r="F119" s="16" t="s">
        <v>143</v>
      </c>
      <c r="G119" s="16" t="s">
        <v>169</v>
      </c>
      <c r="H119" s="15">
        <v>853</v>
      </c>
      <c r="I119" s="16" t="s">
        <v>86</v>
      </c>
      <c r="J119" s="21"/>
      <c r="K119" s="22"/>
      <c r="L119" s="22"/>
      <c r="M119" s="22"/>
      <c r="N119" s="22"/>
      <c r="O119" s="23"/>
      <c r="P119" s="16"/>
      <c r="Q119" s="23"/>
      <c r="R119" s="23"/>
      <c r="S119" s="40"/>
      <c r="T119" s="16"/>
      <c r="U119" s="8"/>
      <c r="V119" s="8"/>
      <c r="W119" s="8"/>
      <c r="X119" s="8"/>
      <c r="Y119" s="8"/>
      <c r="Z119" s="8"/>
    </row>
    <row r="120" spans="1:26" ht="54" customHeight="1">
      <c r="A120" s="21" t="str">
        <f t="shared" ref="A120:C120" si="261">A$114</f>
        <v>Transportation</v>
      </c>
      <c r="B120" s="21" t="str">
        <f t="shared" si="261"/>
        <v>Mode Shifting</v>
      </c>
      <c r="C120" s="21" t="str">
        <f t="shared" si="261"/>
        <v>Percent of Travel Demand Shifted to Other Modes or Eliminated</v>
      </c>
      <c r="D120" s="16" t="s">
        <v>151</v>
      </c>
      <c r="E120" s="16" t="s">
        <v>60</v>
      </c>
      <c r="F120" s="16" t="s">
        <v>152</v>
      </c>
      <c r="G120" s="16" t="s">
        <v>60</v>
      </c>
      <c r="H120" s="15">
        <v>854</v>
      </c>
      <c r="I120" s="16" t="s">
        <v>86</v>
      </c>
      <c r="J120" s="21"/>
      <c r="K120" s="22"/>
      <c r="L120" s="22"/>
      <c r="M120" s="22"/>
      <c r="N120" s="22"/>
      <c r="O120" s="23"/>
      <c r="P120" s="16"/>
      <c r="Q120" s="23"/>
      <c r="R120" s="23"/>
      <c r="S120" s="40"/>
      <c r="T120" s="16"/>
      <c r="U120" s="8"/>
      <c r="V120" s="8"/>
      <c r="W120" s="8"/>
      <c r="X120" s="8"/>
      <c r="Y120" s="8"/>
      <c r="Z120" s="8"/>
    </row>
    <row r="121" spans="1:26" ht="54" customHeight="1">
      <c r="A121" s="21" t="str">
        <f t="shared" ref="A121:C121" si="262">A$114</f>
        <v>Transportation</v>
      </c>
      <c r="B121" s="21" t="str">
        <f t="shared" si="262"/>
        <v>Mode Shifting</v>
      </c>
      <c r="C121" s="21" t="str">
        <f t="shared" si="262"/>
        <v>Percent of Travel Demand Shifted to Other Modes or Eliminated</v>
      </c>
      <c r="D121" s="16" t="s">
        <v>151</v>
      </c>
      <c r="E121" s="16" t="s">
        <v>88</v>
      </c>
      <c r="F121" s="16" t="s">
        <v>152</v>
      </c>
      <c r="G121" s="16" t="s">
        <v>88</v>
      </c>
      <c r="H121" s="15">
        <v>855</v>
      </c>
      <c r="I121" s="16" t="s">
        <v>63</v>
      </c>
      <c r="J121" s="21" t="str">
        <f t="shared" ref="J121:L121" si="263">J$114</f>
        <v>Mode Shifting</v>
      </c>
      <c r="K121" s="21" t="str">
        <f t="shared" si="263"/>
        <v>trans mode shifting</v>
      </c>
      <c r="L121" s="22">
        <f t="shared" si="263"/>
        <v>0</v>
      </c>
      <c r="M121" s="17">
        <f>-ROUND(MaxBoundCalculations!$B$222,2)</f>
        <v>0.22</v>
      </c>
      <c r="N121" s="22">
        <f t="shared" ref="N121:O121" si="264">N$114</f>
        <v>0.01</v>
      </c>
      <c r="O121" s="23" t="str">
        <f t="shared" si="264"/>
        <v>% of trips shifted</v>
      </c>
      <c r="P121" s="16" t="s">
        <v>249</v>
      </c>
      <c r="Q121" s="23" t="str">
        <f t="shared" ref="Q121:S121" si="265">Q$114</f>
        <v>transportation-sector-main.html#tdm</v>
      </c>
      <c r="R121" s="23" t="str">
        <f t="shared" si="265"/>
        <v>transportation-demand-management.html</v>
      </c>
      <c r="S121" s="40" t="str">
        <f t="shared" si="265"/>
        <v>International Energy Agency, 2009, "Transport, Energy and CO2: Moving toward Sustainability", http://www.iea.org/publications/freepublications/publication/transport2009.pdf</v>
      </c>
      <c r="T121" s="16"/>
      <c r="U121" s="8"/>
      <c r="V121" s="8"/>
      <c r="W121" s="8"/>
      <c r="X121" s="8"/>
      <c r="Y121" s="8"/>
      <c r="Z121" s="8"/>
    </row>
    <row r="122" spans="1:26" ht="54" customHeight="1">
      <c r="A122" s="21" t="str">
        <f t="shared" ref="A122:C122" si="266">A$114</f>
        <v>Transportation</v>
      </c>
      <c r="B122" s="21" t="str">
        <f t="shared" si="266"/>
        <v>Mode Shifting</v>
      </c>
      <c r="C122" s="21" t="str">
        <f t="shared" si="266"/>
        <v>Percent of Travel Demand Shifted to Other Modes or Eliminated</v>
      </c>
      <c r="D122" s="16" t="s">
        <v>151</v>
      </c>
      <c r="E122" s="16" t="s">
        <v>97</v>
      </c>
      <c r="F122" s="16" t="s">
        <v>152</v>
      </c>
      <c r="G122" s="16" t="s">
        <v>157</v>
      </c>
      <c r="H122" s="15">
        <v>856</v>
      </c>
      <c r="I122" s="16" t="s">
        <v>86</v>
      </c>
      <c r="J122" s="21"/>
      <c r="K122" s="22"/>
      <c r="L122" s="22"/>
      <c r="M122" s="22"/>
      <c r="N122" s="22"/>
      <c r="O122" s="23"/>
      <c r="P122" s="16"/>
      <c r="Q122" s="23"/>
      <c r="R122" s="23"/>
      <c r="S122" s="40"/>
      <c r="T122" s="16"/>
      <c r="U122" s="8"/>
      <c r="V122" s="8"/>
      <c r="W122" s="8"/>
      <c r="X122" s="8"/>
      <c r="Y122" s="8"/>
      <c r="Z122" s="8"/>
    </row>
    <row r="123" spans="1:26" ht="54" customHeight="1">
      <c r="A123" s="21" t="str">
        <f t="shared" ref="A123:C123" si="267">A$114</f>
        <v>Transportation</v>
      </c>
      <c r="B123" s="21" t="str">
        <f t="shared" si="267"/>
        <v>Mode Shifting</v>
      </c>
      <c r="C123" s="21" t="str">
        <f t="shared" si="267"/>
        <v>Percent of Travel Demand Shifted to Other Modes or Eliminated</v>
      </c>
      <c r="D123" s="16" t="s">
        <v>151</v>
      </c>
      <c r="E123" s="16" t="s">
        <v>100</v>
      </c>
      <c r="F123" s="16" t="s">
        <v>152</v>
      </c>
      <c r="G123" s="16" t="s">
        <v>160</v>
      </c>
      <c r="H123" s="15">
        <v>857</v>
      </c>
      <c r="I123" s="16" t="s">
        <v>86</v>
      </c>
      <c r="J123" s="21"/>
      <c r="K123" s="22"/>
      <c r="L123" s="22"/>
      <c r="M123" s="22"/>
      <c r="N123" s="22"/>
      <c r="O123" s="23"/>
      <c r="P123" s="16"/>
      <c r="Q123" s="23"/>
      <c r="R123" s="23"/>
      <c r="S123" s="40"/>
      <c r="T123" s="16"/>
      <c r="U123" s="8"/>
      <c r="V123" s="8"/>
      <c r="W123" s="8"/>
      <c r="X123" s="8"/>
      <c r="Y123" s="8"/>
      <c r="Z123" s="8"/>
    </row>
    <row r="124" spans="1:26" ht="54" customHeight="1">
      <c r="A124" s="21" t="str">
        <f t="shared" ref="A124:C124" si="268">A$114</f>
        <v>Transportation</v>
      </c>
      <c r="B124" s="21" t="str">
        <f t="shared" si="268"/>
        <v>Mode Shifting</v>
      </c>
      <c r="C124" s="21" t="str">
        <f t="shared" si="268"/>
        <v>Percent of Travel Demand Shifted to Other Modes or Eliminated</v>
      </c>
      <c r="D124" s="16" t="s">
        <v>151</v>
      </c>
      <c r="E124" s="16" t="s">
        <v>108</v>
      </c>
      <c r="F124" s="16" t="s">
        <v>152</v>
      </c>
      <c r="G124" s="16" t="s">
        <v>165</v>
      </c>
      <c r="H124" s="15">
        <v>858</v>
      </c>
      <c r="I124" s="16" t="s">
        <v>86</v>
      </c>
      <c r="J124" s="21"/>
      <c r="K124" s="22"/>
      <c r="L124" s="22"/>
      <c r="M124" s="22"/>
      <c r="N124" s="22"/>
      <c r="O124" s="23"/>
      <c r="P124" s="16"/>
      <c r="Q124" s="23"/>
      <c r="R124" s="23"/>
      <c r="S124" s="40"/>
      <c r="T124" s="16"/>
      <c r="U124" s="8"/>
      <c r="V124" s="8"/>
      <c r="W124" s="8"/>
      <c r="X124" s="8"/>
      <c r="Y124" s="8"/>
      <c r="Z124" s="8"/>
    </row>
    <row r="125" spans="1:26" ht="22.5" customHeight="1">
      <c r="A125" s="21" t="str">
        <f t="shared" ref="A125:C125" si="269">A$114</f>
        <v>Transportation</v>
      </c>
      <c r="B125" s="21" t="str">
        <f t="shared" si="269"/>
        <v>Mode Shifting</v>
      </c>
      <c r="C125" s="21" t="str">
        <f t="shared" si="269"/>
        <v>Percent of Travel Demand Shifted to Other Modes or Eliminated</v>
      </c>
      <c r="D125" s="16" t="s">
        <v>151</v>
      </c>
      <c r="E125" s="16" t="s">
        <v>116</v>
      </c>
      <c r="F125" s="16" t="s">
        <v>152</v>
      </c>
      <c r="G125" s="16" t="s">
        <v>169</v>
      </c>
      <c r="H125" s="15">
        <v>859</v>
      </c>
      <c r="I125" s="16" t="s">
        <v>86</v>
      </c>
      <c r="J125" s="21"/>
      <c r="K125" s="22"/>
      <c r="L125" s="22"/>
      <c r="M125" s="22"/>
      <c r="N125" s="22"/>
      <c r="O125" s="23"/>
      <c r="P125" s="16"/>
      <c r="Q125" s="23"/>
      <c r="R125" s="23"/>
      <c r="S125" s="40"/>
      <c r="T125" s="16"/>
      <c r="U125" s="8"/>
      <c r="V125" s="8"/>
      <c r="W125" s="8"/>
      <c r="X125" s="8"/>
      <c r="Y125" s="8"/>
      <c r="Z125" s="8"/>
    </row>
    <row r="126" spans="1:26" ht="14.25" customHeight="1">
      <c r="A126" s="14" t="s">
        <v>250</v>
      </c>
      <c r="B126" s="14" t="s">
        <v>251</v>
      </c>
      <c r="C126" s="14" t="s">
        <v>252</v>
      </c>
      <c r="D126" s="16" t="s">
        <v>253</v>
      </c>
      <c r="E126" s="16" t="s">
        <v>254</v>
      </c>
      <c r="F126" s="16" t="s">
        <v>255</v>
      </c>
      <c r="G126" s="16" t="s">
        <v>256</v>
      </c>
      <c r="H126" s="15">
        <v>435</v>
      </c>
      <c r="I126" s="16" t="s">
        <v>63</v>
      </c>
      <c r="J126" s="14" t="s">
        <v>251</v>
      </c>
      <c r="K126" s="14" t="s">
        <v>257</v>
      </c>
      <c r="L126" s="17">
        <v>0</v>
      </c>
      <c r="M126" s="17">
        <v>1</v>
      </c>
      <c r="N126" s="17">
        <v>0.01</v>
      </c>
      <c r="O126" s="41" t="s">
        <v>258</v>
      </c>
      <c r="P126" s="26" t="s">
        <v>259</v>
      </c>
      <c r="Q126" s="16" t="s">
        <v>260</v>
      </c>
      <c r="R126" s="27" t="s">
        <v>261</v>
      </c>
      <c r="S126" s="42" t="s">
        <v>262</v>
      </c>
      <c r="T126" s="16"/>
      <c r="U126" s="8"/>
      <c r="V126" s="8"/>
      <c r="W126" s="8"/>
      <c r="X126" s="8"/>
      <c r="Y126" s="8"/>
      <c r="Z126" s="8"/>
    </row>
    <row r="127" spans="1:26" ht="14.25" customHeight="1">
      <c r="A127" s="21" t="str">
        <f t="shared" ref="A127:C127" si="270">A$126</f>
        <v>Buildings and Appliances</v>
      </c>
      <c r="B127" s="21" t="str">
        <f t="shared" si="270"/>
        <v>Building Component Electrification</v>
      </c>
      <c r="C127" s="21" t="str">
        <f t="shared" si="270"/>
        <v>Fraction of New Bldg Components Shifted to Other Fuels</v>
      </c>
      <c r="D127" s="16" t="s">
        <v>263</v>
      </c>
      <c r="E127" s="16" t="s">
        <v>254</v>
      </c>
      <c r="F127" s="16" t="s">
        <v>255</v>
      </c>
      <c r="G127" s="16" t="s">
        <v>264</v>
      </c>
      <c r="H127" s="15">
        <v>436</v>
      </c>
      <c r="I127" s="16" t="s">
        <v>86</v>
      </c>
      <c r="J127" s="21"/>
      <c r="K127" s="21"/>
      <c r="L127" s="22"/>
      <c r="M127" s="22"/>
      <c r="N127" s="22"/>
      <c r="O127" s="43"/>
      <c r="P127" s="18"/>
      <c r="Q127" s="23"/>
      <c r="R127" s="34"/>
      <c r="S127" s="35"/>
      <c r="T127" s="23"/>
      <c r="U127" s="8"/>
      <c r="V127" s="8"/>
      <c r="W127" s="8"/>
      <c r="X127" s="8"/>
      <c r="Y127" s="8"/>
      <c r="Z127" s="8"/>
    </row>
    <row r="128" spans="1:26" ht="14.25" customHeight="1">
      <c r="A128" s="21" t="str">
        <f t="shared" ref="A128:C128" si="271">A$126</f>
        <v>Buildings and Appliances</v>
      </c>
      <c r="B128" s="21" t="str">
        <f t="shared" si="271"/>
        <v>Building Component Electrification</v>
      </c>
      <c r="C128" s="21" t="str">
        <f t="shared" si="271"/>
        <v>Fraction of New Bldg Components Shifted to Other Fuels</v>
      </c>
      <c r="D128" s="16" t="s">
        <v>265</v>
      </c>
      <c r="E128" s="16" t="s">
        <v>254</v>
      </c>
      <c r="F128" s="16" t="s">
        <v>255</v>
      </c>
      <c r="G128" s="16" t="s">
        <v>266</v>
      </c>
      <c r="H128" s="15">
        <v>437</v>
      </c>
      <c r="I128" s="16" t="s">
        <v>86</v>
      </c>
      <c r="J128" s="21"/>
      <c r="K128" s="21"/>
      <c r="L128" s="21"/>
      <c r="M128" s="22"/>
      <c r="N128" s="22"/>
      <c r="O128" s="43"/>
      <c r="P128" s="18"/>
      <c r="Q128" s="23"/>
      <c r="R128" s="34"/>
      <c r="S128" s="35"/>
      <c r="T128" s="23"/>
      <c r="U128" s="8"/>
      <c r="V128" s="8"/>
      <c r="W128" s="8"/>
      <c r="X128" s="8"/>
      <c r="Y128" s="8"/>
      <c r="Z128" s="8"/>
    </row>
    <row r="129" spans="1:26" ht="14.25" customHeight="1">
      <c r="A129" s="21" t="str">
        <f t="shared" ref="A129:C129" si="272">A$126</f>
        <v>Buildings and Appliances</v>
      </c>
      <c r="B129" s="21" t="str">
        <f t="shared" si="272"/>
        <v>Building Component Electrification</v>
      </c>
      <c r="C129" s="21" t="str">
        <f t="shared" si="272"/>
        <v>Fraction of New Bldg Components Shifted to Other Fuels</v>
      </c>
      <c r="D129" s="16" t="s">
        <v>267</v>
      </c>
      <c r="E129" s="16" t="s">
        <v>254</v>
      </c>
      <c r="F129" s="16" t="s">
        <v>255</v>
      </c>
      <c r="G129" s="16" t="s">
        <v>268</v>
      </c>
      <c r="H129" s="15">
        <v>438</v>
      </c>
      <c r="I129" s="16" t="s">
        <v>63</v>
      </c>
      <c r="J129" s="21" t="str">
        <f t="shared" ref="J129:O129" si="273">J$126</f>
        <v>Building Component Electrification</v>
      </c>
      <c r="K129" s="21" t="str">
        <f t="shared" si="273"/>
        <v>bldgs new component fuel shifting</v>
      </c>
      <c r="L129" s="22">
        <f t="shared" si="273"/>
        <v>0</v>
      </c>
      <c r="M129" s="22">
        <f t="shared" si="273"/>
        <v>1</v>
      </c>
      <c r="N129" s="22">
        <f t="shared" si="273"/>
        <v>0.01</v>
      </c>
      <c r="O129" s="43" t="str">
        <f t="shared" si="273"/>
        <v>% of newly sold non-electric building components</v>
      </c>
      <c r="P129" s="26" t="s">
        <v>269</v>
      </c>
      <c r="Q129" s="23" t="str">
        <f t="shared" ref="Q129:R129" si="274">Q$126</f>
        <v>buildings-sector-main.html#component-elec</v>
      </c>
      <c r="R129" s="34" t="str">
        <f t="shared" si="274"/>
        <v>building-component-electrification.html</v>
      </c>
      <c r="S129" s="35"/>
      <c r="T129" s="23"/>
      <c r="U129" s="8"/>
      <c r="V129" s="8"/>
      <c r="W129" s="8"/>
      <c r="X129" s="8"/>
      <c r="Y129" s="8"/>
      <c r="Z129" s="8"/>
    </row>
    <row r="130" spans="1:26" ht="14.25" customHeight="1">
      <c r="A130" s="21" t="str">
        <f t="shared" ref="A130:C130" si="275">A$126</f>
        <v>Buildings and Appliances</v>
      </c>
      <c r="B130" s="21" t="str">
        <f t="shared" si="275"/>
        <v>Building Component Electrification</v>
      </c>
      <c r="C130" s="21" t="str">
        <f t="shared" si="275"/>
        <v>Fraction of New Bldg Components Shifted to Other Fuels</v>
      </c>
      <c r="D130" s="16" t="s">
        <v>270</v>
      </c>
      <c r="E130" s="16" t="s">
        <v>254</v>
      </c>
      <c r="F130" s="16" t="s">
        <v>255</v>
      </c>
      <c r="G130" s="16" t="s">
        <v>271</v>
      </c>
      <c r="H130" s="15">
        <v>439</v>
      </c>
      <c r="I130" s="16" t="s">
        <v>86</v>
      </c>
      <c r="J130" s="21" t="str">
        <f t="shared" ref="J130:O130" si="276">J$126</f>
        <v>Building Component Electrification</v>
      </c>
      <c r="K130" s="21" t="str">
        <f t="shared" si="276"/>
        <v>bldgs new component fuel shifting</v>
      </c>
      <c r="L130" s="22">
        <f t="shared" si="276"/>
        <v>0</v>
      </c>
      <c r="M130" s="22">
        <f t="shared" si="276"/>
        <v>1</v>
      </c>
      <c r="N130" s="22">
        <f t="shared" si="276"/>
        <v>0.01</v>
      </c>
      <c r="O130" s="43" t="str">
        <f t="shared" si="276"/>
        <v>% of newly sold non-electric building components</v>
      </c>
      <c r="P130" s="26" t="s">
        <v>272</v>
      </c>
      <c r="Q130" s="23" t="str">
        <f t="shared" ref="Q130:R130" si="277">Q$126</f>
        <v>buildings-sector-main.html#component-elec</v>
      </c>
      <c r="R130" s="34" t="str">
        <f t="shared" si="277"/>
        <v>building-component-electrification.html</v>
      </c>
      <c r="S130" s="44"/>
      <c r="T130" s="23"/>
      <c r="U130" s="8"/>
      <c r="V130" s="8"/>
      <c r="W130" s="8"/>
      <c r="X130" s="8"/>
      <c r="Y130" s="8"/>
      <c r="Z130" s="8"/>
    </row>
    <row r="131" spans="1:26" ht="14.25" customHeight="1">
      <c r="A131" s="21" t="str">
        <f t="shared" ref="A131:C131" si="278">A$126</f>
        <v>Buildings and Appliances</v>
      </c>
      <c r="B131" s="21" t="str">
        <f t="shared" si="278"/>
        <v>Building Component Electrification</v>
      </c>
      <c r="C131" s="21" t="str">
        <f t="shared" si="278"/>
        <v>Fraction of New Bldg Components Shifted to Other Fuels</v>
      </c>
      <c r="D131" s="16" t="s">
        <v>253</v>
      </c>
      <c r="E131" s="16" t="s">
        <v>273</v>
      </c>
      <c r="F131" s="16" t="s">
        <v>274</v>
      </c>
      <c r="G131" s="16" t="s">
        <v>256</v>
      </c>
      <c r="H131" s="15">
        <v>440</v>
      </c>
      <c r="I131" s="16" t="s">
        <v>63</v>
      </c>
      <c r="J131" s="21" t="str">
        <f t="shared" ref="J131:O131" si="279">J$126</f>
        <v>Building Component Electrification</v>
      </c>
      <c r="K131" s="21" t="str">
        <f t="shared" si="279"/>
        <v>bldgs new component fuel shifting</v>
      </c>
      <c r="L131" s="22">
        <f t="shared" si="279"/>
        <v>0</v>
      </c>
      <c r="M131" s="22">
        <f t="shared" si="279"/>
        <v>1</v>
      </c>
      <c r="N131" s="22">
        <f t="shared" si="279"/>
        <v>0.01</v>
      </c>
      <c r="O131" s="43" t="str">
        <f t="shared" si="279"/>
        <v>% of newly sold non-electric building components</v>
      </c>
      <c r="P131" s="26" t="s">
        <v>275</v>
      </c>
      <c r="Q131" s="23" t="str">
        <f t="shared" ref="Q131:R131" si="280">Q$126</f>
        <v>buildings-sector-main.html#component-elec</v>
      </c>
      <c r="R131" s="34" t="str">
        <f t="shared" si="280"/>
        <v>building-component-electrification.html</v>
      </c>
      <c r="S131" s="35"/>
      <c r="T131" s="23"/>
      <c r="U131" s="8"/>
      <c r="V131" s="8"/>
      <c r="W131" s="8"/>
      <c r="X131" s="8"/>
      <c r="Y131" s="8"/>
      <c r="Z131" s="8"/>
    </row>
    <row r="132" spans="1:26" ht="14.25" customHeight="1">
      <c r="A132" s="21" t="str">
        <f t="shared" ref="A132:C132" si="281">A$126</f>
        <v>Buildings and Appliances</v>
      </c>
      <c r="B132" s="21" t="str">
        <f t="shared" si="281"/>
        <v>Building Component Electrification</v>
      </c>
      <c r="C132" s="21" t="str">
        <f t="shared" si="281"/>
        <v>Fraction of New Bldg Components Shifted to Other Fuels</v>
      </c>
      <c r="D132" s="16" t="s">
        <v>263</v>
      </c>
      <c r="E132" s="16" t="s">
        <v>273</v>
      </c>
      <c r="F132" s="16" t="s">
        <v>274</v>
      </c>
      <c r="G132" s="16" t="s">
        <v>264</v>
      </c>
      <c r="H132" s="15">
        <v>441</v>
      </c>
      <c r="I132" s="16" t="s">
        <v>86</v>
      </c>
      <c r="J132" s="21"/>
      <c r="K132" s="21"/>
      <c r="L132" s="21"/>
      <c r="M132" s="22"/>
      <c r="N132" s="22"/>
      <c r="O132" s="43"/>
      <c r="P132" s="18"/>
      <c r="Q132" s="23"/>
      <c r="R132" s="34"/>
      <c r="S132" s="35"/>
      <c r="T132" s="23"/>
      <c r="U132" s="8"/>
      <c r="V132" s="8"/>
      <c r="W132" s="8"/>
      <c r="X132" s="8"/>
      <c r="Y132" s="8"/>
      <c r="Z132" s="8"/>
    </row>
    <row r="133" spans="1:26" ht="14.25" customHeight="1">
      <c r="A133" s="21" t="str">
        <f t="shared" ref="A133:C133" si="282">A$126</f>
        <v>Buildings and Appliances</v>
      </c>
      <c r="B133" s="21" t="str">
        <f t="shared" si="282"/>
        <v>Building Component Electrification</v>
      </c>
      <c r="C133" s="21" t="str">
        <f t="shared" si="282"/>
        <v>Fraction of New Bldg Components Shifted to Other Fuels</v>
      </c>
      <c r="D133" s="16" t="s">
        <v>265</v>
      </c>
      <c r="E133" s="16" t="s">
        <v>273</v>
      </c>
      <c r="F133" s="16" t="s">
        <v>274</v>
      </c>
      <c r="G133" s="16" t="s">
        <v>266</v>
      </c>
      <c r="H133" s="15">
        <v>442</v>
      </c>
      <c r="I133" s="16" t="s">
        <v>86</v>
      </c>
      <c r="J133" s="21"/>
      <c r="K133" s="21"/>
      <c r="L133" s="21"/>
      <c r="M133" s="22"/>
      <c r="N133" s="22"/>
      <c r="O133" s="43"/>
      <c r="P133" s="18"/>
      <c r="Q133" s="23"/>
      <c r="R133" s="34"/>
      <c r="S133" s="35"/>
      <c r="T133" s="23"/>
      <c r="U133" s="8"/>
      <c r="V133" s="8"/>
      <c r="W133" s="8"/>
      <c r="X133" s="8"/>
      <c r="Y133" s="8"/>
      <c r="Z133" s="8"/>
    </row>
    <row r="134" spans="1:26" ht="14.25" customHeight="1">
      <c r="A134" s="21" t="str">
        <f t="shared" ref="A134:C134" si="283">A$126</f>
        <v>Buildings and Appliances</v>
      </c>
      <c r="B134" s="21" t="str">
        <f t="shared" si="283"/>
        <v>Building Component Electrification</v>
      </c>
      <c r="C134" s="21" t="str">
        <f t="shared" si="283"/>
        <v>Fraction of New Bldg Components Shifted to Other Fuels</v>
      </c>
      <c r="D134" s="16" t="s">
        <v>267</v>
      </c>
      <c r="E134" s="16" t="s">
        <v>273</v>
      </c>
      <c r="F134" s="16" t="s">
        <v>274</v>
      </c>
      <c r="G134" s="16" t="s">
        <v>268</v>
      </c>
      <c r="H134" s="15">
        <v>443</v>
      </c>
      <c r="I134" s="16" t="s">
        <v>63</v>
      </c>
      <c r="J134" s="21" t="str">
        <f t="shared" ref="J134:O134" si="284">J$126</f>
        <v>Building Component Electrification</v>
      </c>
      <c r="K134" s="21" t="str">
        <f t="shared" si="284"/>
        <v>bldgs new component fuel shifting</v>
      </c>
      <c r="L134" s="22">
        <f t="shared" si="284"/>
        <v>0</v>
      </c>
      <c r="M134" s="22">
        <f t="shared" si="284"/>
        <v>1</v>
      </c>
      <c r="N134" s="22">
        <f t="shared" si="284"/>
        <v>0.01</v>
      </c>
      <c r="O134" s="43" t="str">
        <f t="shared" si="284"/>
        <v>% of newly sold non-electric building components</v>
      </c>
      <c r="P134" s="26" t="s">
        <v>276</v>
      </c>
      <c r="Q134" s="23" t="str">
        <f t="shared" ref="Q134:R134" si="285">Q$126</f>
        <v>buildings-sector-main.html#component-elec</v>
      </c>
      <c r="R134" s="34" t="str">
        <f t="shared" si="285"/>
        <v>building-component-electrification.html</v>
      </c>
      <c r="S134" s="35"/>
      <c r="T134" s="23"/>
      <c r="U134" s="8"/>
      <c r="V134" s="8"/>
      <c r="W134" s="8"/>
      <c r="X134" s="8"/>
      <c r="Y134" s="8"/>
      <c r="Z134" s="8"/>
    </row>
    <row r="135" spans="1:26" ht="14.25" customHeight="1">
      <c r="A135" s="21" t="str">
        <f t="shared" ref="A135:C135" si="286">A$126</f>
        <v>Buildings and Appliances</v>
      </c>
      <c r="B135" s="21" t="str">
        <f t="shared" si="286"/>
        <v>Building Component Electrification</v>
      </c>
      <c r="C135" s="21" t="str">
        <f t="shared" si="286"/>
        <v>Fraction of New Bldg Components Shifted to Other Fuels</v>
      </c>
      <c r="D135" s="16" t="s">
        <v>270</v>
      </c>
      <c r="E135" s="16" t="s">
        <v>273</v>
      </c>
      <c r="F135" s="16" t="s">
        <v>274</v>
      </c>
      <c r="G135" s="16" t="s">
        <v>271</v>
      </c>
      <c r="H135" s="15">
        <v>444</v>
      </c>
      <c r="I135" s="16" t="s">
        <v>86</v>
      </c>
      <c r="J135" s="21" t="str">
        <f t="shared" ref="J135:O135" si="287">J$126</f>
        <v>Building Component Electrification</v>
      </c>
      <c r="K135" s="21" t="str">
        <f t="shared" si="287"/>
        <v>bldgs new component fuel shifting</v>
      </c>
      <c r="L135" s="22">
        <f t="shared" si="287"/>
        <v>0</v>
      </c>
      <c r="M135" s="22">
        <f t="shared" si="287"/>
        <v>1</v>
      </c>
      <c r="N135" s="22">
        <f t="shared" si="287"/>
        <v>0.01</v>
      </c>
      <c r="O135" s="43" t="str">
        <f t="shared" si="287"/>
        <v>% of newly sold non-electric building components</v>
      </c>
      <c r="P135" s="26" t="s">
        <v>277</v>
      </c>
      <c r="Q135" s="23" t="str">
        <f t="shared" ref="Q135:R135" si="288">Q$126</f>
        <v>buildings-sector-main.html#component-elec</v>
      </c>
      <c r="R135" s="34" t="str">
        <f t="shared" si="288"/>
        <v>building-component-electrification.html</v>
      </c>
      <c r="S135" s="44"/>
      <c r="T135" s="23"/>
      <c r="U135" s="8"/>
      <c r="V135" s="8"/>
      <c r="W135" s="8"/>
      <c r="X135" s="8"/>
      <c r="Y135" s="8"/>
      <c r="Z135" s="8"/>
    </row>
    <row r="136" spans="1:26" ht="14.25" customHeight="1">
      <c r="A136" s="21" t="str">
        <f t="shared" ref="A136:C136" si="289">A$126</f>
        <v>Buildings and Appliances</v>
      </c>
      <c r="B136" s="21" t="str">
        <f t="shared" si="289"/>
        <v>Building Component Electrification</v>
      </c>
      <c r="C136" s="21" t="str">
        <f t="shared" si="289"/>
        <v>Fraction of New Bldg Components Shifted to Other Fuels</v>
      </c>
      <c r="D136" s="16" t="s">
        <v>253</v>
      </c>
      <c r="E136" s="16" t="s">
        <v>278</v>
      </c>
      <c r="F136" s="16" t="s">
        <v>279</v>
      </c>
      <c r="G136" s="16" t="s">
        <v>256</v>
      </c>
      <c r="H136" s="15">
        <v>445</v>
      </c>
      <c r="I136" s="16" t="s">
        <v>63</v>
      </c>
      <c r="J136" s="21" t="str">
        <f t="shared" ref="J136:O136" si="290">J$126</f>
        <v>Building Component Electrification</v>
      </c>
      <c r="K136" s="21" t="str">
        <f t="shared" si="290"/>
        <v>bldgs new component fuel shifting</v>
      </c>
      <c r="L136" s="22">
        <f t="shared" si="290"/>
        <v>0</v>
      </c>
      <c r="M136" s="22">
        <f t="shared" si="290"/>
        <v>1</v>
      </c>
      <c r="N136" s="22">
        <f t="shared" si="290"/>
        <v>0.01</v>
      </c>
      <c r="O136" s="43" t="str">
        <f t="shared" si="290"/>
        <v>% of newly sold non-electric building components</v>
      </c>
      <c r="P136" s="26" t="s">
        <v>280</v>
      </c>
      <c r="Q136" s="23" t="str">
        <f t="shared" ref="Q136:R136" si="291">Q$126</f>
        <v>buildings-sector-main.html#component-elec</v>
      </c>
      <c r="R136" s="34" t="str">
        <f t="shared" si="291"/>
        <v>building-component-electrification.html</v>
      </c>
      <c r="S136" s="35" t="s">
        <v>281</v>
      </c>
      <c r="T136" s="23"/>
      <c r="U136" s="8"/>
      <c r="V136" s="8"/>
      <c r="W136" s="8"/>
      <c r="X136" s="8"/>
      <c r="Y136" s="8"/>
      <c r="Z136" s="8"/>
    </row>
    <row r="137" spans="1:26" ht="14.25" customHeight="1">
      <c r="A137" s="21" t="str">
        <f t="shared" ref="A137:C137" si="292">A$126</f>
        <v>Buildings and Appliances</v>
      </c>
      <c r="B137" s="21" t="str">
        <f t="shared" si="292"/>
        <v>Building Component Electrification</v>
      </c>
      <c r="C137" s="21" t="str">
        <f t="shared" si="292"/>
        <v>Fraction of New Bldg Components Shifted to Other Fuels</v>
      </c>
      <c r="D137" s="16" t="s">
        <v>263</v>
      </c>
      <c r="E137" s="16" t="s">
        <v>278</v>
      </c>
      <c r="F137" s="16" t="s">
        <v>279</v>
      </c>
      <c r="G137" s="16" t="s">
        <v>264</v>
      </c>
      <c r="H137" s="15">
        <v>446</v>
      </c>
      <c r="I137" s="16" t="s">
        <v>86</v>
      </c>
      <c r="J137" s="21"/>
      <c r="K137" s="21"/>
      <c r="L137" s="21"/>
      <c r="M137" s="22"/>
      <c r="N137" s="22"/>
      <c r="O137" s="43"/>
      <c r="P137" s="18"/>
      <c r="Q137" s="23"/>
      <c r="R137" s="34"/>
      <c r="S137" s="35"/>
      <c r="T137" s="23"/>
      <c r="U137" s="8"/>
      <c r="V137" s="8"/>
      <c r="W137" s="8"/>
      <c r="X137" s="8"/>
      <c r="Y137" s="8"/>
      <c r="Z137" s="8"/>
    </row>
    <row r="138" spans="1:26" ht="14.25" customHeight="1">
      <c r="A138" s="21" t="str">
        <f t="shared" ref="A138:C138" si="293">A$126</f>
        <v>Buildings and Appliances</v>
      </c>
      <c r="B138" s="21" t="str">
        <f t="shared" si="293"/>
        <v>Building Component Electrification</v>
      </c>
      <c r="C138" s="21" t="str">
        <f t="shared" si="293"/>
        <v>Fraction of New Bldg Components Shifted to Other Fuels</v>
      </c>
      <c r="D138" s="16" t="s">
        <v>265</v>
      </c>
      <c r="E138" s="16" t="s">
        <v>278</v>
      </c>
      <c r="F138" s="16" t="s">
        <v>279</v>
      </c>
      <c r="G138" s="16" t="s">
        <v>266</v>
      </c>
      <c r="H138" s="15">
        <v>447</v>
      </c>
      <c r="I138" s="16" t="s">
        <v>86</v>
      </c>
      <c r="J138" s="21"/>
      <c r="K138" s="21"/>
      <c r="L138" s="21"/>
      <c r="M138" s="22"/>
      <c r="N138" s="22"/>
      <c r="O138" s="43"/>
      <c r="P138" s="18"/>
      <c r="Q138" s="23"/>
      <c r="R138" s="34"/>
      <c r="S138" s="35"/>
      <c r="T138" s="23"/>
      <c r="U138" s="8"/>
      <c r="V138" s="8"/>
      <c r="W138" s="8"/>
      <c r="X138" s="8"/>
      <c r="Y138" s="8"/>
      <c r="Z138" s="8"/>
    </row>
    <row r="139" spans="1:26" ht="14.25" customHeight="1">
      <c r="A139" s="21" t="str">
        <f t="shared" ref="A139:C139" si="294">A$126</f>
        <v>Buildings and Appliances</v>
      </c>
      <c r="B139" s="21" t="str">
        <f t="shared" si="294"/>
        <v>Building Component Electrification</v>
      </c>
      <c r="C139" s="21" t="str">
        <f t="shared" si="294"/>
        <v>Fraction of New Bldg Components Shifted to Other Fuels</v>
      </c>
      <c r="D139" s="16" t="s">
        <v>267</v>
      </c>
      <c r="E139" s="16" t="s">
        <v>278</v>
      </c>
      <c r="F139" s="16" t="s">
        <v>279</v>
      </c>
      <c r="G139" s="16" t="s">
        <v>268</v>
      </c>
      <c r="H139" s="15">
        <v>448</v>
      </c>
      <c r="I139" s="16" t="s">
        <v>63</v>
      </c>
      <c r="J139" s="21" t="str">
        <f t="shared" ref="J139:O139" si="295">J$126</f>
        <v>Building Component Electrification</v>
      </c>
      <c r="K139" s="21" t="str">
        <f t="shared" si="295"/>
        <v>bldgs new component fuel shifting</v>
      </c>
      <c r="L139" s="22">
        <f t="shared" si="295"/>
        <v>0</v>
      </c>
      <c r="M139" s="22">
        <f t="shared" si="295"/>
        <v>1</v>
      </c>
      <c r="N139" s="22">
        <f t="shared" si="295"/>
        <v>0.01</v>
      </c>
      <c r="O139" s="43" t="str">
        <f t="shared" si="295"/>
        <v>% of newly sold non-electric building components</v>
      </c>
      <c r="P139" s="26" t="s">
        <v>282</v>
      </c>
      <c r="Q139" s="23" t="str">
        <f t="shared" ref="Q139:R139" si="296">Q$126</f>
        <v>buildings-sector-main.html#component-elec</v>
      </c>
      <c r="R139" s="34" t="str">
        <f t="shared" si="296"/>
        <v>building-component-electrification.html</v>
      </c>
      <c r="S139" s="35" t="s">
        <v>283</v>
      </c>
      <c r="T139" s="23"/>
      <c r="U139" s="8"/>
      <c r="V139" s="8"/>
      <c r="W139" s="8"/>
      <c r="X139" s="8"/>
      <c r="Y139" s="8"/>
      <c r="Z139" s="8"/>
    </row>
    <row r="140" spans="1:26" ht="14.25" customHeight="1">
      <c r="A140" s="21" t="str">
        <f t="shared" ref="A140:C140" si="297">A$126</f>
        <v>Buildings and Appliances</v>
      </c>
      <c r="B140" s="21" t="str">
        <f t="shared" si="297"/>
        <v>Building Component Electrification</v>
      </c>
      <c r="C140" s="21" t="str">
        <f t="shared" si="297"/>
        <v>Fraction of New Bldg Components Shifted to Other Fuels</v>
      </c>
      <c r="D140" s="16" t="s">
        <v>270</v>
      </c>
      <c r="E140" s="16" t="s">
        <v>278</v>
      </c>
      <c r="F140" s="16" t="s">
        <v>279</v>
      </c>
      <c r="G140" s="16" t="s">
        <v>271</v>
      </c>
      <c r="H140" s="15">
        <v>449</v>
      </c>
      <c r="I140" s="16" t="s">
        <v>63</v>
      </c>
      <c r="J140" s="21" t="str">
        <f t="shared" ref="J140:O140" si="298">J$126</f>
        <v>Building Component Electrification</v>
      </c>
      <c r="K140" s="21" t="str">
        <f t="shared" si="298"/>
        <v>bldgs new component fuel shifting</v>
      </c>
      <c r="L140" s="22">
        <f t="shared" si="298"/>
        <v>0</v>
      </c>
      <c r="M140" s="22">
        <f t="shared" si="298"/>
        <v>1</v>
      </c>
      <c r="N140" s="22">
        <f t="shared" si="298"/>
        <v>0.01</v>
      </c>
      <c r="O140" s="43" t="str">
        <f t="shared" si="298"/>
        <v>% of newly sold non-electric building components</v>
      </c>
      <c r="P140" s="45" t="s">
        <v>284</v>
      </c>
      <c r="Q140" s="23" t="str">
        <f t="shared" ref="Q140:R140" si="299">Q$126</f>
        <v>buildings-sector-main.html#component-elec</v>
      </c>
      <c r="R140" s="34" t="str">
        <f t="shared" si="299"/>
        <v>building-component-electrification.html</v>
      </c>
      <c r="S140" s="35" t="s">
        <v>285</v>
      </c>
      <c r="T140" s="23"/>
      <c r="U140" s="8"/>
      <c r="V140" s="8"/>
      <c r="W140" s="8"/>
      <c r="X140" s="8"/>
      <c r="Y140" s="8"/>
      <c r="Z140" s="8"/>
    </row>
    <row r="141" spans="1:26" ht="14.25" customHeight="1">
      <c r="A141" s="14" t="s">
        <v>250</v>
      </c>
      <c r="B141" s="14" t="s">
        <v>286</v>
      </c>
      <c r="C141" s="14" t="s">
        <v>287</v>
      </c>
      <c r="D141" s="16" t="s">
        <v>253</v>
      </c>
      <c r="E141" s="16" t="s">
        <v>254</v>
      </c>
      <c r="F141" s="16" t="s">
        <v>255</v>
      </c>
      <c r="G141" s="16" t="s">
        <v>256</v>
      </c>
      <c r="H141" s="15">
        <v>13</v>
      </c>
      <c r="I141" s="16" t="s">
        <v>63</v>
      </c>
      <c r="J141" s="14" t="s">
        <v>286</v>
      </c>
      <c r="K141" s="14" t="s">
        <v>288</v>
      </c>
      <c r="L141" s="17">
        <v>0</v>
      </c>
      <c r="M141" s="17">
        <f>ROUND(MaxBoundCalculations!B162,2)</f>
        <v>0.22</v>
      </c>
      <c r="N141" s="17">
        <v>0.01</v>
      </c>
      <c r="O141" s="28" t="s">
        <v>289</v>
      </c>
      <c r="P141" s="46" t="s">
        <v>290</v>
      </c>
      <c r="Q141" s="16" t="s">
        <v>291</v>
      </c>
      <c r="R141" s="27" t="s">
        <v>292</v>
      </c>
      <c r="S141" s="18" t="s">
        <v>293</v>
      </c>
      <c r="T141" s="16" t="s">
        <v>294</v>
      </c>
      <c r="U141" s="47"/>
      <c r="V141" s="47"/>
      <c r="W141" s="47"/>
      <c r="X141" s="47"/>
      <c r="Y141" s="47"/>
      <c r="Z141" s="47"/>
    </row>
    <row r="142" spans="1:26" ht="14.25" customHeight="1">
      <c r="A142" s="21" t="str">
        <f t="shared" ref="A142:C142" si="300">A$141</f>
        <v>Buildings and Appliances</v>
      </c>
      <c r="B142" s="21" t="str">
        <f t="shared" si="300"/>
        <v>Building Energy Efficiency Standards</v>
      </c>
      <c r="C142" s="21" t="str">
        <f t="shared" si="300"/>
        <v>Reduction in E Use Allowed by Component Eff Std</v>
      </c>
      <c r="D142" s="16" t="s">
        <v>263</v>
      </c>
      <c r="E142" s="16" t="s">
        <v>254</v>
      </c>
      <c r="F142" s="16" t="s">
        <v>255</v>
      </c>
      <c r="G142" s="16" t="s">
        <v>264</v>
      </c>
      <c r="H142" s="15">
        <v>14</v>
      </c>
      <c r="I142" s="16" t="s">
        <v>63</v>
      </c>
      <c r="J142" s="21" t="str">
        <f t="shared" ref="J142:L142" si="301">J$141</f>
        <v>Building Energy Efficiency Standards</v>
      </c>
      <c r="K142" s="22" t="str">
        <f t="shared" si="301"/>
        <v>bldgs efficiency standards</v>
      </c>
      <c r="L142" s="22">
        <f t="shared" si="301"/>
        <v>0</v>
      </c>
      <c r="M142" s="17">
        <f>ROUND(MaxBoundCalculations!B163,2)</f>
        <v>0.38</v>
      </c>
      <c r="N142" s="22">
        <f t="shared" ref="N142:O142" si="302">N$141</f>
        <v>0.01</v>
      </c>
      <c r="O142" s="48" t="str">
        <f t="shared" si="302"/>
        <v>% reduction in energy use</v>
      </c>
      <c r="P142" s="46" t="s">
        <v>295</v>
      </c>
      <c r="Q142" s="23" t="str">
        <f t="shared" ref="Q142:S142" si="303">Q$141</f>
        <v>buildings-sector-main.html#eff-stds</v>
      </c>
      <c r="R142" s="34" t="str">
        <f t="shared" si="303"/>
        <v>building-energy-efficiency-standards.html</v>
      </c>
      <c r="S142" s="35" t="str">
        <f t="shared" si="303"/>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3" t="str">
        <f t="shared" ref="T142:T158" si="304">T141</f>
        <v>Itron, 2007, "ASSESSMENT OF LONG-TERM
ELECTRIC ENERGY EFFICIENCY
POTENTIAL IN CALIFORNIA’S
RESIDENTIAL SECTOR," http://www.energy.ca.gov/2007publications/CEC-500-2007-002/CEC-500-2007-002.PDF, p.33, Table 5-1</v>
      </c>
      <c r="U142" s="47"/>
      <c r="V142" s="47"/>
      <c r="W142" s="47"/>
      <c r="X142" s="47"/>
      <c r="Y142" s="47"/>
      <c r="Z142" s="47"/>
    </row>
    <row r="143" spans="1:26" ht="14.25" customHeight="1">
      <c r="A143" s="21" t="str">
        <f t="shared" ref="A143:C143" si="305">A$141</f>
        <v>Buildings and Appliances</v>
      </c>
      <c r="B143" s="21" t="str">
        <f t="shared" si="305"/>
        <v>Building Energy Efficiency Standards</v>
      </c>
      <c r="C143" s="21" t="str">
        <f t="shared" si="305"/>
        <v>Reduction in E Use Allowed by Component Eff Std</v>
      </c>
      <c r="D143" s="16" t="s">
        <v>296</v>
      </c>
      <c r="E143" s="16" t="s">
        <v>254</v>
      </c>
      <c r="F143" s="16" t="s">
        <v>255</v>
      </c>
      <c r="G143" s="16" t="s">
        <v>297</v>
      </c>
      <c r="H143" s="15">
        <v>15</v>
      </c>
      <c r="I143" s="16" t="s">
        <v>63</v>
      </c>
      <c r="J143" s="21" t="str">
        <f t="shared" ref="J143:L143" si="306">J$141</f>
        <v>Building Energy Efficiency Standards</v>
      </c>
      <c r="K143" s="22" t="str">
        <f t="shared" si="306"/>
        <v>bldgs efficiency standards</v>
      </c>
      <c r="L143" s="22">
        <f t="shared" si="306"/>
        <v>0</v>
      </c>
      <c r="M143" s="17">
        <f>ROUND(MaxBoundCalculations!B163,2)</f>
        <v>0.38</v>
      </c>
      <c r="N143" s="22">
        <f t="shared" ref="N143:O143" si="307">N$141</f>
        <v>0.01</v>
      </c>
      <c r="O143" s="48" t="str">
        <f t="shared" si="307"/>
        <v>% reduction in energy use</v>
      </c>
      <c r="P143" s="46" t="s">
        <v>298</v>
      </c>
      <c r="Q143" s="23" t="str">
        <f t="shared" ref="Q143:S143" si="308">Q$141</f>
        <v>buildings-sector-main.html#eff-stds</v>
      </c>
      <c r="R143" s="34" t="str">
        <f t="shared" si="308"/>
        <v>building-energy-efficiency-standards.html</v>
      </c>
      <c r="S143" s="35" t="str">
        <f t="shared" si="308"/>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3" t="str">
        <f t="shared" si="304"/>
        <v>Itron, 2007, "ASSESSMENT OF LONG-TERM
ELECTRIC ENERGY EFFICIENCY
POTENTIAL IN CALIFORNIA’S
RESIDENTIAL SECTOR," http://www.energy.ca.gov/2007publications/CEC-500-2007-002/CEC-500-2007-002.PDF, p.33, Table 5-1</v>
      </c>
      <c r="U143" s="47"/>
      <c r="V143" s="47"/>
      <c r="W143" s="47"/>
      <c r="X143" s="47"/>
      <c r="Y143" s="47"/>
      <c r="Z143" s="47"/>
    </row>
    <row r="144" spans="1:26" ht="14.25" customHeight="1">
      <c r="A144" s="21" t="str">
        <f t="shared" ref="A144:C144" si="309">A$141</f>
        <v>Buildings and Appliances</v>
      </c>
      <c r="B144" s="21" t="str">
        <f t="shared" si="309"/>
        <v>Building Energy Efficiency Standards</v>
      </c>
      <c r="C144" s="21" t="str">
        <f t="shared" si="309"/>
        <v>Reduction in E Use Allowed by Component Eff Std</v>
      </c>
      <c r="D144" s="16" t="s">
        <v>265</v>
      </c>
      <c r="E144" s="16" t="s">
        <v>254</v>
      </c>
      <c r="F144" s="16" t="s">
        <v>255</v>
      </c>
      <c r="G144" s="16" t="s">
        <v>266</v>
      </c>
      <c r="H144" s="15">
        <v>16</v>
      </c>
      <c r="I144" s="16" t="s">
        <v>63</v>
      </c>
      <c r="J144" s="21" t="str">
        <f t="shared" ref="J144:L144" si="310">J$141</f>
        <v>Building Energy Efficiency Standards</v>
      </c>
      <c r="K144" s="22" t="str">
        <f t="shared" si="310"/>
        <v>bldgs efficiency standards</v>
      </c>
      <c r="L144" s="22">
        <f t="shared" si="310"/>
        <v>0</v>
      </c>
      <c r="M144" s="17">
        <f>ROUND(MaxBoundCalculations!B161,2)</f>
        <v>0.4</v>
      </c>
      <c r="N144" s="22">
        <f t="shared" ref="N144:O144" si="311">N$141</f>
        <v>0.01</v>
      </c>
      <c r="O144" s="48" t="str">
        <f t="shared" si="311"/>
        <v>% reduction in energy use</v>
      </c>
      <c r="P144" s="46" t="s">
        <v>299</v>
      </c>
      <c r="Q144" s="23" t="str">
        <f t="shared" ref="Q144:S144" si="312">Q$141</f>
        <v>buildings-sector-main.html#eff-stds</v>
      </c>
      <c r="R144" s="34" t="str">
        <f t="shared" si="312"/>
        <v>building-energy-efficiency-standards.html</v>
      </c>
      <c r="S144" s="35" t="str">
        <f t="shared" si="312"/>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3" t="str">
        <f t="shared" si="304"/>
        <v>Itron, 2007, "ASSESSMENT OF LONG-TERM
ELECTRIC ENERGY EFFICIENCY
POTENTIAL IN CALIFORNIA’S
RESIDENTIAL SECTOR," http://www.energy.ca.gov/2007publications/CEC-500-2007-002/CEC-500-2007-002.PDF, p.33, Table 5-1</v>
      </c>
      <c r="U144" s="47"/>
      <c r="V144" s="47"/>
      <c r="W144" s="47"/>
      <c r="X144" s="47"/>
      <c r="Y144" s="47"/>
      <c r="Z144" s="47"/>
    </row>
    <row r="145" spans="1:26" ht="14.25" customHeight="1">
      <c r="A145" s="21" t="str">
        <f t="shared" ref="A145:C145" si="313">A$141</f>
        <v>Buildings and Appliances</v>
      </c>
      <c r="B145" s="21" t="str">
        <f t="shared" si="313"/>
        <v>Building Energy Efficiency Standards</v>
      </c>
      <c r="C145" s="21" t="str">
        <f t="shared" si="313"/>
        <v>Reduction in E Use Allowed by Component Eff Std</v>
      </c>
      <c r="D145" s="16" t="s">
        <v>267</v>
      </c>
      <c r="E145" s="16" t="s">
        <v>254</v>
      </c>
      <c r="F145" s="16" t="s">
        <v>255</v>
      </c>
      <c r="G145" s="16" t="s">
        <v>268</v>
      </c>
      <c r="H145" s="15">
        <v>17</v>
      </c>
      <c r="I145" s="16" t="s">
        <v>63</v>
      </c>
      <c r="J145" s="21" t="str">
        <f t="shared" ref="J145:L145" si="314">J$141</f>
        <v>Building Energy Efficiency Standards</v>
      </c>
      <c r="K145" s="22" t="str">
        <f t="shared" si="314"/>
        <v>bldgs efficiency standards</v>
      </c>
      <c r="L145" s="22">
        <f t="shared" si="314"/>
        <v>0</v>
      </c>
      <c r="M145" s="17">
        <f>ROUND(MaxBoundCalculations!B159,2)</f>
        <v>0.38</v>
      </c>
      <c r="N145" s="22">
        <f t="shared" ref="N145:O145" si="315">N$141</f>
        <v>0.01</v>
      </c>
      <c r="O145" s="48" t="str">
        <f t="shared" si="315"/>
        <v>% reduction in energy use</v>
      </c>
      <c r="P145" s="46" t="s">
        <v>300</v>
      </c>
      <c r="Q145" s="23" t="str">
        <f t="shared" ref="Q145:S145" si="316">Q$141</f>
        <v>buildings-sector-main.html#eff-stds</v>
      </c>
      <c r="R145" s="34" t="str">
        <f t="shared" si="316"/>
        <v>building-energy-efficiency-standards.html</v>
      </c>
      <c r="S145" s="35" t="str">
        <f t="shared" si="316"/>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3" t="str">
        <f t="shared" si="304"/>
        <v>Itron, 2007, "ASSESSMENT OF LONG-TERM
ELECTRIC ENERGY EFFICIENCY
POTENTIAL IN CALIFORNIA’S
RESIDENTIAL SECTOR," http://www.energy.ca.gov/2007publications/CEC-500-2007-002/CEC-500-2007-002.PDF, p.33, Table 5-1</v>
      </c>
      <c r="U145" s="47"/>
      <c r="V145" s="47"/>
      <c r="W145" s="47"/>
      <c r="X145" s="47"/>
      <c r="Y145" s="47"/>
      <c r="Z145" s="47"/>
    </row>
    <row r="146" spans="1:26" ht="14.25" customHeight="1">
      <c r="A146" s="21" t="str">
        <f t="shared" ref="A146:C146" si="317">A$141</f>
        <v>Buildings and Appliances</v>
      </c>
      <c r="B146" s="21" t="str">
        <f t="shared" si="317"/>
        <v>Building Energy Efficiency Standards</v>
      </c>
      <c r="C146" s="21" t="str">
        <f t="shared" si="317"/>
        <v>Reduction in E Use Allowed by Component Eff Std</v>
      </c>
      <c r="D146" s="16" t="s">
        <v>270</v>
      </c>
      <c r="E146" s="16" t="s">
        <v>254</v>
      </c>
      <c r="F146" s="16" t="s">
        <v>255</v>
      </c>
      <c r="G146" s="16" t="s">
        <v>271</v>
      </c>
      <c r="H146" s="15">
        <v>18</v>
      </c>
      <c r="I146" s="16" t="s">
        <v>63</v>
      </c>
      <c r="J146" s="21" t="str">
        <f t="shared" ref="J146:L146" si="318">J$141</f>
        <v>Building Energy Efficiency Standards</v>
      </c>
      <c r="K146" s="22" t="str">
        <f t="shared" si="318"/>
        <v>bldgs efficiency standards</v>
      </c>
      <c r="L146" s="22">
        <f t="shared" si="318"/>
        <v>0</v>
      </c>
      <c r="M146" s="17">
        <f>ROUND(MaxBoundCalculations!B160,2)</f>
        <v>0.11</v>
      </c>
      <c r="N146" s="22">
        <f t="shared" ref="N146:O146" si="319">N$141</f>
        <v>0.01</v>
      </c>
      <c r="O146" s="48" t="str">
        <f t="shared" si="319"/>
        <v>% reduction in energy use</v>
      </c>
      <c r="P146" s="46" t="s">
        <v>301</v>
      </c>
      <c r="Q146" s="23" t="str">
        <f t="shared" ref="Q146:S146" si="320">Q$141</f>
        <v>buildings-sector-main.html#eff-stds</v>
      </c>
      <c r="R146" s="34" t="str">
        <f t="shared" si="320"/>
        <v>building-energy-efficiency-standards.html</v>
      </c>
      <c r="S146" s="35" t="str">
        <f t="shared" si="320"/>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3" t="str">
        <f t="shared" si="304"/>
        <v>Itron, 2007, "ASSESSMENT OF LONG-TERM
ELECTRIC ENERGY EFFICIENCY
POTENTIAL IN CALIFORNIA’S
RESIDENTIAL SECTOR," http://www.energy.ca.gov/2007publications/CEC-500-2007-002/CEC-500-2007-002.PDF, p.33, Table 5-1</v>
      </c>
      <c r="U146" s="47"/>
      <c r="V146" s="47"/>
      <c r="W146" s="47"/>
      <c r="X146" s="47"/>
      <c r="Y146" s="47"/>
      <c r="Z146" s="47"/>
    </row>
    <row r="147" spans="1:26" ht="14.25" customHeight="1">
      <c r="A147" s="21" t="str">
        <f t="shared" ref="A147:C147" si="321">A$141</f>
        <v>Buildings and Appliances</v>
      </c>
      <c r="B147" s="21" t="str">
        <f t="shared" si="321"/>
        <v>Building Energy Efficiency Standards</v>
      </c>
      <c r="C147" s="21" t="str">
        <f t="shared" si="321"/>
        <v>Reduction in E Use Allowed by Component Eff Std</v>
      </c>
      <c r="D147" s="16" t="s">
        <v>253</v>
      </c>
      <c r="E147" s="16" t="s">
        <v>273</v>
      </c>
      <c r="F147" s="16" t="s">
        <v>274</v>
      </c>
      <c r="G147" s="16" t="s">
        <v>256</v>
      </c>
      <c r="H147" s="15">
        <v>150</v>
      </c>
      <c r="I147" s="16" t="s">
        <v>63</v>
      </c>
      <c r="J147" s="21" t="str">
        <f t="shared" ref="J147:L147" si="322">J$141</f>
        <v>Building Energy Efficiency Standards</v>
      </c>
      <c r="K147" s="22" t="str">
        <f t="shared" si="322"/>
        <v>bldgs efficiency standards</v>
      </c>
      <c r="L147" s="22">
        <f t="shared" si="322"/>
        <v>0</v>
      </c>
      <c r="M147" s="22">
        <f t="shared" ref="M147:M158" si="323">M141</f>
        <v>0.22</v>
      </c>
      <c r="N147" s="22">
        <f t="shared" ref="N147:O147" si="324">N$141</f>
        <v>0.01</v>
      </c>
      <c r="O147" s="48" t="str">
        <f t="shared" si="324"/>
        <v>% reduction in energy use</v>
      </c>
      <c r="P147" s="46" t="s">
        <v>302</v>
      </c>
      <c r="Q147" s="23" t="str">
        <f t="shared" ref="Q147:S147" si="325">Q$141</f>
        <v>buildings-sector-main.html#eff-stds</v>
      </c>
      <c r="R147" s="34" t="str">
        <f t="shared" si="325"/>
        <v>building-energy-efficiency-standards.html</v>
      </c>
      <c r="S147" s="35" t="str">
        <f t="shared" si="325"/>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3" t="str">
        <f t="shared" si="304"/>
        <v>Itron, 2007, "ASSESSMENT OF LONG-TERM
ELECTRIC ENERGY EFFICIENCY
POTENTIAL IN CALIFORNIA’S
RESIDENTIAL SECTOR," http://www.energy.ca.gov/2007publications/CEC-500-2007-002/CEC-500-2007-002.PDF, p.33, Table 5-1</v>
      </c>
      <c r="U147" s="47"/>
      <c r="V147" s="47"/>
      <c r="W147" s="47"/>
      <c r="X147" s="47"/>
      <c r="Y147" s="47"/>
      <c r="Z147" s="47"/>
    </row>
    <row r="148" spans="1:26" ht="14.25" customHeight="1">
      <c r="A148" s="21" t="str">
        <f t="shared" ref="A148:C148" si="326">A$141</f>
        <v>Buildings and Appliances</v>
      </c>
      <c r="B148" s="21" t="str">
        <f t="shared" si="326"/>
        <v>Building Energy Efficiency Standards</v>
      </c>
      <c r="C148" s="21" t="str">
        <f t="shared" si="326"/>
        <v>Reduction in E Use Allowed by Component Eff Std</v>
      </c>
      <c r="D148" s="16" t="s">
        <v>263</v>
      </c>
      <c r="E148" s="16" t="s">
        <v>273</v>
      </c>
      <c r="F148" s="16" t="s">
        <v>274</v>
      </c>
      <c r="G148" s="16" t="s">
        <v>264</v>
      </c>
      <c r="H148" s="15">
        <v>151</v>
      </c>
      <c r="I148" s="16" t="s">
        <v>63</v>
      </c>
      <c r="J148" s="21" t="str">
        <f t="shared" ref="J148:L148" si="327">J$141</f>
        <v>Building Energy Efficiency Standards</v>
      </c>
      <c r="K148" s="22" t="str">
        <f t="shared" si="327"/>
        <v>bldgs efficiency standards</v>
      </c>
      <c r="L148" s="22">
        <f t="shared" si="327"/>
        <v>0</v>
      </c>
      <c r="M148" s="22">
        <f t="shared" si="323"/>
        <v>0.38</v>
      </c>
      <c r="N148" s="22">
        <f t="shared" ref="N148:O148" si="328">N$141</f>
        <v>0.01</v>
      </c>
      <c r="O148" s="48" t="str">
        <f t="shared" si="328"/>
        <v>% reduction in energy use</v>
      </c>
      <c r="P148" s="46" t="s">
        <v>303</v>
      </c>
      <c r="Q148" s="23" t="str">
        <f t="shared" ref="Q148:S148" si="329">Q$141</f>
        <v>buildings-sector-main.html#eff-stds</v>
      </c>
      <c r="R148" s="34" t="str">
        <f t="shared" si="329"/>
        <v>building-energy-efficiency-standards.html</v>
      </c>
      <c r="S148" s="35" t="str">
        <f t="shared" si="32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3" t="str">
        <f t="shared" si="304"/>
        <v>Itron, 2007, "ASSESSMENT OF LONG-TERM
ELECTRIC ENERGY EFFICIENCY
POTENTIAL IN CALIFORNIA’S
RESIDENTIAL SECTOR," http://www.energy.ca.gov/2007publications/CEC-500-2007-002/CEC-500-2007-002.PDF, p.33, Table 5-1</v>
      </c>
      <c r="U148" s="47"/>
      <c r="V148" s="47"/>
      <c r="W148" s="47"/>
      <c r="X148" s="47"/>
      <c r="Y148" s="47"/>
      <c r="Z148" s="47"/>
    </row>
    <row r="149" spans="1:26" ht="14.25" customHeight="1">
      <c r="A149" s="21" t="str">
        <f t="shared" ref="A149:C149" si="330">A$141</f>
        <v>Buildings and Appliances</v>
      </c>
      <c r="B149" s="21" t="str">
        <f t="shared" si="330"/>
        <v>Building Energy Efficiency Standards</v>
      </c>
      <c r="C149" s="21" t="str">
        <f t="shared" si="330"/>
        <v>Reduction in E Use Allowed by Component Eff Std</v>
      </c>
      <c r="D149" s="16" t="s">
        <v>296</v>
      </c>
      <c r="E149" s="16" t="s">
        <v>273</v>
      </c>
      <c r="F149" s="16" t="s">
        <v>274</v>
      </c>
      <c r="G149" s="16" t="s">
        <v>297</v>
      </c>
      <c r="H149" s="15">
        <v>152</v>
      </c>
      <c r="I149" s="16" t="s">
        <v>63</v>
      </c>
      <c r="J149" s="21" t="str">
        <f t="shared" ref="J149:L149" si="331">J$141</f>
        <v>Building Energy Efficiency Standards</v>
      </c>
      <c r="K149" s="22" t="str">
        <f t="shared" si="331"/>
        <v>bldgs efficiency standards</v>
      </c>
      <c r="L149" s="22">
        <f t="shared" si="331"/>
        <v>0</v>
      </c>
      <c r="M149" s="22">
        <f t="shared" si="323"/>
        <v>0.38</v>
      </c>
      <c r="N149" s="22">
        <f t="shared" ref="N149:O149" si="332">N$141</f>
        <v>0.01</v>
      </c>
      <c r="O149" s="48" t="str">
        <f t="shared" si="332"/>
        <v>% reduction in energy use</v>
      </c>
      <c r="P149" s="46" t="s">
        <v>304</v>
      </c>
      <c r="Q149" s="23" t="str">
        <f t="shared" ref="Q149:S149" si="333">Q$141</f>
        <v>buildings-sector-main.html#eff-stds</v>
      </c>
      <c r="R149" s="34" t="str">
        <f t="shared" si="333"/>
        <v>building-energy-efficiency-standards.html</v>
      </c>
      <c r="S149" s="35" t="str">
        <f t="shared" si="333"/>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3" t="str">
        <f t="shared" si="304"/>
        <v>Itron, 2007, "ASSESSMENT OF LONG-TERM
ELECTRIC ENERGY EFFICIENCY
POTENTIAL IN CALIFORNIA’S
RESIDENTIAL SECTOR," http://www.energy.ca.gov/2007publications/CEC-500-2007-002/CEC-500-2007-002.PDF, p.33, Table 5-1</v>
      </c>
      <c r="U149" s="47"/>
      <c r="V149" s="47"/>
      <c r="W149" s="47"/>
      <c r="X149" s="47"/>
      <c r="Y149" s="47"/>
      <c r="Z149" s="47"/>
    </row>
    <row r="150" spans="1:26" ht="14.25" customHeight="1">
      <c r="A150" s="21" t="str">
        <f t="shared" ref="A150:C150" si="334">A$141</f>
        <v>Buildings and Appliances</v>
      </c>
      <c r="B150" s="21" t="str">
        <f t="shared" si="334"/>
        <v>Building Energy Efficiency Standards</v>
      </c>
      <c r="C150" s="21" t="str">
        <f t="shared" si="334"/>
        <v>Reduction in E Use Allowed by Component Eff Std</v>
      </c>
      <c r="D150" s="16" t="s">
        <v>265</v>
      </c>
      <c r="E150" s="16" t="s">
        <v>273</v>
      </c>
      <c r="F150" s="16" t="s">
        <v>274</v>
      </c>
      <c r="G150" s="16" t="s">
        <v>266</v>
      </c>
      <c r="H150" s="15">
        <v>153</v>
      </c>
      <c r="I150" s="16" t="s">
        <v>63</v>
      </c>
      <c r="J150" s="21" t="str">
        <f t="shared" ref="J150:L150" si="335">J$141</f>
        <v>Building Energy Efficiency Standards</v>
      </c>
      <c r="K150" s="22" t="str">
        <f t="shared" si="335"/>
        <v>bldgs efficiency standards</v>
      </c>
      <c r="L150" s="22">
        <f t="shared" si="335"/>
        <v>0</v>
      </c>
      <c r="M150" s="22">
        <f t="shared" si="323"/>
        <v>0.4</v>
      </c>
      <c r="N150" s="22">
        <f t="shared" ref="N150:O150" si="336">N$141</f>
        <v>0.01</v>
      </c>
      <c r="O150" s="48" t="str">
        <f t="shared" si="336"/>
        <v>% reduction in energy use</v>
      </c>
      <c r="P150" s="46" t="s">
        <v>305</v>
      </c>
      <c r="Q150" s="23" t="str">
        <f t="shared" ref="Q150:S150" si="337">Q$141</f>
        <v>buildings-sector-main.html#eff-stds</v>
      </c>
      <c r="R150" s="34" t="str">
        <f t="shared" si="337"/>
        <v>building-energy-efficiency-standards.html</v>
      </c>
      <c r="S150" s="35" t="str">
        <f t="shared" si="337"/>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3" t="str">
        <f t="shared" si="304"/>
        <v>Itron, 2007, "ASSESSMENT OF LONG-TERM
ELECTRIC ENERGY EFFICIENCY
POTENTIAL IN CALIFORNIA’S
RESIDENTIAL SECTOR," http://www.energy.ca.gov/2007publications/CEC-500-2007-002/CEC-500-2007-002.PDF, p.33, Table 5-1</v>
      </c>
      <c r="U150" s="47"/>
      <c r="V150" s="47"/>
      <c r="W150" s="47"/>
      <c r="X150" s="47"/>
      <c r="Y150" s="47"/>
      <c r="Z150" s="47"/>
    </row>
    <row r="151" spans="1:26" ht="14.25" customHeight="1">
      <c r="A151" s="21" t="str">
        <f t="shared" ref="A151:C151" si="338">A$141</f>
        <v>Buildings and Appliances</v>
      </c>
      <c r="B151" s="21" t="str">
        <f t="shared" si="338"/>
        <v>Building Energy Efficiency Standards</v>
      </c>
      <c r="C151" s="21" t="str">
        <f t="shared" si="338"/>
        <v>Reduction in E Use Allowed by Component Eff Std</v>
      </c>
      <c r="D151" s="16" t="s">
        <v>267</v>
      </c>
      <c r="E151" s="16" t="s">
        <v>273</v>
      </c>
      <c r="F151" s="16" t="s">
        <v>274</v>
      </c>
      <c r="G151" s="16" t="s">
        <v>268</v>
      </c>
      <c r="H151" s="15">
        <v>154</v>
      </c>
      <c r="I151" s="16" t="s">
        <v>63</v>
      </c>
      <c r="J151" s="21" t="str">
        <f t="shared" ref="J151:L151" si="339">J$141</f>
        <v>Building Energy Efficiency Standards</v>
      </c>
      <c r="K151" s="22" t="str">
        <f t="shared" si="339"/>
        <v>bldgs efficiency standards</v>
      </c>
      <c r="L151" s="22">
        <f t="shared" si="339"/>
        <v>0</v>
      </c>
      <c r="M151" s="22">
        <f t="shared" si="323"/>
        <v>0.38</v>
      </c>
      <c r="N151" s="22">
        <f t="shared" ref="N151:O151" si="340">N$141</f>
        <v>0.01</v>
      </c>
      <c r="O151" s="48" t="str">
        <f t="shared" si="340"/>
        <v>% reduction in energy use</v>
      </c>
      <c r="P151" s="46" t="s">
        <v>306</v>
      </c>
      <c r="Q151" s="23" t="str">
        <f t="shared" ref="Q151:S151" si="341">Q$141</f>
        <v>buildings-sector-main.html#eff-stds</v>
      </c>
      <c r="R151" s="34" t="str">
        <f t="shared" si="341"/>
        <v>building-energy-efficiency-standards.html</v>
      </c>
      <c r="S151" s="35" t="str">
        <f t="shared" si="341"/>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3" t="str">
        <f t="shared" si="304"/>
        <v>Itron, 2007, "ASSESSMENT OF LONG-TERM
ELECTRIC ENERGY EFFICIENCY
POTENTIAL IN CALIFORNIA’S
RESIDENTIAL SECTOR," http://www.energy.ca.gov/2007publications/CEC-500-2007-002/CEC-500-2007-002.PDF, p.33, Table 5-1</v>
      </c>
      <c r="U151" s="47"/>
      <c r="V151" s="47"/>
      <c r="W151" s="47"/>
      <c r="X151" s="47"/>
      <c r="Y151" s="47"/>
      <c r="Z151" s="47"/>
    </row>
    <row r="152" spans="1:26" ht="14.25" customHeight="1">
      <c r="A152" s="21" t="str">
        <f t="shared" ref="A152:C152" si="342">A$141</f>
        <v>Buildings and Appliances</v>
      </c>
      <c r="B152" s="21" t="str">
        <f t="shared" si="342"/>
        <v>Building Energy Efficiency Standards</v>
      </c>
      <c r="C152" s="21" t="str">
        <f t="shared" si="342"/>
        <v>Reduction in E Use Allowed by Component Eff Std</v>
      </c>
      <c r="D152" s="16" t="s">
        <v>270</v>
      </c>
      <c r="E152" s="16" t="s">
        <v>273</v>
      </c>
      <c r="F152" s="16" t="s">
        <v>274</v>
      </c>
      <c r="G152" s="16" t="s">
        <v>271</v>
      </c>
      <c r="H152" s="15">
        <v>155</v>
      </c>
      <c r="I152" s="16" t="s">
        <v>63</v>
      </c>
      <c r="J152" s="21" t="str">
        <f t="shared" ref="J152:L152" si="343">J$141</f>
        <v>Building Energy Efficiency Standards</v>
      </c>
      <c r="K152" s="22" t="str">
        <f t="shared" si="343"/>
        <v>bldgs efficiency standards</v>
      </c>
      <c r="L152" s="22">
        <f t="shared" si="343"/>
        <v>0</v>
      </c>
      <c r="M152" s="22">
        <f t="shared" si="323"/>
        <v>0.11</v>
      </c>
      <c r="N152" s="22">
        <f t="shared" ref="N152:O152" si="344">N$141</f>
        <v>0.01</v>
      </c>
      <c r="O152" s="48" t="str">
        <f t="shared" si="344"/>
        <v>% reduction in energy use</v>
      </c>
      <c r="P152" s="46" t="s">
        <v>307</v>
      </c>
      <c r="Q152" s="23" t="str">
        <f t="shared" ref="Q152:S152" si="345">Q$141</f>
        <v>buildings-sector-main.html#eff-stds</v>
      </c>
      <c r="R152" s="34" t="str">
        <f t="shared" si="345"/>
        <v>building-energy-efficiency-standards.html</v>
      </c>
      <c r="S152" s="35" t="str">
        <f t="shared" si="345"/>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3" t="str">
        <f t="shared" si="304"/>
        <v>Itron, 2007, "ASSESSMENT OF LONG-TERM
ELECTRIC ENERGY EFFICIENCY
POTENTIAL IN CALIFORNIA’S
RESIDENTIAL SECTOR," http://www.energy.ca.gov/2007publications/CEC-500-2007-002/CEC-500-2007-002.PDF, p.33, Table 5-1</v>
      </c>
      <c r="U152" s="47"/>
      <c r="V152" s="47"/>
      <c r="W152" s="47"/>
      <c r="X152" s="47"/>
      <c r="Y152" s="47"/>
      <c r="Z152" s="47"/>
    </row>
    <row r="153" spans="1:26" ht="14.25" customHeight="1">
      <c r="A153" s="21" t="str">
        <f t="shared" ref="A153:C153" si="346">A$141</f>
        <v>Buildings and Appliances</v>
      </c>
      <c r="B153" s="21" t="str">
        <f t="shared" si="346"/>
        <v>Building Energy Efficiency Standards</v>
      </c>
      <c r="C153" s="21" t="str">
        <f t="shared" si="346"/>
        <v>Reduction in E Use Allowed by Component Eff Std</v>
      </c>
      <c r="D153" s="16" t="s">
        <v>253</v>
      </c>
      <c r="E153" s="16" t="s">
        <v>278</v>
      </c>
      <c r="F153" s="16" t="s">
        <v>279</v>
      </c>
      <c r="G153" s="16" t="s">
        <v>256</v>
      </c>
      <c r="H153" s="15">
        <v>156</v>
      </c>
      <c r="I153" s="16" t="s">
        <v>63</v>
      </c>
      <c r="J153" s="21" t="str">
        <f t="shared" ref="J153:L153" si="347">J$141</f>
        <v>Building Energy Efficiency Standards</v>
      </c>
      <c r="K153" s="22" t="str">
        <f t="shared" si="347"/>
        <v>bldgs efficiency standards</v>
      </c>
      <c r="L153" s="22">
        <f t="shared" si="347"/>
        <v>0</v>
      </c>
      <c r="M153" s="22">
        <f t="shared" si="323"/>
        <v>0.22</v>
      </c>
      <c r="N153" s="22">
        <f t="shared" ref="N153:O153" si="348">N$141</f>
        <v>0.01</v>
      </c>
      <c r="O153" s="48" t="str">
        <f t="shared" si="348"/>
        <v>% reduction in energy use</v>
      </c>
      <c r="P153" s="46" t="s">
        <v>308</v>
      </c>
      <c r="Q153" s="23" t="str">
        <f t="shared" ref="Q153:S153" si="349">Q$141</f>
        <v>buildings-sector-main.html#eff-stds</v>
      </c>
      <c r="R153" s="34" t="str">
        <f t="shared" si="349"/>
        <v>building-energy-efficiency-standards.html</v>
      </c>
      <c r="S153" s="35" t="str">
        <f t="shared" si="34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3" t="str">
        <f t="shared" si="304"/>
        <v>Itron, 2007, "ASSESSMENT OF LONG-TERM
ELECTRIC ENERGY EFFICIENCY
POTENTIAL IN CALIFORNIA’S
RESIDENTIAL SECTOR," http://www.energy.ca.gov/2007publications/CEC-500-2007-002/CEC-500-2007-002.PDF, p.33, Table 5-1</v>
      </c>
      <c r="U153" s="47"/>
      <c r="V153" s="47"/>
      <c r="W153" s="47"/>
      <c r="X153" s="47"/>
      <c r="Y153" s="47"/>
      <c r="Z153" s="47"/>
    </row>
    <row r="154" spans="1:26" ht="14.25" customHeight="1">
      <c r="A154" s="21" t="str">
        <f t="shared" ref="A154:C154" si="350">A$141</f>
        <v>Buildings and Appliances</v>
      </c>
      <c r="B154" s="21" t="str">
        <f t="shared" si="350"/>
        <v>Building Energy Efficiency Standards</v>
      </c>
      <c r="C154" s="21" t="str">
        <f t="shared" si="350"/>
        <v>Reduction in E Use Allowed by Component Eff Std</v>
      </c>
      <c r="D154" s="16" t="s">
        <v>263</v>
      </c>
      <c r="E154" s="16" t="s">
        <v>278</v>
      </c>
      <c r="F154" s="16" t="s">
        <v>279</v>
      </c>
      <c r="G154" s="16" t="s">
        <v>264</v>
      </c>
      <c r="H154" s="15">
        <v>157</v>
      </c>
      <c r="I154" s="16" t="s">
        <v>63</v>
      </c>
      <c r="J154" s="21" t="str">
        <f t="shared" ref="J154:L154" si="351">J$141</f>
        <v>Building Energy Efficiency Standards</v>
      </c>
      <c r="K154" s="22" t="str">
        <f t="shared" si="351"/>
        <v>bldgs efficiency standards</v>
      </c>
      <c r="L154" s="22">
        <f t="shared" si="351"/>
        <v>0</v>
      </c>
      <c r="M154" s="22">
        <f t="shared" si="323"/>
        <v>0.38</v>
      </c>
      <c r="N154" s="22">
        <f t="shared" ref="N154:O154" si="352">N$141</f>
        <v>0.01</v>
      </c>
      <c r="O154" s="48" t="str">
        <f t="shared" si="352"/>
        <v>% reduction in energy use</v>
      </c>
      <c r="P154" s="46" t="s">
        <v>309</v>
      </c>
      <c r="Q154" s="23" t="str">
        <f t="shared" ref="Q154:S154" si="353">Q$141</f>
        <v>buildings-sector-main.html#eff-stds</v>
      </c>
      <c r="R154" s="34" t="str">
        <f t="shared" si="353"/>
        <v>building-energy-efficiency-standards.html</v>
      </c>
      <c r="S154" s="35" t="str">
        <f t="shared" si="353"/>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3" t="str">
        <f t="shared" si="304"/>
        <v>Itron, 2007, "ASSESSMENT OF LONG-TERM
ELECTRIC ENERGY EFFICIENCY
POTENTIAL IN CALIFORNIA’S
RESIDENTIAL SECTOR," http://www.energy.ca.gov/2007publications/CEC-500-2007-002/CEC-500-2007-002.PDF, p.33, Table 5-1</v>
      </c>
      <c r="U154" s="47"/>
      <c r="V154" s="47"/>
      <c r="W154" s="47"/>
      <c r="X154" s="47"/>
      <c r="Y154" s="47"/>
      <c r="Z154" s="47"/>
    </row>
    <row r="155" spans="1:26" ht="14.25" customHeight="1">
      <c r="A155" s="21" t="str">
        <f t="shared" ref="A155:C155" si="354">A$141</f>
        <v>Buildings and Appliances</v>
      </c>
      <c r="B155" s="21" t="str">
        <f t="shared" si="354"/>
        <v>Building Energy Efficiency Standards</v>
      </c>
      <c r="C155" s="21" t="str">
        <f t="shared" si="354"/>
        <v>Reduction in E Use Allowed by Component Eff Std</v>
      </c>
      <c r="D155" s="16" t="s">
        <v>296</v>
      </c>
      <c r="E155" s="16" t="s">
        <v>278</v>
      </c>
      <c r="F155" s="16" t="s">
        <v>279</v>
      </c>
      <c r="G155" s="16" t="s">
        <v>297</v>
      </c>
      <c r="H155" s="15">
        <v>158</v>
      </c>
      <c r="I155" s="16" t="s">
        <v>63</v>
      </c>
      <c r="J155" s="21" t="str">
        <f t="shared" ref="J155:L155" si="355">J$141</f>
        <v>Building Energy Efficiency Standards</v>
      </c>
      <c r="K155" s="22" t="str">
        <f t="shared" si="355"/>
        <v>bldgs efficiency standards</v>
      </c>
      <c r="L155" s="22">
        <f t="shared" si="355"/>
        <v>0</v>
      </c>
      <c r="M155" s="22">
        <f t="shared" si="323"/>
        <v>0.38</v>
      </c>
      <c r="N155" s="22">
        <f t="shared" ref="N155:O155" si="356">N$141</f>
        <v>0.01</v>
      </c>
      <c r="O155" s="48" t="str">
        <f t="shared" si="356"/>
        <v>% reduction in energy use</v>
      </c>
      <c r="P155" s="46" t="s">
        <v>310</v>
      </c>
      <c r="Q155" s="23" t="str">
        <f t="shared" ref="Q155:S155" si="357">Q$141</f>
        <v>buildings-sector-main.html#eff-stds</v>
      </c>
      <c r="R155" s="34" t="str">
        <f t="shared" si="357"/>
        <v>building-energy-efficiency-standards.html</v>
      </c>
      <c r="S155" s="35" t="str">
        <f t="shared" si="357"/>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3" t="str">
        <f t="shared" si="304"/>
        <v>Itron, 2007, "ASSESSMENT OF LONG-TERM
ELECTRIC ENERGY EFFICIENCY
POTENTIAL IN CALIFORNIA’S
RESIDENTIAL SECTOR," http://www.energy.ca.gov/2007publications/CEC-500-2007-002/CEC-500-2007-002.PDF, p.33, Table 5-1</v>
      </c>
      <c r="U155" s="47"/>
      <c r="V155" s="47"/>
      <c r="W155" s="47"/>
      <c r="X155" s="47"/>
      <c r="Y155" s="47"/>
      <c r="Z155" s="47"/>
    </row>
    <row r="156" spans="1:26" ht="14.25" customHeight="1">
      <c r="A156" s="21" t="str">
        <f t="shared" ref="A156:C156" si="358">A$141</f>
        <v>Buildings and Appliances</v>
      </c>
      <c r="B156" s="21" t="str">
        <f t="shared" si="358"/>
        <v>Building Energy Efficiency Standards</v>
      </c>
      <c r="C156" s="21" t="str">
        <f t="shared" si="358"/>
        <v>Reduction in E Use Allowed by Component Eff Std</v>
      </c>
      <c r="D156" s="16" t="s">
        <v>265</v>
      </c>
      <c r="E156" s="16" t="s">
        <v>278</v>
      </c>
      <c r="F156" s="16" t="s">
        <v>279</v>
      </c>
      <c r="G156" s="16" t="s">
        <v>266</v>
      </c>
      <c r="H156" s="15">
        <v>159</v>
      </c>
      <c r="I156" s="16" t="s">
        <v>63</v>
      </c>
      <c r="J156" s="21" t="str">
        <f t="shared" ref="J156:L156" si="359">J$141</f>
        <v>Building Energy Efficiency Standards</v>
      </c>
      <c r="K156" s="22" t="str">
        <f t="shared" si="359"/>
        <v>bldgs efficiency standards</v>
      </c>
      <c r="L156" s="22">
        <f t="shared" si="359"/>
        <v>0</v>
      </c>
      <c r="M156" s="22">
        <f t="shared" si="323"/>
        <v>0.4</v>
      </c>
      <c r="N156" s="22">
        <f t="shared" ref="N156:O156" si="360">N$141</f>
        <v>0.01</v>
      </c>
      <c r="O156" s="48" t="str">
        <f t="shared" si="360"/>
        <v>% reduction in energy use</v>
      </c>
      <c r="P156" s="46" t="s">
        <v>311</v>
      </c>
      <c r="Q156" s="23" t="str">
        <f t="shared" ref="Q156:S156" si="361">Q$141</f>
        <v>buildings-sector-main.html#eff-stds</v>
      </c>
      <c r="R156" s="34" t="str">
        <f t="shared" si="361"/>
        <v>building-energy-efficiency-standards.html</v>
      </c>
      <c r="S156" s="35" t="str">
        <f t="shared" si="361"/>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3" t="str">
        <f t="shared" si="304"/>
        <v>Itron, 2007, "ASSESSMENT OF LONG-TERM
ELECTRIC ENERGY EFFICIENCY
POTENTIAL IN CALIFORNIA’S
RESIDENTIAL SECTOR," http://www.energy.ca.gov/2007publications/CEC-500-2007-002/CEC-500-2007-002.PDF, p.33, Table 5-1</v>
      </c>
      <c r="U156" s="47"/>
      <c r="V156" s="47"/>
      <c r="W156" s="47"/>
      <c r="X156" s="47"/>
      <c r="Y156" s="47"/>
      <c r="Z156" s="47"/>
    </row>
    <row r="157" spans="1:26" ht="14.25" customHeight="1">
      <c r="A157" s="21" t="str">
        <f t="shared" ref="A157:C157" si="362">A$141</f>
        <v>Buildings and Appliances</v>
      </c>
      <c r="B157" s="21" t="str">
        <f t="shared" si="362"/>
        <v>Building Energy Efficiency Standards</v>
      </c>
      <c r="C157" s="21" t="str">
        <f t="shared" si="362"/>
        <v>Reduction in E Use Allowed by Component Eff Std</v>
      </c>
      <c r="D157" s="16" t="s">
        <v>267</v>
      </c>
      <c r="E157" s="16" t="s">
        <v>278</v>
      </c>
      <c r="F157" s="16" t="s">
        <v>279</v>
      </c>
      <c r="G157" s="16" t="s">
        <v>268</v>
      </c>
      <c r="H157" s="15">
        <v>160</v>
      </c>
      <c r="I157" s="16" t="s">
        <v>63</v>
      </c>
      <c r="J157" s="21" t="str">
        <f t="shared" ref="J157:L157" si="363">J$141</f>
        <v>Building Energy Efficiency Standards</v>
      </c>
      <c r="K157" s="22" t="str">
        <f t="shared" si="363"/>
        <v>bldgs efficiency standards</v>
      </c>
      <c r="L157" s="22">
        <f t="shared" si="363"/>
        <v>0</v>
      </c>
      <c r="M157" s="22">
        <f t="shared" si="323"/>
        <v>0.38</v>
      </c>
      <c r="N157" s="22">
        <f t="shared" ref="N157:O157" si="364">N$141</f>
        <v>0.01</v>
      </c>
      <c r="O157" s="48" t="str">
        <f t="shared" si="364"/>
        <v>% reduction in energy use</v>
      </c>
      <c r="P157" s="46" t="s">
        <v>312</v>
      </c>
      <c r="Q157" s="23" t="str">
        <f t="shared" ref="Q157:S157" si="365">Q$141</f>
        <v>buildings-sector-main.html#eff-stds</v>
      </c>
      <c r="R157" s="34" t="str">
        <f t="shared" si="365"/>
        <v>building-energy-efficiency-standards.html</v>
      </c>
      <c r="S157" s="35" t="str">
        <f t="shared" si="365"/>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3" t="str">
        <f t="shared" si="304"/>
        <v>Itron, 2007, "ASSESSMENT OF LONG-TERM
ELECTRIC ENERGY EFFICIENCY
POTENTIAL IN CALIFORNIA’S
RESIDENTIAL SECTOR," http://www.energy.ca.gov/2007publications/CEC-500-2007-002/CEC-500-2007-002.PDF, p.33, Table 5-1</v>
      </c>
      <c r="U157" s="47"/>
      <c r="V157" s="47"/>
      <c r="W157" s="47"/>
      <c r="X157" s="47"/>
      <c r="Y157" s="47"/>
      <c r="Z157" s="47"/>
    </row>
    <row r="158" spans="1:26" ht="14.25" customHeight="1">
      <c r="A158" s="21" t="str">
        <f t="shared" ref="A158:C158" si="366">A$141</f>
        <v>Buildings and Appliances</v>
      </c>
      <c r="B158" s="21" t="str">
        <f t="shared" si="366"/>
        <v>Building Energy Efficiency Standards</v>
      </c>
      <c r="C158" s="21" t="str">
        <f t="shared" si="366"/>
        <v>Reduction in E Use Allowed by Component Eff Std</v>
      </c>
      <c r="D158" s="16" t="s">
        <v>270</v>
      </c>
      <c r="E158" s="16" t="s">
        <v>278</v>
      </c>
      <c r="F158" s="16" t="s">
        <v>279</v>
      </c>
      <c r="G158" s="16" t="s">
        <v>271</v>
      </c>
      <c r="H158" s="15">
        <v>161</v>
      </c>
      <c r="I158" s="16" t="s">
        <v>63</v>
      </c>
      <c r="J158" s="21" t="str">
        <f t="shared" ref="J158:L158" si="367">J$141</f>
        <v>Building Energy Efficiency Standards</v>
      </c>
      <c r="K158" s="22" t="str">
        <f t="shared" si="367"/>
        <v>bldgs efficiency standards</v>
      </c>
      <c r="L158" s="22">
        <f t="shared" si="367"/>
        <v>0</v>
      </c>
      <c r="M158" s="22">
        <f t="shared" si="323"/>
        <v>0.11</v>
      </c>
      <c r="N158" s="22">
        <f t="shared" ref="N158:O158" si="368">N$141</f>
        <v>0.01</v>
      </c>
      <c r="O158" s="48" t="str">
        <f t="shared" si="368"/>
        <v>% reduction in energy use</v>
      </c>
      <c r="P158" s="46" t="s">
        <v>313</v>
      </c>
      <c r="Q158" s="23" t="str">
        <f t="shared" ref="Q158:S158" si="369">Q$141</f>
        <v>buildings-sector-main.html#eff-stds</v>
      </c>
      <c r="R158" s="34" t="str">
        <f t="shared" si="369"/>
        <v>building-energy-efficiency-standards.html</v>
      </c>
      <c r="S158" s="35" t="str">
        <f t="shared" si="36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3" t="str">
        <f t="shared" si="304"/>
        <v>Itron, 2007, "ASSESSMENT OF LONG-TERM
ELECTRIC ENERGY EFFICIENCY
POTENTIAL IN CALIFORNIA’S
RESIDENTIAL SECTOR," http://www.energy.ca.gov/2007publications/CEC-500-2007-002/CEC-500-2007-002.PDF, p.33, Table 5-1</v>
      </c>
      <c r="U158" s="47"/>
      <c r="V158" s="47"/>
      <c r="W158" s="47"/>
      <c r="X158" s="47"/>
      <c r="Y158" s="47"/>
      <c r="Z158" s="47"/>
    </row>
    <row r="159" spans="1:26" ht="14.25" customHeight="1">
      <c r="A159" s="14" t="s">
        <v>250</v>
      </c>
      <c r="B159" s="14" t="s">
        <v>314</v>
      </c>
      <c r="C159" s="14" t="s">
        <v>315</v>
      </c>
      <c r="D159" s="16"/>
      <c r="E159" s="16"/>
      <c r="F159" s="16"/>
      <c r="G159" s="16"/>
      <c r="H159" s="15">
        <v>19</v>
      </c>
      <c r="I159" s="16" t="s">
        <v>63</v>
      </c>
      <c r="J159" s="14" t="s">
        <v>314</v>
      </c>
      <c r="K159" s="14" t="s">
        <v>316</v>
      </c>
      <c r="L159" s="14">
        <v>0</v>
      </c>
      <c r="M159" s="14">
        <v>1</v>
      </c>
      <c r="N159" s="14">
        <v>1</v>
      </c>
      <c r="O159" s="16" t="s">
        <v>317</v>
      </c>
      <c r="P159" s="49" t="s">
        <v>318</v>
      </c>
      <c r="Q159" s="16" t="s">
        <v>319</v>
      </c>
      <c r="R159" s="27" t="s">
        <v>320</v>
      </c>
      <c r="S159" s="18" t="s">
        <v>321</v>
      </c>
      <c r="T159" s="23"/>
      <c r="U159" s="47"/>
      <c r="V159" s="47"/>
      <c r="W159" s="47"/>
      <c r="X159" s="47"/>
      <c r="Y159" s="47"/>
      <c r="Z159" s="47"/>
    </row>
    <row r="160" spans="1:26" ht="14.25" customHeight="1">
      <c r="A160" s="14" t="s">
        <v>250</v>
      </c>
      <c r="B160" s="14" t="s">
        <v>322</v>
      </c>
      <c r="C160" s="14" t="s">
        <v>323</v>
      </c>
      <c r="D160" s="16"/>
      <c r="E160" s="16"/>
      <c r="F160" s="16"/>
      <c r="G160" s="16"/>
      <c r="H160" s="15">
        <v>146</v>
      </c>
      <c r="I160" s="16" t="s">
        <v>63</v>
      </c>
      <c r="J160" s="15" t="s">
        <v>324</v>
      </c>
      <c r="K160" s="14" t="s">
        <v>325</v>
      </c>
      <c r="L160" s="14">
        <v>0</v>
      </c>
      <c r="M160" s="17">
        <f>ROUND(MaxBoundCalculations!B172,2)</f>
        <v>0.24</v>
      </c>
      <c r="N160" s="50">
        <v>5.0000000000000001E-3</v>
      </c>
      <c r="O160" s="16" t="s">
        <v>326</v>
      </c>
      <c r="P160" s="18" t="s">
        <v>327</v>
      </c>
      <c r="Q160" s="16" t="s">
        <v>328</v>
      </c>
      <c r="R160" s="27" t="s">
        <v>329</v>
      </c>
      <c r="S160" s="18" t="s">
        <v>330</v>
      </c>
      <c r="T160" s="16" t="s">
        <v>331</v>
      </c>
      <c r="U160" s="47"/>
      <c r="V160" s="47"/>
      <c r="W160" s="47"/>
      <c r="X160" s="47"/>
      <c r="Y160" s="47"/>
      <c r="Z160" s="47"/>
    </row>
    <row r="161" spans="1:26" ht="14.25" customHeight="1">
      <c r="A161" s="14" t="s">
        <v>250</v>
      </c>
      <c r="B161" s="14" t="s">
        <v>332</v>
      </c>
      <c r="C161" s="14" t="s">
        <v>333</v>
      </c>
      <c r="D161" s="16"/>
      <c r="E161" s="16"/>
      <c r="F161" s="16"/>
      <c r="G161" s="16"/>
      <c r="H161" s="15">
        <v>147</v>
      </c>
      <c r="I161" s="16" t="s">
        <v>63</v>
      </c>
      <c r="J161" s="15" t="s">
        <v>324</v>
      </c>
      <c r="K161" s="14" t="s">
        <v>334</v>
      </c>
      <c r="L161" s="14">
        <v>0</v>
      </c>
      <c r="M161" s="17">
        <v>0.5</v>
      </c>
      <c r="N161" s="17">
        <v>0.01</v>
      </c>
      <c r="O161" s="16" t="s">
        <v>335</v>
      </c>
      <c r="P161" s="18" t="s">
        <v>336</v>
      </c>
      <c r="Q161" s="16" t="s">
        <v>337</v>
      </c>
      <c r="R161" s="27" t="s">
        <v>338</v>
      </c>
      <c r="S161" s="18" t="s">
        <v>339</v>
      </c>
      <c r="T161" s="23"/>
      <c r="U161" s="47"/>
      <c r="V161" s="47"/>
      <c r="W161" s="47"/>
      <c r="X161" s="47"/>
      <c r="Y161" s="47"/>
      <c r="Z161" s="47"/>
    </row>
    <row r="162" spans="1:26" ht="14.25" customHeight="1">
      <c r="A162" s="14" t="s">
        <v>250</v>
      </c>
      <c r="B162" s="14" t="s">
        <v>340</v>
      </c>
      <c r="C162" s="14" t="s">
        <v>341</v>
      </c>
      <c r="D162" s="16"/>
      <c r="E162" s="16"/>
      <c r="F162" s="16"/>
      <c r="G162" s="16"/>
      <c r="H162" s="15">
        <v>20</v>
      </c>
      <c r="I162" s="16" t="s">
        <v>63</v>
      </c>
      <c r="J162" s="14" t="s">
        <v>340</v>
      </c>
      <c r="K162" s="14" t="s">
        <v>342</v>
      </c>
      <c r="L162" s="14">
        <v>0</v>
      </c>
      <c r="M162" s="14">
        <v>1</v>
      </c>
      <c r="N162" s="14">
        <v>1</v>
      </c>
      <c r="O162" s="16" t="s">
        <v>317</v>
      </c>
      <c r="P162" s="18" t="s">
        <v>343</v>
      </c>
      <c r="Q162" s="16" t="s">
        <v>344</v>
      </c>
      <c r="R162" s="27" t="s">
        <v>345</v>
      </c>
      <c r="S162" s="18" t="s">
        <v>321</v>
      </c>
      <c r="T162" s="23"/>
      <c r="U162" s="47"/>
      <c r="V162" s="47"/>
      <c r="W162" s="47"/>
      <c r="X162" s="47"/>
      <c r="Y162" s="47"/>
      <c r="Z162" s="47"/>
    </row>
    <row r="163" spans="1:26" ht="14.25" customHeight="1">
      <c r="A163" s="14" t="s">
        <v>250</v>
      </c>
      <c r="B163" s="14" t="s">
        <v>346</v>
      </c>
      <c r="C163" s="14" t="s">
        <v>347</v>
      </c>
      <c r="D163" s="16" t="s">
        <v>254</v>
      </c>
      <c r="E163" s="16"/>
      <c r="F163" s="16" t="s">
        <v>255</v>
      </c>
      <c r="G163" s="16"/>
      <c r="H163" s="15">
        <v>378</v>
      </c>
      <c r="I163" s="16" t="s">
        <v>63</v>
      </c>
      <c r="J163" s="14" t="s">
        <v>348</v>
      </c>
      <c r="K163" s="14" t="s">
        <v>349</v>
      </c>
      <c r="L163" s="17">
        <v>0</v>
      </c>
      <c r="M163" s="17">
        <v>0.5</v>
      </c>
      <c r="N163" s="17">
        <v>0.01</v>
      </c>
      <c r="O163" s="16" t="s">
        <v>350</v>
      </c>
      <c r="P163" s="18" t="s">
        <v>351</v>
      </c>
      <c r="Q163" s="16" t="s">
        <v>352</v>
      </c>
      <c r="R163" s="27" t="s">
        <v>353</v>
      </c>
      <c r="S163" s="18" t="s">
        <v>205</v>
      </c>
      <c r="T163" s="16"/>
      <c r="U163" s="47"/>
      <c r="V163" s="47"/>
      <c r="W163" s="47"/>
      <c r="X163" s="47"/>
      <c r="Y163" s="47"/>
      <c r="Z163" s="47"/>
    </row>
    <row r="164" spans="1:26" ht="14.25" customHeight="1">
      <c r="A164" s="21" t="str">
        <f t="shared" ref="A164:C164" si="370">A$163</f>
        <v>Buildings and Appliances</v>
      </c>
      <c r="B164" s="21" t="str">
        <f t="shared" si="370"/>
        <v>Retrofit Existing Buildings</v>
      </c>
      <c r="C164" s="21" t="str">
        <f t="shared" si="370"/>
        <v>Share of Preexisting Buildings Subject to Retrofitting</v>
      </c>
      <c r="D164" s="16" t="s">
        <v>273</v>
      </c>
      <c r="E164" s="16"/>
      <c r="F164" s="16" t="s">
        <v>274</v>
      </c>
      <c r="G164" s="16"/>
      <c r="H164" s="15">
        <v>379</v>
      </c>
      <c r="I164" s="16" t="s">
        <v>63</v>
      </c>
      <c r="J164" s="21" t="str">
        <f t="shared" ref="J164:O164" si="371">J$163</f>
        <v>Increased Retrofitting</v>
      </c>
      <c r="K164" s="22" t="str">
        <f t="shared" si="371"/>
        <v>bldgs retrofitting</v>
      </c>
      <c r="L164" s="22">
        <f t="shared" si="371"/>
        <v>0</v>
      </c>
      <c r="M164" s="22">
        <f t="shared" si="371"/>
        <v>0.5</v>
      </c>
      <c r="N164" s="22">
        <f t="shared" si="371"/>
        <v>0.01</v>
      </c>
      <c r="O164" s="23" t="str">
        <f t="shared" si="371"/>
        <v>% of existing buildings</v>
      </c>
      <c r="P164" s="18" t="s">
        <v>354</v>
      </c>
      <c r="Q164" s="16" t="s">
        <v>352</v>
      </c>
      <c r="R164" s="27" t="s">
        <v>353</v>
      </c>
      <c r="S164" s="35" t="str">
        <f t="shared" ref="S164:S165" si="372">S163</f>
        <v>Calculated from model data; see the relevant variable(s) in the InputData folder for source information.</v>
      </c>
      <c r="T164" s="23"/>
      <c r="U164" s="47"/>
      <c r="V164" s="47"/>
      <c r="W164" s="47"/>
      <c r="X164" s="47"/>
      <c r="Y164" s="47"/>
      <c r="Z164" s="47"/>
    </row>
    <row r="165" spans="1:26" ht="14.25" customHeight="1">
      <c r="A165" s="21" t="str">
        <f t="shared" ref="A165:C165" si="373">A$163</f>
        <v>Buildings and Appliances</v>
      </c>
      <c r="B165" s="21" t="str">
        <f t="shared" si="373"/>
        <v>Retrofit Existing Buildings</v>
      </c>
      <c r="C165" s="21" t="str">
        <f t="shared" si="373"/>
        <v>Share of Preexisting Buildings Subject to Retrofitting</v>
      </c>
      <c r="D165" s="16" t="s">
        <v>278</v>
      </c>
      <c r="E165" s="16"/>
      <c r="F165" s="16" t="s">
        <v>279</v>
      </c>
      <c r="G165" s="16"/>
      <c r="H165" s="15">
        <v>380</v>
      </c>
      <c r="I165" s="16" t="s">
        <v>63</v>
      </c>
      <c r="J165" s="21" t="str">
        <f t="shared" ref="J165:O165" si="374">J$163</f>
        <v>Increased Retrofitting</v>
      </c>
      <c r="K165" s="22" t="str">
        <f t="shared" si="374"/>
        <v>bldgs retrofitting</v>
      </c>
      <c r="L165" s="22">
        <f t="shared" si="374"/>
        <v>0</v>
      </c>
      <c r="M165" s="22">
        <f t="shared" si="374"/>
        <v>0.5</v>
      </c>
      <c r="N165" s="22">
        <f t="shared" si="374"/>
        <v>0.01</v>
      </c>
      <c r="O165" s="23" t="str">
        <f t="shared" si="374"/>
        <v>% of existing buildings</v>
      </c>
      <c r="P165" s="18" t="s">
        <v>355</v>
      </c>
      <c r="Q165" s="16" t="s">
        <v>352</v>
      </c>
      <c r="R165" s="27" t="s">
        <v>353</v>
      </c>
      <c r="S165" s="35" t="str">
        <f t="shared" si="372"/>
        <v>Calculated from model data; see the relevant variable(s) in the InputData folder for source information.</v>
      </c>
      <c r="T165" s="23"/>
      <c r="U165" s="47"/>
      <c r="V165" s="47"/>
      <c r="W165" s="47"/>
      <c r="X165" s="47"/>
      <c r="Y165" s="47"/>
      <c r="Z165" s="47"/>
    </row>
    <row r="166" spans="1:26" ht="14.25" customHeight="1">
      <c r="A166" s="14" t="s">
        <v>250</v>
      </c>
      <c r="B166" s="14" t="s">
        <v>356</v>
      </c>
      <c r="C166" s="14" t="s">
        <v>357</v>
      </c>
      <c r="D166" s="16" t="s">
        <v>253</v>
      </c>
      <c r="E166" s="16"/>
      <c r="F166" s="16" t="s">
        <v>256</v>
      </c>
      <c r="G166" s="16"/>
      <c r="H166" s="15">
        <v>27</v>
      </c>
      <c r="I166" s="16" t="s">
        <v>86</v>
      </c>
      <c r="J166" s="14" t="s">
        <v>356</v>
      </c>
      <c r="K166" s="14" t="s">
        <v>358</v>
      </c>
      <c r="L166" s="14">
        <v>0</v>
      </c>
      <c r="M166" s="14">
        <v>1</v>
      </c>
      <c r="N166" s="14">
        <v>1</v>
      </c>
      <c r="O166" s="28" t="s">
        <v>317</v>
      </c>
      <c r="P166" s="26" t="s">
        <v>359</v>
      </c>
      <c r="Q166" s="16" t="s">
        <v>360</v>
      </c>
      <c r="R166" s="27" t="s">
        <v>361</v>
      </c>
      <c r="S166" s="51" t="s">
        <v>362</v>
      </c>
      <c r="T166" s="23"/>
      <c r="U166" s="47"/>
      <c r="V166" s="47"/>
      <c r="W166" s="47"/>
      <c r="X166" s="47"/>
      <c r="Y166" s="47"/>
      <c r="Z166" s="47"/>
    </row>
    <row r="167" spans="1:26" ht="14.25" customHeight="1">
      <c r="A167" s="21" t="str">
        <f t="shared" ref="A167:C167" si="375">A$166</f>
        <v>Buildings and Appliances</v>
      </c>
      <c r="B167" s="21" t="str">
        <f t="shared" si="375"/>
        <v>Rebate for Efficient Products</v>
      </c>
      <c r="C167" s="21" t="str">
        <f t="shared" si="375"/>
        <v>Boolean Rebate Program for Efficient Components</v>
      </c>
      <c r="D167" s="16" t="s">
        <v>263</v>
      </c>
      <c r="E167" s="16"/>
      <c r="F167" s="16" t="s">
        <v>264</v>
      </c>
      <c r="G167" s="16"/>
      <c r="H167" s="15">
        <v>28</v>
      </c>
      <c r="I167" s="16" t="s">
        <v>63</v>
      </c>
      <c r="J167" s="21" t="str">
        <f t="shared" ref="J167:O167" si="376">J$166</f>
        <v>Rebate for Efficient Products</v>
      </c>
      <c r="K167" s="21" t="str">
        <f t="shared" si="376"/>
        <v>bldgs rebate</v>
      </c>
      <c r="L167" s="21">
        <f t="shared" si="376"/>
        <v>0</v>
      </c>
      <c r="M167" s="21">
        <f t="shared" si="376"/>
        <v>1</v>
      </c>
      <c r="N167" s="21">
        <f t="shared" si="376"/>
        <v>1</v>
      </c>
      <c r="O167" s="23" t="str">
        <f t="shared" si="376"/>
        <v>on/off</v>
      </c>
      <c r="P167" s="18" t="s">
        <v>363</v>
      </c>
      <c r="Q167" s="16" t="s">
        <v>360</v>
      </c>
      <c r="R167" s="27" t="s">
        <v>361</v>
      </c>
      <c r="S167" s="18" t="s">
        <v>321</v>
      </c>
      <c r="T167" s="23"/>
      <c r="U167" s="47"/>
      <c r="V167" s="47"/>
      <c r="W167" s="47"/>
      <c r="X167" s="47"/>
      <c r="Y167" s="47"/>
      <c r="Z167" s="47"/>
    </row>
    <row r="168" spans="1:26" ht="14.25" customHeight="1">
      <c r="A168" s="21" t="str">
        <f t="shared" ref="A168:C168" si="377">A$166</f>
        <v>Buildings and Appliances</v>
      </c>
      <c r="B168" s="21" t="str">
        <f t="shared" si="377"/>
        <v>Rebate for Efficient Products</v>
      </c>
      <c r="C168" s="21" t="str">
        <f t="shared" si="377"/>
        <v>Boolean Rebate Program for Efficient Components</v>
      </c>
      <c r="D168" s="16" t="s">
        <v>296</v>
      </c>
      <c r="E168" s="16"/>
      <c r="F168" s="16" t="s">
        <v>297</v>
      </c>
      <c r="G168" s="16"/>
      <c r="H168" s="15">
        <v>605</v>
      </c>
      <c r="I168" s="16" t="s">
        <v>86</v>
      </c>
      <c r="J168" s="21" t="str">
        <f t="shared" ref="J168:K168" si="378">J$166</f>
        <v>Rebate for Efficient Products</v>
      </c>
      <c r="K168" s="21" t="str">
        <f t="shared" si="378"/>
        <v>bldgs rebate</v>
      </c>
      <c r="L168" s="14"/>
      <c r="M168" s="14"/>
      <c r="N168" s="14"/>
      <c r="O168" s="16"/>
      <c r="P168" s="18"/>
      <c r="Q168" s="23"/>
      <c r="R168" s="27"/>
      <c r="S168" s="35"/>
      <c r="T168" s="23"/>
      <c r="U168" s="47"/>
      <c r="V168" s="47"/>
      <c r="W168" s="47"/>
      <c r="X168" s="47"/>
      <c r="Y168" s="47"/>
      <c r="Z168" s="47"/>
    </row>
    <row r="169" spans="1:26" ht="14.25" customHeight="1">
      <c r="A169" s="21" t="str">
        <f t="shared" ref="A169:C169" si="379">A$166</f>
        <v>Buildings and Appliances</v>
      </c>
      <c r="B169" s="21" t="str">
        <f t="shared" si="379"/>
        <v>Rebate for Efficient Products</v>
      </c>
      <c r="C169" s="21" t="str">
        <f t="shared" si="379"/>
        <v>Boolean Rebate Program for Efficient Components</v>
      </c>
      <c r="D169" s="16" t="s">
        <v>265</v>
      </c>
      <c r="E169" s="16"/>
      <c r="F169" s="16" t="s">
        <v>266</v>
      </c>
      <c r="G169" s="16"/>
      <c r="H169" s="15">
        <v>606</v>
      </c>
      <c r="I169" s="16" t="s">
        <v>86</v>
      </c>
      <c r="J169" s="21" t="str">
        <f t="shared" ref="J169:K169" si="380">J$166</f>
        <v>Rebate for Efficient Products</v>
      </c>
      <c r="K169" s="21" t="str">
        <f t="shared" si="380"/>
        <v>bldgs rebate</v>
      </c>
      <c r="L169" s="14"/>
      <c r="M169" s="14"/>
      <c r="N169" s="14"/>
      <c r="O169" s="16"/>
      <c r="P169" s="18"/>
      <c r="Q169" s="23"/>
      <c r="R169" s="27"/>
      <c r="S169" s="35"/>
      <c r="T169" s="23"/>
      <c r="U169" s="47"/>
      <c r="V169" s="47"/>
      <c r="W169" s="47"/>
      <c r="X169" s="47"/>
      <c r="Y169" s="47"/>
      <c r="Z169" s="47"/>
    </row>
    <row r="170" spans="1:26" ht="14.25" customHeight="1">
      <c r="A170" s="21" t="str">
        <f t="shared" ref="A170:C170" si="381">A$166</f>
        <v>Buildings and Appliances</v>
      </c>
      <c r="B170" s="21" t="str">
        <f t="shared" si="381"/>
        <v>Rebate for Efficient Products</v>
      </c>
      <c r="C170" s="21" t="str">
        <f t="shared" si="381"/>
        <v>Boolean Rebate Program for Efficient Components</v>
      </c>
      <c r="D170" s="16" t="s">
        <v>267</v>
      </c>
      <c r="E170" s="16"/>
      <c r="F170" s="16" t="s">
        <v>268</v>
      </c>
      <c r="G170" s="16"/>
      <c r="H170" s="15">
        <v>29</v>
      </c>
      <c r="I170" s="16" t="s">
        <v>63</v>
      </c>
      <c r="J170" s="21" t="str">
        <f t="shared" ref="J170:O170" si="382">J$166</f>
        <v>Rebate for Efficient Products</v>
      </c>
      <c r="K170" s="21" t="str">
        <f t="shared" si="382"/>
        <v>bldgs rebate</v>
      </c>
      <c r="L170" s="21">
        <f t="shared" si="382"/>
        <v>0</v>
      </c>
      <c r="M170" s="21">
        <f t="shared" si="382"/>
        <v>1</v>
      </c>
      <c r="N170" s="21">
        <f t="shared" si="382"/>
        <v>1</v>
      </c>
      <c r="O170" s="23" t="str">
        <f t="shared" si="382"/>
        <v>on/off</v>
      </c>
      <c r="P170" s="18" t="s">
        <v>364</v>
      </c>
      <c r="Q170" s="16" t="s">
        <v>360</v>
      </c>
      <c r="R170" s="27" t="s">
        <v>361</v>
      </c>
      <c r="S170" s="18" t="s">
        <v>321</v>
      </c>
      <c r="T170" s="23"/>
      <c r="U170" s="47"/>
      <c r="V170" s="47"/>
      <c r="W170" s="47"/>
      <c r="X170" s="47"/>
      <c r="Y170" s="47"/>
      <c r="Z170" s="47"/>
    </row>
    <row r="171" spans="1:26" ht="14.25" customHeight="1">
      <c r="A171" s="21" t="str">
        <f t="shared" ref="A171:C171" si="383">A$166</f>
        <v>Buildings and Appliances</v>
      </c>
      <c r="B171" s="21" t="str">
        <f t="shared" si="383"/>
        <v>Rebate for Efficient Products</v>
      </c>
      <c r="C171" s="21" t="str">
        <f t="shared" si="383"/>
        <v>Boolean Rebate Program for Efficient Components</v>
      </c>
      <c r="D171" s="16" t="s">
        <v>270</v>
      </c>
      <c r="E171" s="16"/>
      <c r="F171" s="16" t="s">
        <v>271</v>
      </c>
      <c r="G171" s="16"/>
      <c r="H171" s="15">
        <v>607</v>
      </c>
      <c r="I171" s="16" t="s">
        <v>86</v>
      </c>
      <c r="J171" s="21" t="str">
        <f t="shared" ref="J171:K171" si="384">J$166</f>
        <v>Rebate for Efficient Products</v>
      </c>
      <c r="K171" s="21" t="str">
        <f t="shared" si="384"/>
        <v>bldgs rebate</v>
      </c>
      <c r="L171" s="14"/>
      <c r="M171" s="14"/>
      <c r="N171" s="14"/>
      <c r="O171" s="16"/>
      <c r="P171" s="18"/>
      <c r="Q171" s="23"/>
      <c r="R171" s="27"/>
      <c r="S171" s="35"/>
      <c r="T171" s="23"/>
      <c r="U171" s="47"/>
      <c r="V171" s="47"/>
      <c r="W171" s="47"/>
      <c r="X171" s="47"/>
      <c r="Y171" s="47"/>
      <c r="Z171" s="47"/>
    </row>
    <row r="172" spans="1:26" ht="14.25" customHeight="1">
      <c r="A172" s="14" t="s">
        <v>365</v>
      </c>
      <c r="B172" s="14" t="s">
        <v>366</v>
      </c>
      <c r="C172" s="14" t="s">
        <v>367</v>
      </c>
      <c r="D172" s="16" t="s">
        <v>368</v>
      </c>
      <c r="E172" s="16"/>
      <c r="F172" s="16" t="s">
        <v>369</v>
      </c>
      <c r="G172" s="16"/>
      <c r="H172" s="15">
        <v>167</v>
      </c>
      <c r="I172" s="16" t="s">
        <v>63</v>
      </c>
      <c r="J172" s="14" t="s">
        <v>366</v>
      </c>
      <c r="K172" s="14" t="s">
        <v>370</v>
      </c>
      <c r="L172" s="14">
        <v>0</v>
      </c>
      <c r="M172" s="14">
        <v>1</v>
      </c>
      <c r="N172" s="14">
        <v>1</v>
      </c>
      <c r="O172" s="28" t="s">
        <v>317</v>
      </c>
      <c r="P172" s="26" t="s">
        <v>371</v>
      </c>
      <c r="Q172" s="16" t="s">
        <v>372</v>
      </c>
      <c r="R172" s="27" t="s">
        <v>373</v>
      </c>
      <c r="S172" s="36" t="s">
        <v>374</v>
      </c>
      <c r="T172" s="16"/>
      <c r="U172" s="8"/>
      <c r="V172" s="8"/>
      <c r="W172" s="8"/>
      <c r="X172" s="8"/>
      <c r="Y172" s="8"/>
      <c r="Z172" s="8"/>
    </row>
    <row r="173" spans="1:26" ht="14.25" customHeight="1">
      <c r="A173" s="21" t="str">
        <f t="shared" ref="A173:C173" si="385">A$172</f>
        <v>Electricity Supply</v>
      </c>
      <c r="B173" s="21" t="str">
        <f t="shared" si="385"/>
        <v>Ban New Power Plants</v>
      </c>
      <c r="C173" s="21" t="str">
        <f t="shared" si="385"/>
        <v>Boolean Ban New Power Plants</v>
      </c>
      <c r="D173" s="16" t="s">
        <v>375</v>
      </c>
      <c r="E173" s="16"/>
      <c r="F173" s="16" t="s">
        <v>376</v>
      </c>
      <c r="G173" s="16"/>
      <c r="H173" s="15">
        <v>168</v>
      </c>
      <c r="I173" s="16" t="s">
        <v>63</v>
      </c>
      <c r="J173" s="21" t="str">
        <f t="shared" ref="J173:O173" si="386">J$172</f>
        <v>Ban New Power Plants</v>
      </c>
      <c r="K173" s="21" t="str">
        <f t="shared" si="386"/>
        <v>elec ban new power plants</v>
      </c>
      <c r="L173" s="21">
        <f t="shared" si="386"/>
        <v>0</v>
      </c>
      <c r="M173" s="21">
        <f t="shared" si="386"/>
        <v>1</v>
      </c>
      <c r="N173" s="21">
        <f t="shared" si="386"/>
        <v>1</v>
      </c>
      <c r="O173" s="23" t="str">
        <f t="shared" si="386"/>
        <v>on/off</v>
      </c>
      <c r="P173" s="18" t="s">
        <v>377</v>
      </c>
      <c r="Q173" s="23" t="str">
        <f t="shared" ref="Q173:R173" si="387">Q$172</f>
        <v>electricity-sector-main.html#ban</v>
      </c>
      <c r="R173" s="34" t="str">
        <f t="shared" si="387"/>
        <v>ban-new-capacity.html</v>
      </c>
      <c r="S173" s="35"/>
      <c r="T173" s="23"/>
      <c r="U173" s="47"/>
      <c r="V173" s="47"/>
      <c r="W173" s="47"/>
      <c r="X173" s="47"/>
      <c r="Y173" s="47"/>
      <c r="Z173" s="47"/>
    </row>
    <row r="174" spans="1:26" ht="14.25" customHeight="1">
      <c r="A174" s="21" t="str">
        <f t="shared" ref="A174:C174" si="388">A$172</f>
        <v>Electricity Supply</v>
      </c>
      <c r="B174" s="21" t="str">
        <f t="shared" si="388"/>
        <v>Ban New Power Plants</v>
      </c>
      <c r="C174" s="21" t="str">
        <f t="shared" si="388"/>
        <v>Boolean Ban New Power Plants</v>
      </c>
      <c r="D174" s="16" t="s">
        <v>378</v>
      </c>
      <c r="E174" s="16"/>
      <c r="F174" s="16" t="s">
        <v>379</v>
      </c>
      <c r="G174" s="16"/>
      <c r="H174" s="15">
        <v>169</v>
      </c>
      <c r="I174" s="16" t="s">
        <v>63</v>
      </c>
      <c r="J174" s="21" t="str">
        <f t="shared" ref="J174:O174" si="389">J$172</f>
        <v>Ban New Power Plants</v>
      </c>
      <c r="K174" s="21" t="str">
        <f t="shared" si="389"/>
        <v>elec ban new power plants</v>
      </c>
      <c r="L174" s="21">
        <f t="shared" si="389"/>
        <v>0</v>
      </c>
      <c r="M174" s="21">
        <f t="shared" si="389"/>
        <v>1</v>
      </c>
      <c r="N174" s="21">
        <f t="shared" si="389"/>
        <v>1</v>
      </c>
      <c r="O174" s="23" t="str">
        <f t="shared" si="389"/>
        <v>on/off</v>
      </c>
      <c r="P174" s="18" t="s">
        <v>380</v>
      </c>
      <c r="Q174" s="23" t="str">
        <f t="shared" ref="Q174:R174" si="390">Q$172</f>
        <v>electricity-sector-main.html#ban</v>
      </c>
      <c r="R174" s="34" t="str">
        <f t="shared" si="390"/>
        <v>ban-new-capacity.html</v>
      </c>
      <c r="S174" s="35"/>
      <c r="T174" s="23"/>
      <c r="U174" s="47"/>
      <c r="V174" s="47"/>
      <c r="W174" s="47"/>
      <c r="X174" s="47"/>
      <c r="Y174" s="47"/>
      <c r="Z174" s="47"/>
    </row>
    <row r="175" spans="1:26" ht="14.25" customHeight="1">
      <c r="A175" s="21" t="str">
        <f t="shared" ref="A175:C175" si="391">A$172</f>
        <v>Electricity Supply</v>
      </c>
      <c r="B175" s="21" t="str">
        <f t="shared" si="391"/>
        <v>Ban New Power Plants</v>
      </c>
      <c r="C175" s="21" t="str">
        <f t="shared" si="391"/>
        <v>Boolean Ban New Power Plants</v>
      </c>
      <c r="D175" s="16" t="s">
        <v>381</v>
      </c>
      <c r="E175" s="16"/>
      <c r="F175" s="16" t="s">
        <v>382</v>
      </c>
      <c r="G175" s="16"/>
      <c r="H175" s="15">
        <v>170</v>
      </c>
      <c r="I175" s="16" t="s">
        <v>63</v>
      </c>
      <c r="J175" s="21" t="str">
        <f t="shared" ref="J175:O175" si="392">J$172</f>
        <v>Ban New Power Plants</v>
      </c>
      <c r="K175" s="21" t="str">
        <f t="shared" si="392"/>
        <v>elec ban new power plants</v>
      </c>
      <c r="L175" s="21">
        <f t="shared" si="392"/>
        <v>0</v>
      </c>
      <c r="M175" s="21">
        <f t="shared" si="392"/>
        <v>1</v>
      </c>
      <c r="N175" s="21">
        <f t="shared" si="392"/>
        <v>1</v>
      </c>
      <c r="O175" s="23" t="str">
        <f t="shared" si="392"/>
        <v>on/off</v>
      </c>
      <c r="P175" s="18" t="s">
        <v>383</v>
      </c>
      <c r="Q175" s="23" t="str">
        <f t="shared" ref="Q175:R175" si="393">Q$172</f>
        <v>electricity-sector-main.html#ban</v>
      </c>
      <c r="R175" s="34" t="str">
        <f t="shared" si="393"/>
        <v>ban-new-capacity.html</v>
      </c>
      <c r="S175" s="35"/>
      <c r="T175" s="23"/>
      <c r="U175" s="47"/>
      <c r="V175" s="47"/>
      <c r="W175" s="47"/>
      <c r="X175" s="47"/>
      <c r="Y175" s="47"/>
      <c r="Z175" s="47"/>
    </row>
    <row r="176" spans="1:26" ht="14.25" customHeight="1">
      <c r="A176" s="21" t="str">
        <f t="shared" ref="A176:C176" si="394">A$172</f>
        <v>Electricity Supply</v>
      </c>
      <c r="B176" s="21" t="str">
        <f t="shared" si="394"/>
        <v>Ban New Power Plants</v>
      </c>
      <c r="C176" s="21" t="str">
        <f t="shared" si="394"/>
        <v>Boolean Ban New Power Plants</v>
      </c>
      <c r="D176" s="16" t="s">
        <v>384</v>
      </c>
      <c r="E176" s="16"/>
      <c r="F176" s="16" t="s">
        <v>385</v>
      </c>
      <c r="G176" s="16"/>
      <c r="H176" s="15">
        <v>608</v>
      </c>
      <c r="I176" s="16" t="s">
        <v>86</v>
      </c>
      <c r="J176" s="21" t="str">
        <f t="shared" ref="J176:K176" si="395">J$172</f>
        <v>Ban New Power Plants</v>
      </c>
      <c r="K176" s="21" t="str">
        <f t="shared" si="395"/>
        <v>elec ban new power plants</v>
      </c>
      <c r="L176" s="14"/>
      <c r="M176" s="14"/>
      <c r="N176" s="14"/>
      <c r="O176" s="16"/>
      <c r="P176" s="18"/>
      <c r="Q176" s="23"/>
      <c r="R176" s="27"/>
      <c r="S176" s="35"/>
      <c r="T176" s="23"/>
      <c r="U176" s="47"/>
      <c r="V176" s="47"/>
      <c r="W176" s="47"/>
      <c r="X176" s="47"/>
      <c r="Y176" s="47"/>
      <c r="Z176" s="47"/>
    </row>
    <row r="177" spans="1:26" ht="14.25" customHeight="1">
      <c r="A177" s="21" t="str">
        <f t="shared" ref="A177:C177" si="396">A$172</f>
        <v>Electricity Supply</v>
      </c>
      <c r="B177" s="21" t="str">
        <f t="shared" si="396"/>
        <v>Ban New Power Plants</v>
      </c>
      <c r="C177" s="21" t="str">
        <f t="shared" si="396"/>
        <v>Boolean Ban New Power Plants</v>
      </c>
      <c r="D177" s="16" t="s">
        <v>386</v>
      </c>
      <c r="E177" s="16"/>
      <c r="F177" s="16" t="s">
        <v>387</v>
      </c>
      <c r="G177" s="16"/>
      <c r="H177" s="15">
        <v>609</v>
      </c>
      <c r="I177" s="16" t="s">
        <v>86</v>
      </c>
      <c r="J177" s="21" t="str">
        <f t="shared" ref="J177:K177" si="397">J$172</f>
        <v>Ban New Power Plants</v>
      </c>
      <c r="K177" s="21" t="str">
        <f t="shared" si="397"/>
        <v>elec ban new power plants</v>
      </c>
      <c r="L177" s="14"/>
      <c r="M177" s="14"/>
      <c r="N177" s="14"/>
      <c r="O177" s="16"/>
      <c r="P177" s="18"/>
      <c r="Q177" s="23"/>
      <c r="R177" s="27"/>
      <c r="S177" s="35"/>
      <c r="T177" s="23"/>
      <c r="U177" s="47"/>
      <c r="V177" s="47"/>
      <c r="W177" s="47"/>
      <c r="X177" s="47"/>
      <c r="Y177" s="47"/>
      <c r="Z177" s="47"/>
    </row>
    <row r="178" spans="1:26" ht="14.25" customHeight="1">
      <c r="A178" s="21" t="str">
        <f t="shared" ref="A178:C178" si="398">A$172</f>
        <v>Electricity Supply</v>
      </c>
      <c r="B178" s="21" t="str">
        <f t="shared" si="398"/>
        <v>Ban New Power Plants</v>
      </c>
      <c r="C178" s="21" t="str">
        <f t="shared" si="398"/>
        <v>Boolean Ban New Power Plants</v>
      </c>
      <c r="D178" s="16" t="s">
        <v>388</v>
      </c>
      <c r="E178" s="16"/>
      <c r="F178" s="16" t="s">
        <v>389</v>
      </c>
      <c r="G178" s="16"/>
      <c r="H178" s="15">
        <v>610</v>
      </c>
      <c r="I178" s="16" t="s">
        <v>86</v>
      </c>
      <c r="J178" s="21" t="str">
        <f t="shared" ref="J178:K178" si="399">J$172</f>
        <v>Ban New Power Plants</v>
      </c>
      <c r="K178" s="21" t="str">
        <f t="shared" si="399"/>
        <v>elec ban new power plants</v>
      </c>
      <c r="L178" s="14"/>
      <c r="M178" s="14"/>
      <c r="N178" s="14"/>
      <c r="O178" s="16"/>
      <c r="P178" s="18"/>
      <c r="Q178" s="23"/>
      <c r="R178" s="27"/>
      <c r="S178" s="35"/>
      <c r="T178" s="23"/>
      <c r="U178" s="47"/>
      <c r="V178" s="47"/>
      <c r="W178" s="47"/>
      <c r="X178" s="47"/>
      <c r="Y178" s="47"/>
      <c r="Z178" s="47"/>
    </row>
    <row r="179" spans="1:26" ht="14.25" customHeight="1">
      <c r="A179" s="21" t="str">
        <f t="shared" ref="A179:C179" si="400">A$172</f>
        <v>Electricity Supply</v>
      </c>
      <c r="B179" s="21" t="str">
        <f t="shared" si="400"/>
        <v>Ban New Power Plants</v>
      </c>
      <c r="C179" s="21" t="str">
        <f t="shared" si="400"/>
        <v>Boolean Ban New Power Plants</v>
      </c>
      <c r="D179" s="16" t="s">
        <v>390</v>
      </c>
      <c r="E179" s="16"/>
      <c r="F179" s="16" t="s">
        <v>391</v>
      </c>
      <c r="G179" s="16"/>
      <c r="H179" s="15">
        <v>611</v>
      </c>
      <c r="I179" s="16" t="s">
        <v>86</v>
      </c>
      <c r="J179" s="21" t="str">
        <f t="shared" ref="J179:K179" si="401">J$172</f>
        <v>Ban New Power Plants</v>
      </c>
      <c r="K179" s="21" t="str">
        <f t="shared" si="401"/>
        <v>elec ban new power plants</v>
      </c>
      <c r="L179" s="14"/>
      <c r="M179" s="14"/>
      <c r="N179" s="14"/>
      <c r="O179" s="16"/>
      <c r="P179" s="18"/>
      <c r="Q179" s="23"/>
      <c r="R179" s="27"/>
      <c r="S179" s="35"/>
      <c r="T179" s="23"/>
      <c r="U179" s="47"/>
      <c r="V179" s="47"/>
      <c r="W179" s="47"/>
      <c r="X179" s="47"/>
      <c r="Y179" s="47"/>
      <c r="Z179" s="47"/>
    </row>
    <row r="180" spans="1:26" ht="14.25" customHeight="1">
      <c r="A180" s="21" t="str">
        <f t="shared" ref="A180:C180" si="402">A$172</f>
        <v>Electricity Supply</v>
      </c>
      <c r="B180" s="21" t="str">
        <f t="shared" si="402"/>
        <v>Ban New Power Plants</v>
      </c>
      <c r="C180" s="21" t="str">
        <f t="shared" si="402"/>
        <v>Boolean Ban New Power Plants</v>
      </c>
      <c r="D180" s="16" t="s">
        <v>392</v>
      </c>
      <c r="E180" s="16"/>
      <c r="F180" s="16" t="s">
        <v>393</v>
      </c>
      <c r="G180" s="16"/>
      <c r="H180" s="15">
        <v>612</v>
      </c>
      <c r="I180" s="16" t="s">
        <v>86</v>
      </c>
      <c r="J180" s="21" t="str">
        <f t="shared" ref="J180:K180" si="403">J$172</f>
        <v>Ban New Power Plants</v>
      </c>
      <c r="K180" s="21" t="str">
        <f t="shared" si="403"/>
        <v>elec ban new power plants</v>
      </c>
      <c r="L180" s="14"/>
      <c r="M180" s="14"/>
      <c r="N180" s="14"/>
      <c r="O180" s="16"/>
      <c r="P180" s="18"/>
      <c r="Q180" s="23"/>
      <c r="R180" s="27"/>
      <c r="S180" s="35"/>
      <c r="T180" s="23"/>
      <c r="U180" s="47"/>
      <c r="V180" s="47"/>
      <c r="W180" s="47"/>
      <c r="X180" s="47"/>
      <c r="Y180" s="47"/>
      <c r="Z180" s="47"/>
    </row>
    <row r="181" spans="1:26" ht="14.25" customHeight="1">
      <c r="A181" s="21" t="str">
        <f t="shared" ref="A181:C181" si="404">A$172</f>
        <v>Electricity Supply</v>
      </c>
      <c r="B181" s="21" t="str">
        <f t="shared" si="404"/>
        <v>Ban New Power Plants</v>
      </c>
      <c r="C181" s="21" t="str">
        <f t="shared" si="404"/>
        <v>Boolean Ban New Power Plants</v>
      </c>
      <c r="D181" s="16" t="s">
        <v>394</v>
      </c>
      <c r="E181" s="16"/>
      <c r="F181" s="16" t="s">
        <v>395</v>
      </c>
      <c r="G181" s="16"/>
      <c r="H181" s="15">
        <v>613</v>
      </c>
      <c r="I181" s="16" t="s">
        <v>86</v>
      </c>
      <c r="J181" s="21" t="str">
        <f t="shared" ref="J181:K181" si="405">J$172</f>
        <v>Ban New Power Plants</v>
      </c>
      <c r="K181" s="21" t="str">
        <f t="shared" si="405"/>
        <v>elec ban new power plants</v>
      </c>
      <c r="L181" s="14"/>
      <c r="M181" s="14"/>
      <c r="N181" s="14"/>
      <c r="O181" s="16"/>
      <c r="P181" s="18"/>
      <c r="Q181" s="23"/>
      <c r="R181" s="27"/>
      <c r="S181" s="35"/>
      <c r="T181" s="23"/>
      <c r="U181" s="47"/>
      <c r="V181" s="47"/>
      <c r="W181" s="47"/>
      <c r="X181" s="47"/>
      <c r="Y181" s="47"/>
      <c r="Z181" s="47"/>
    </row>
    <row r="182" spans="1:26" ht="14.25" customHeight="1">
      <c r="A182" s="21" t="str">
        <f t="shared" ref="A182:C182" si="406">A$172</f>
        <v>Electricity Supply</v>
      </c>
      <c r="B182" s="21" t="str">
        <f t="shared" si="406"/>
        <v>Ban New Power Plants</v>
      </c>
      <c r="C182" s="21" t="str">
        <f t="shared" si="406"/>
        <v>Boolean Ban New Power Plants</v>
      </c>
      <c r="D182" s="16" t="s">
        <v>396</v>
      </c>
      <c r="E182" s="16"/>
      <c r="F182" s="16" t="s">
        <v>397</v>
      </c>
      <c r="G182" s="16"/>
      <c r="H182" s="15">
        <v>614</v>
      </c>
      <c r="I182" s="16" t="s">
        <v>63</v>
      </c>
      <c r="J182" s="21" t="str">
        <f t="shared" ref="J182:O182" si="407">J$172</f>
        <v>Ban New Power Plants</v>
      </c>
      <c r="K182" s="21" t="str">
        <f t="shared" si="407"/>
        <v>elec ban new power plants</v>
      </c>
      <c r="L182" s="21">
        <f t="shared" si="407"/>
        <v>0</v>
      </c>
      <c r="M182" s="21">
        <f t="shared" si="407"/>
        <v>1</v>
      </c>
      <c r="N182" s="21">
        <f t="shared" si="407"/>
        <v>1</v>
      </c>
      <c r="O182" s="23" t="str">
        <f t="shared" si="407"/>
        <v>on/off</v>
      </c>
      <c r="P182" s="18" t="s">
        <v>398</v>
      </c>
      <c r="Q182" s="23" t="str">
        <f t="shared" ref="Q182:R182" si="408">Q$172</f>
        <v>electricity-sector-main.html#ban</v>
      </c>
      <c r="R182" s="34" t="str">
        <f t="shared" si="408"/>
        <v>ban-new-capacity.html</v>
      </c>
      <c r="S182" s="35"/>
      <c r="T182" s="23"/>
      <c r="U182" s="47"/>
      <c r="V182" s="47"/>
      <c r="W182" s="47"/>
      <c r="X182" s="47"/>
      <c r="Y182" s="47"/>
      <c r="Z182" s="47"/>
    </row>
    <row r="183" spans="1:26" ht="14.25" customHeight="1">
      <c r="A183" s="21" t="str">
        <f t="shared" ref="A183:C183" si="409">A$172</f>
        <v>Electricity Supply</v>
      </c>
      <c r="B183" s="21" t="str">
        <f t="shared" si="409"/>
        <v>Ban New Power Plants</v>
      </c>
      <c r="C183" s="21" t="str">
        <f t="shared" si="409"/>
        <v>Boolean Ban New Power Plants</v>
      </c>
      <c r="D183" s="16" t="s">
        <v>399</v>
      </c>
      <c r="E183" s="16"/>
      <c r="F183" s="16" t="s">
        <v>400</v>
      </c>
      <c r="G183" s="16"/>
      <c r="H183" s="15">
        <v>116</v>
      </c>
      <c r="I183" s="16" t="s">
        <v>63</v>
      </c>
      <c r="J183" s="21" t="str">
        <f t="shared" ref="J183:O183" si="410">J$172</f>
        <v>Ban New Power Plants</v>
      </c>
      <c r="K183" s="21" t="str">
        <f t="shared" si="410"/>
        <v>elec ban new power plants</v>
      </c>
      <c r="L183" s="21">
        <f t="shared" si="410"/>
        <v>0</v>
      </c>
      <c r="M183" s="21">
        <f t="shared" si="410"/>
        <v>1</v>
      </c>
      <c r="N183" s="21">
        <f t="shared" si="410"/>
        <v>1</v>
      </c>
      <c r="O183" s="23" t="str">
        <f t="shared" si="410"/>
        <v>on/off</v>
      </c>
      <c r="P183" s="18" t="s">
        <v>401</v>
      </c>
      <c r="Q183" s="23" t="str">
        <f t="shared" ref="Q183:R183" si="411">Q$172</f>
        <v>electricity-sector-main.html#ban</v>
      </c>
      <c r="R183" s="34" t="str">
        <f t="shared" si="411"/>
        <v>ban-new-capacity.html</v>
      </c>
      <c r="S183" s="35"/>
      <c r="T183" s="23"/>
      <c r="U183" s="47"/>
      <c r="V183" s="47"/>
      <c r="W183" s="47"/>
      <c r="X183" s="47"/>
      <c r="Y183" s="47"/>
      <c r="Z183" s="47"/>
    </row>
    <row r="184" spans="1:26" ht="14.25" customHeight="1">
      <c r="A184" s="21" t="str">
        <f t="shared" ref="A184:C184" si="412">A$172</f>
        <v>Electricity Supply</v>
      </c>
      <c r="B184" s="21" t="str">
        <f t="shared" si="412"/>
        <v>Ban New Power Plants</v>
      </c>
      <c r="C184" s="21" t="str">
        <f t="shared" si="412"/>
        <v>Boolean Ban New Power Plants</v>
      </c>
      <c r="D184" s="16" t="s">
        <v>402</v>
      </c>
      <c r="E184" s="16"/>
      <c r="F184" s="16" t="s">
        <v>403</v>
      </c>
      <c r="G184" s="16"/>
      <c r="H184" s="15">
        <v>615</v>
      </c>
      <c r="I184" s="16" t="s">
        <v>86</v>
      </c>
      <c r="J184" s="21" t="str">
        <f t="shared" ref="J184:K184" si="413">J$172</f>
        <v>Ban New Power Plants</v>
      </c>
      <c r="K184" s="21" t="str">
        <f t="shared" si="413"/>
        <v>elec ban new power plants</v>
      </c>
      <c r="L184" s="22"/>
      <c r="M184" s="22"/>
      <c r="N184" s="22"/>
      <c r="O184" s="23"/>
      <c r="P184" s="18"/>
      <c r="Q184" s="23"/>
      <c r="R184" s="27"/>
      <c r="S184" s="35"/>
      <c r="T184" s="23"/>
      <c r="U184" s="47"/>
      <c r="V184" s="47"/>
      <c r="W184" s="47"/>
      <c r="X184" s="47"/>
      <c r="Y184" s="47"/>
      <c r="Z184" s="47"/>
    </row>
    <row r="185" spans="1:26" ht="14.25" customHeight="1">
      <c r="A185" s="21" t="str">
        <f t="shared" ref="A185:C185" si="414">A$172</f>
        <v>Electricity Supply</v>
      </c>
      <c r="B185" s="21" t="str">
        <f t="shared" si="414"/>
        <v>Ban New Power Plants</v>
      </c>
      <c r="C185" s="21" t="str">
        <f t="shared" si="414"/>
        <v>Boolean Ban New Power Plants</v>
      </c>
      <c r="D185" s="16" t="s">
        <v>404</v>
      </c>
      <c r="E185" s="16"/>
      <c r="F185" s="16" t="s">
        <v>405</v>
      </c>
      <c r="G185" s="16"/>
      <c r="H185" s="15">
        <v>616</v>
      </c>
      <c r="I185" s="16" t="s">
        <v>86</v>
      </c>
      <c r="J185" s="21" t="str">
        <f t="shared" ref="J185:K185" si="415">J$172</f>
        <v>Ban New Power Plants</v>
      </c>
      <c r="K185" s="21" t="str">
        <f t="shared" si="415"/>
        <v>elec ban new power plants</v>
      </c>
      <c r="L185" s="22"/>
      <c r="M185" s="22"/>
      <c r="N185" s="22"/>
      <c r="O185" s="23"/>
      <c r="P185" s="18"/>
      <c r="Q185" s="23"/>
      <c r="R185" s="27"/>
      <c r="S185" s="35"/>
      <c r="T185" s="23"/>
      <c r="U185" s="47"/>
      <c r="V185" s="47"/>
      <c r="W185" s="47"/>
      <c r="X185" s="47"/>
      <c r="Y185" s="47"/>
      <c r="Z185" s="47"/>
    </row>
    <row r="186" spans="1:26" ht="14.25" customHeight="1">
      <c r="A186" s="21" t="str">
        <f t="shared" ref="A186:C186" si="416">A$172</f>
        <v>Electricity Supply</v>
      </c>
      <c r="B186" s="21" t="str">
        <f t="shared" si="416"/>
        <v>Ban New Power Plants</v>
      </c>
      <c r="C186" s="21" t="str">
        <f t="shared" si="416"/>
        <v>Boolean Ban New Power Plants</v>
      </c>
      <c r="D186" s="16" t="s">
        <v>406</v>
      </c>
      <c r="E186" s="16"/>
      <c r="F186" s="16" t="s">
        <v>407</v>
      </c>
      <c r="G186" s="16"/>
      <c r="H186" s="15">
        <v>617</v>
      </c>
      <c r="I186" s="16" t="s">
        <v>86</v>
      </c>
      <c r="J186" s="21" t="str">
        <f t="shared" ref="J186:K186" si="417">J$172</f>
        <v>Ban New Power Plants</v>
      </c>
      <c r="K186" s="21" t="str">
        <f t="shared" si="417"/>
        <v>elec ban new power plants</v>
      </c>
      <c r="L186" s="22"/>
      <c r="M186" s="22"/>
      <c r="N186" s="22"/>
      <c r="O186" s="23"/>
      <c r="P186" s="18"/>
      <c r="Q186" s="23"/>
      <c r="R186" s="27"/>
      <c r="S186" s="35"/>
      <c r="T186" s="23"/>
      <c r="U186" s="47"/>
      <c r="V186" s="47"/>
      <c r="W186" s="47"/>
      <c r="X186" s="47"/>
      <c r="Y186" s="47"/>
      <c r="Z186" s="47"/>
    </row>
    <row r="187" spans="1:26" ht="14.25" customHeight="1">
      <c r="A187" s="21" t="str">
        <f t="shared" ref="A187:C187" si="418">A$172</f>
        <v>Electricity Supply</v>
      </c>
      <c r="B187" s="21" t="str">
        <f t="shared" si="418"/>
        <v>Ban New Power Plants</v>
      </c>
      <c r="C187" s="21" t="str">
        <f t="shared" si="418"/>
        <v>Boolean Ban New Power Plants</v>
      </c>
      <c r="D187" s="16" t="s">
        <v>408</v>
      </c>
      <c r="E187" s="16"/>
      <c r="F187" s="16" t="s">
        <v>409</v>
      </c>
      <c r="G187" s="16"/>
      <c r="H187" s="15">
        <v>618</v>
      </c>
      <c r="I187" s="16" t="s">
        <v>86</v>
      </c>
      <c r="J187" s="21" t="str">
        <f t="shared" ref="J187:K187" si="419">J$172</f>
        <v>Ban New Power Plants</v>
      </c>
      <c r="K187" s="21" t="str">
        <f t="shared" si="419"/>
        <v>elec ban new power plants</v>
      </c>
      <c r="L187" s="22"/>
      <c r="M187" s="22"/>
      <c r="N187" s="22"/>
      <c r="O187" s="23"/>
      <c r="P187" s="18"/>
      <c r="Q187" s="23"/>
      <c r="R187" s="27"/>
      <c r="S187" s="35"/>
      <c r="T187" s="23"/>
      <c r="U187" s="47"/>
      <c r="V187" s="47"/>
      <c r="W187" s="47"/>
      <c r="X187" s="47"/>
      <c r="Y187" s="47"/>
      <c r="Z187" s="47"/>
    </row>
    <row r="188" spans="1:26" ht="14.25" customHeight="1">
      <c r="A188" s="14" t="s">
        <v>365</v>
      </c>
      <c r="B188" s="16" t="s">
        <v>410</v>
      </c>
      <c r="C188" s="14" t="s">
        <v>411</v>
      </c>
      <c r="D188" s="16"/>
      <c r="E188" s="16"/>
      <c r="F188" s="16"/>
      <c r="G188" s="16"/>
      <c r="H188" s="15">
        <v>508</v>
      </c>
      <c r="I188" s="16" t="s">
        <v>63</v>
      </c>
      <c r="J188" s="16" t="s">
        <v>410</v>
      </c>
      <c r="K188" s="14" t="s">
        <v>412</v>
      </c>
      <c r="L188" s="17">
        <v>0</v>
      </c>
      <c r="M188" s="17">
        <v>1</v>
      </c>
      <c r="N188" s="17">
        <v>0.01</v>
      </c>
      <c r="O188" s="28" t="s">
        <v>413</v>
      </c>
      <c r="P188" s="26" t="s">
        <v>414</v>
      </c>
      <c r="Q188" s="16" t="s">
        <v>415</v>
      </c>
      <c r="R188" s="27" t="s">
        <v>416</v>
      </c>
      <c r="S188" s="18" t="s">
        <v>417</v>
      </c>
      <c r="T188" s="16"/>
      <c r="U188" s="47"/>
      <c r="V188" s="47"/>
      <c r="W188" s="47"/>
      <c r="X188" s="47"/>
      <c r="Y188" s="47"/>
      <c r="Z188" s="47"/>
    </row>
    <row r="189" spans="1:26" ht="14.25" customHeight="1">
      <c r="A189" s="14" t="s">
        <v>365</v>
      </c>
      <c r="B189" s="14" t="s">
        <v>418</v>
      </c>
      <c r="C189" s="14" t="s">
        <v>419</v>
      </c>
      <c r="D189" s="16"/>
      <c r="E189" s="16"/>
      <c r="F189" s="16"/>
      <c r="G189" s="16"/>
      <c r="H189" s="15">
        <v>148</v>
      </c>
      <c r="I189" s="16" t="s">
        <v>63</v>
      </c>
      <c r="J189" s="14" t="s">
        <v>420</v>
      </c>
      <c r="K189" s="14" t="s">
        <v>421</v>
      </c>
      <c r="L189" s="17">
        <v>-0.5</v>
      </c>
      <c r="M189" s="17">
        <v>1</v>
      </c>
      <c r="N189" s="17">
        <v>0.02</v>
      </c>
      <c r="O189" s="28" t="s">
        <v>422</v>
      </c>
      <c r="P189" s="26" t="s">
        <v>423</v>
      </c>
      <c r="Q189" s="16" t="s">
        <v>424</v>
      </c>
      <c r="R189" s="27" t="s">
        <v>425</v>
      </c>
      <c r="S189" s="18" t="s">
        <v>426</v>
      </c>
      <c r="T189" s="16"/>
      <c r="U189" s="8"/>
      <c r="V189" s="8"/>
      <c r="W189" s="8"/>
      <c r="X189" s="8"/>
      <c r="Y189" s="8"/>
      <c r="Z189" s="8"/>
    </row>
    <row r="190" spans="1:26" ht="14.25" customHeight="1">
      <c r="A190" s="14" t="s">
        <v>365</v>
      </c>
      <c r="B190" s="14" t="s">
        <v>427</v>
      </c>
      <c r="C190" s="14" t="s">
        <v>428</v>
      </c>
      <c r="D190" s="16" t="s">
        <v>368</v>
      </c>
      <c r="E190" s="16"/>
      <c r="F190" s="16" t="s">
        <v>369</v>
      </c>
      <c r="G190" s="16"/>
      <c r="H190" s="15">
        <v>149</v>
      </c>
      <c r="I190" s="16" t="s">
        <v>63</v>
      </c>
      <c r="J190" s="14" t="s">
        <v>420</v>
      </c>
      <c r="K190" s="14" t="s">
        <v>429</v>
      </c>
      <c r="L190" s="17">
        <v>-0.5</v>
      </c>
      <c r="M190" s="17">
        <v>1</v>
      </c>
      <c r="N190" s="17">
        <v>0.02</v>
      </c>
      <c r="O190" s="28" t="s">
        <v>430</v>
      </c>
      <c r="P190" s="26" t="s">
        <v>431</v>
      </c>
      <c r="Q190" s="16" t="s">
        <v>432</v>
      </c>
      <c r="R190" s="27" t="s">
        <v>425</v>
      </c>
      <c r="S190" s="18" t="s">
        <v>426</v>
      </c>
      <c r="T190" s="16"/>
      <c r="U190" s="8"/>
      <c r="V190" s="8"/>
      <c r="W190" s="8"/>
      <c r="X190" s="8"/>
      <c r="Y190" s="8"/>
      <c r="Z190" s="8"/>
    </row>
    <row r="191" spans="1:26" ht="14.25" customHeight="1">
      <c r="A191" s="21" t="str">
        <f t="shared" ref="A191:C191" si="420">A$190</f>
        <v>Electricity Supply</v>
      </c>
      <c r="B191" s="21" t="str">
        <f t="shared" si="420"/>
        <v>Change Electricity Imports</v>
      </c>
      <c r="C191" s="21" t="str">
        <f t="shared" si="420"/>
        <v>Percent Change in Electricity Imports</v>
      </c>
      <c r="D191" s="16" t="s">
        <v>375</v>
      </c>
      <c r="E191" s="16"/>
      <c r="F191" s="16" t="s">
        <v>376</v>
      </c>
      <c r="G191" s="16"/>
      <c r="H191" s="15">
        <v>526</v>
      </c>
      <c r="I191" s="16" t="s">
        <v>63</v>
      </c>
      <c r="J191" s="21" t="str">
        <f t="shared" ref="J191:S191" si="421">J$190</f>
        <v>Electricity Imports and Exports</v>
      </c>
      <c r="K191" s="21" t="str">
        <f t="shared" si="421"/>
        <v>elec change imports</v>
      </c>
      <c r="L191" s="22">
        <f t="shared" si="421"/>
        <v>-0.5</v>
      </c>
      <c r="M191" s="22">
        <f t="shared" si="421"/>
        <v>1</v>
      </c>
      <c r="N191" s="22">
        <f t="shared" si="421"/>
        <v>0.02</v>
      </c>
      <c r="O191" s="23" t="str">
        <f t="shared" si="421"/>
        <v>% change in imports</v>
      </c>
      <c r="P191" s="35" t="str">
        <f t="shared" si="421"/>
        <v xml:space="preserve">**Description:** This policy increases or decreases the amount of electricity imported to Virginia.  It does not cause the construction or removal of transmission lines linking these states. // **Guidance for setting values:** From 2000-2018, electricity imports fluctuated between 3 and 6 GWh. </v>
      </c>
      <c r="Q191" s="23" t="str">
        <f t="shared" si="421"/>
        <v>electricity-sector-main.html#elec-imports</v>
      </c>
      <c r="R191" s="34" t="str">
        <f t="shared" si="421"/>
        <v>electricity-imports-exports.html</v>
      </c>
      <c r="S191" s="35" t="str">
        <f t="shared" si="421"/>
        <v>Energy Information Administration.  2016.  Electric Power Annual.  Table 2.13.</v>
      </c>
      <c r="T191" s="16"/>
      <c r="U191" s="8"/>
      <c r="V191" s="8"/>
      <c r="W191" s="8"/>
      <c r="X191" s="8"/>
      <c r="Y191" s="8"/>
      <c r="Z191" s="8"/>
    </row>
    <row r="192" spans="1:26" ht="14.25" customHeight="1">
      <c r="A192" s="21" t="str">
        <f t="shared" ref="A192:C192" si="422">A$190</f>
        <v>Electricity Supply</v>
      </c>
      <c r="B192" s="21" t="str">
        <f t="shared" si="422"/>
        <v>Change Electricity Imports</v>
      </c>
      <c r="C192" s="21" t="str">
        <f t="shared" si="422"/>
        <v>Percent Change in Electricity Imports</v>
      </c>
      <c r="D192" s="16" t="s">
        <v>378</v>
      </c>
      <c r="E192" s="16"/>
      <c r="F192" s="16" t="s">
        <v>379</v>
      </c>
      <c r="G192" s="16"/>
      <c r="H192" s="15">
        <v>527</v>
      </c>
      <c r="I192" s="16" t="s">
        <v>63</v>
      </c>
      <c r="J192" s="21" t="str">
        <f t="shared" ref="J192:S192" si="423">J$190</f>
        <v>Electricity Imports and Exports</v>
      </c>
      <c r="K192" s="21" t="str">
        <f t="shared" si="423"/>
        <v>elec change imports</v>
      </c>
      <c r="L192" s="22">
        <f t="shared" si="423"/>
        <v>-0.5</v>
      </c>
      <c r="M192" s="22">
        <f t="shared" si="423"/>
        <v>1</v>
      </c>
      <c r="N192" s="22">
        <f t="shared" si="423"/>
        <v>0.02</v>
      </c>
      <c r="O192" s="23" t="str">
        <f t="shared" si="423"/>
        <v>% change in imports</v>
      </c>
      <c r="P192" s="35" t="str">
        <f t="shared" si="423"/>
        <v xml:space="preserve">**Description:** This policy increases or decreases the amount of electricity imported to Virginia.  It does not cause the construction or removal of transmission lines linking these states. // **Guidance for setting values:** From 2000-2018, electricity imports fluctuated between 3 and 6 GWh. </v>
      </c>
      <c r="Q192" s="23" t="str">
        <f t="shared" si="423"/>
        <v>electricity-sector-main.html#elec-imports</v>
      </c>
      <c r="R192" s="34" t="str">
        <f t="shared" si="423"/>
        <v>electricity-imports-exports.html</v>
      </c>
      <c r="S192" s="35" t="str">
        <f t="shared" si="423"/>
        <v>Energy Information Administration.  2016.  Electric Power Annual.  Table 2.13.</v>
      </c>
      <c r="T192" s="16"/>
      <c r="U192" s="8"/>
      <c r="V192" s="8"/>
      <c r="W192" s="8"/>
      <c r="X192" s="8"/>
      <c r="Y192" s="8"/>
      <c r="Z192" s="8"/>
    </row>
    <row r="193" spans="1:26" ht="14.25" customHeight="1">
      <c r="A193" s="21" t="str">
        <f t="shared" ref="A193:C193" si="424">A$190</f>
        <v>Electricity Supply</v>
      </c>
      <c r="B193" s="21" t="str">
        <f t="shared" si="424"/>
        <v>Change Electricity Imports</v>
      </c>
      <c r="C193" s="21" t="str">
        <f t="shared" si="424"/>
        <v>Percent Change in Electricity Imports</v>
      </c>
      <c r="D193" s="16" t="s">
        <v>381</v>
      </c>
      <c r="E193" s="16"/>
      <c r="F193" s="16" t="s">
        <v>382</v>
      </c>
      <c r="G193" s="16"/>
      <c r="H193" s="15">
        <v>528</v>
      </c>
      <c r="I193" s="16" t="s">
        <v>63</v>
      </c>
      <c r="J193" s="21" t="str">
        <f t="shared" ref="J193:S193" si="425">J$190</f>
        <v>Electricity Imports and Exports</v>
      </c>
      <c r="K193" s="21" t="str">
        <f t="shared" si="425"/>
        <v>elec change imports</v>
      </c>
      <c r="L193" s="22">
        <f t="shared" si="425"/>
        <v>-0.5</v>
      </c>
      <c r="M193" s="22">
        <f t="shared" si="425"/>
        <v>1</v>
      </c>
      <c r="N193" s="22">
        <f t="shared" si="425"/>
        <v>0.02</v>
      </c>
      <c r="O193" s="23" t="str">
        <f t="shared" si="425"/>
        <v>% change in imports</v>
      </c>
      <c r="P193" s="35" t="str">
        <f t="shared" si="425"/>
        <v xml:space="preserve">**Description:** This policy increases or decreases the amount of electricity imported to Virginia.  It does not cause the construction or removal of transmission lines linking these states. // **Guidance for setting values:** From 2000-2018, electricity imports fluctuated between 3 and 6 GWh. </v>
      </c>
      <c r="Q193" s="23" t="str">
        <f t="shared" si="425"/>
        <v>electricity-sector-main.html#elec-imports</v>
      </c>
      <c r="R193" s="34" t="str">
        <f t="shared" si="425"/>
        <v>electricity-imports-exports.html</v>
      </c>
      <c r="S193" s="35" t="str">
        <f t="shared" si="425"/>
        <v>Energy Information Administration.  2016.  Electric Power Annual.  Table 2.13.</v>
      </c>
      <c r="T193" s="16"/>
      <c r="U193" s="8"/>
      <c r="V193" s="8"/>
      <c r="W193" s="8"/>
      <c r="X193" s="8"/>
      <c r="Y193" s="8"/>
      <c r="Z193" s="8"/>
    </row>
    <row r="194" spans="1:26" ht="14.25" customHeight="1">
      <c r="A194" s="21" t="str">
        <f t="shared" ref="A194:C194" si="426">A$190</f>
        <v>Electricity Supply</v>
      </c>
      <c r="B194" s="21" t="str">
        <f t="shared" si="426"/>
        <v>Change Electricity Imports</v>
      </c>
      <c r="C194" s="21" t="str">
        <f t="shared" si="426"/>
        <v>Percent Change in Electricity Imports</v>
      </c>
      <c r="D194" s="16" t="s">
        <v>384</v>
      </c>
      <c r="E194" s="16"/>
      <c r="F194" s="16" t="s">
        <v>385</v>
      </c>
      <c r="G194" s="16"/>
      <c r="H194" s="15">
        <v>529</v>
      </c>
      <c r="I194" s="16" t="s">
        <v>63</v>
      </c>
      <c r="J194" s="21" t="str">
        <f t="shared" ref="J194:S194" si="427">J$190</f>
        <v>Electricity Imports and Exports</v>
      </c>
      <c r="K194" s="21" t="str">
        <f t="shared" si="427"/>
        <v>elec change imports</v>
      </c>
      <c r="L194" s="22">
        <f t="shared" si="427"/>
        <v>-0.5</v>
      </c>
      <c r="M194" s="22">
        <f t="shared" si="427"/>
        <v>1</v>
      </c>
      <c r="N194" s="22">
        <f t="shared" si="427"/>
        <v>0.02</v>
      </c>
      <c r="O194" s="23" t="str">
        <f t="shared" si="427"/>
        <v>% change in imports</v>
      </c>
      <c r="P194" s="35" t="str">
        <f t="shared" si="427"/>
        <v xml:space="preserve">**Description:** This policy increases or decreases the amount of electricity imported to Virginia.  It does not cause the construction or removal of transmission lines linking these states. // **Guidance for setting values:** From 2000-2018, electricity imports fluctuated between 3 and 6 GWh. </v>
      </c>
      <c r="Q194" s="23" t="str">
        <f t="shared" si="427"/>
        <v>electricity-sector-main.html#elec-imports</v>
      </c>
      <c r="R194" s="34" t="str">
        <f t="shared" si="427"/>
        <v>electricity-imports-exports.html</v>
      </c>
      <c r="S194" s="35" t="str">
        <f t="shared" si="427"/>
        <v>Energy Information Administration.  2016.  Electric Power Annual.  Table 2.13.</v>
      </c>
      <c r="T194" s="16"/>
      <c r="U194" s="8"/>
      <c r="V194" s="8"/>
      <c r="W194" s="8"/>
      <c r="X194" s="8"/>
      <c r="Y194" s="8"/>
      <c r="Z194" s="8"/>
    </row>
    <row r="195" spans="1:26" ht="14.25" customHeight="1">
      <c r="A195" s="21" t="str">
        <f t="shared" ref="A195:C195" si="428">A$190</f>
        <v>Electricity Supply</v>
      </c>
      <c r="B195" s="21" t="str">
        <f t="shared" si="428"/>
        <v>Change Electricity Imports</v>
      </c>
      <c r="C195" s="21" t="str">
        <f t="shared" si="428"/>
        <v>Percent Change in Electricity Imports</v>
      </c>
      <c r="D195" s="16" t="s">
        <v>386</v>
      </c>
      <c r="E195" s="16"/>
      <c r="F195" s="16" t="s">
        <v>387</v>
      </c>
      <c r="G195" s="16"/>
      <c r="H195" s="15">
        <v>530</v>
      </c>
      <c r="I195" s="16" t="s">
        <v>63</v>
      </c>
      <c r="J195" s="21" t="str">
        <f t="shared" ref="J195:S195" si="429">J$190</f>
        <v>Electricity Imports and Exports</v>
      </c>
      <c r="K195" s="21" t="str">
        <f t="shared" si="429"/>
        <v>elec change imports</v>
      </c>
      <c r="L195" s="22">
        <f t="shared" si="429"/>
        <v>-0.5</v>
      </c>
      <c r="M195" s="22">
        <f t="shared" si="429"/>
        <v>1</v>
      </c>
      <c r="N195" s="22">
        <f t="shared" si="429"/>
        <v>0.02</v>
      </c>
      <c r="O195" s="23" t="str">
        <f t="shared" si="429"/>
        <v>% change in imports</v>
      </c>
      <c r="P195" s="35" t="str">
        <f t="shared" si="429"/>
        <v xml:space="preserve">**Description:** This policy increases or decreases the amount of electricity imported to Virginia.  It does not cause the construction or removal of transmission lines linking these states. // **Guidance for setting values:** From 2000-2018, electricity imports fluctuated between 3 and 6 GWh. </v>
      </c>
      <c r="Q195" s="23" t="str">
        <f t="shared" si="429"/>
        <v>electricity-sector-main.html#elec-imports</v>
      </c>
      <c r="R195" s="34" t="str">
        <f t="shared" si="429"/>
        <v>electricity-imports-exports.html</v>
      </c>
      <c r="S195" s="35" t="str">
        <f t="shared" si="429"/>
        <v>Energy Information Administration.  2016.  Electric Power Annual.  Table 2.13.</v>
      </c>
      <c r="T195" s="16"/>
      <c r="U195" s="8"/>
      <c r="V195" s="8"/>
      <c r="W195" s="8"/>
      <c r="X195" s="8"/>
      <c r="Y195" s="8"/>
      <c r="Z195" s="8"/>
    </row>
    <row r="196" spans="1:26" ht="14.25" customHeight="1">
      <c r="A196" s="21" t="str">
        <f t="shared" ref="A196:C196" si="430">A$190</f>
        <v>Electricity Supply</v>
      </c>
      <c r="B196" s="21" t="str">
        <f t="shared" si="430"/>
        <v>Change Electricity Imports</v>
      </c>
      <c r="C196" s="21" t="str">
        <f t="shared" si="430"/>
        <v>Percent Change in Electricity Imports</v>
      </c>
      <c r="D196" s="16" t="s">
        <v>388</v>
      </c>
      <c r="E196" s="16"/>
      <c r="F196" s="16" t="s">
        <v>389</v>
      </c>
      <c r="G196" s="16"/>
      <c r="H196" s="15">
        <v>531</v>
      </c>
      <c r="I196" s="16" t="s">
        <v>86</v>
      </c>
      <c r="J196" s="21" t="str">
        <f t="shared" ref="J196:O196" si="431">J$190</f>
        <v>Electricity Imports and Exports</v>
      </c>
      <c r="K196" s="21" t="str">
        <f t="shared" si="431"/>
        <v>elec change imports</v>
      </c>
      <c r="L196" s="22">
        <f t="shared" si="431"/>
        <v>-0.5</v>
      </c>
      <c r="M196" s="22">
        <f t="shared" si="431"/>
        <v>1</v>
      </c>
      <c r="N196" s="22">
        <f t="shared" si="431"/>
        <v>0.02</v>
      </c>
      <c r="O196" s="23" t="str">
        <f t="shared" si="431"/>
        <v>% change in imports</v>
      </c>
      <c r="P196" s="18"/>
      <c r="Q196" s="23" t="str">
        <f t="shared" ref="Q196:S196" si="432">Q$190</f>
        <v>electricity-sector-main.html#elec-imports</v>
      </c>
      <c r="R196" s="34" t="str">
        <f t="shared" si="432"/>
        <v>electricity-imports-exports.html</v>
      </c>
      <c r="S196" s="35" t="str">
        <f t="shared" si="432"/>
        <v>Energy Information Administration.  2016.  Electric Power Annual.  Table 2.13.</v>
      </c>
      <c r="T196" s="16"/>
      <c r="U196" s="8"/>
      <c r="V196" s="8"/>
      <c r="W196" s="8"/>
      <c r="X196" s="8"/>
      <c r="Y196" s="8"/>
      <c r="Z196" s="8"/>
    </row>
    <row r="197" spans="1:26" ht="14.25" customHeight="1">
      <c r="A197" s="21" t="str">
        <f t="shared" ref="A197:C197" si="433">A$190</f>
        <v>Electricity Supply</v>
      </c>
      <c r="B197" s="21" t="str">
        <f t="shared" si="433"/>
        <v>Change Electricity Imports</v>
      </c>
      <c r="C197" s="21" t="str">
        <f t="shared" si="433"/>
        <v>Percent Change in Electricity Imports</v>
      </c>
      <c r="D197" s="16" t="s">
        <v>390</v>
      </c>
      <c r="E197" s="16"/>
      <c r="F197" s="16" t="s">
        <v>391</v>
      </c>
      <c r="G197" s="16"/>
      <c r="H197" s="15">
        <v>532</v>
      </c>
      <c r="I197" s="16" t="s">
        <v>63</v>
      </c>
      <c r="J197" s="21" t="str">
        <f t="shared" ref="J197:S197" si="434">J$190</f>
        <v>Electricity Imports and Exports</v>
      </c>
      <c r="K197" s="21" t="str">
        <f t="shared" si="434"/>
        <v>elec change imports</v>
      </c>
      <c r="L197" s="22">
        <f t="shared" si="434"/>
        <v>-0.5</v>
      </c>
      <c r="M197" s="22">
        <f t="shared" si="434"/>
        <v>1</v>
      </c>
      <c r="N197" s="22">
        <f t="shared" si="434"/>
        <v>0.02</v>
      </c>
      <c r="O197" s="23" t="str">
        <f t="shared" si="434"/>
        <v>% change in imports</v>
      </c>
      <c r="P197" s="35" t="str">
        <f t="shared" si="434"/>
        <v xml:space="preserve">**Description:** This policy increases or decreases the amount of electricity imported to Virginia.  It does not cause the construction or removal of transmission lines linking these states. // **Guidance for setting values:** From 2000-2018, electricity imports fluctuated between 3 and 6 GWh. </v>
      </c>
      <c r="Q197" s="23" t="str">
        <f t="shared" si="434"/>
        <v>electricity-sector-main.html#elec-imports</v>
      </c>
      <c r="R197" s="34" t="str">
        <f t="shared" si="434"/>
        <v>electricity-imports-exports.html</v>
      </c>
      <c r="S197" s="35" t="str">
        <f t="shared" si="434"/>
        <v>Energy Information Administration.  2016.  Electric Power Annual.  Table 2.13.</v>
      </c>
      <c r="T197" s="16"/>
      <c r="U197" s="8"/>
      <c r="V197" s="8"/>
      <c r="W197" s="8"/>
      <c r="X197" s="8"/>
      <c r="Y197" s="8"/>
      <c r="Z197" s="8"/>
    </row>
    <row r="198" spans="1:26" ht="14.25" customHeight="1">
      <c r="A198" s="21" t="str">
        <f t="shared" ref="A198:C198" si="435">A$190</f>
        <v>Electricity Supply</v>
      </c>
      <c r="B198" s="21" t="str">
        <f t="shared" si="435"/>
        <v>Change Electricity Imports</v>
      </c>
      <c r="C198" s="21" t="str">
        <f t="shared" si="435"/>
        <v>Percent Change in Electricity Imports</v>
      </c>
      <c r="D198" s="16" t="s">
        <v>392</v>
      </c>
      <c r="E198" s="16"/>
      <c r="F198" s="16" t="s">
        <v>393</v>
      </c>
      <c r="G198" s="16"/>
      <c r="H198" s="15">
        <v>533</v>
      </c>
      <c r="I198" s="16" t="s">
        <v>86</v>
      </c>
      <c r="J198" s="21" t="str">
        <f t="shared" ref="J198:O198" si="436">J$190</f>
        <v>Electricity Imports and Exports</v>
      </c>
      <c r="K198" s="21" t="str">
        <f t="shared" si="436"/>
        <v>elec change imports</v>
      </c>
      <c r="L198" s="22">
        <f t="shared" si="436"/>
        <v>-0.5</v>
      </c>
      <c r="M198" s="22">
        <f t="shared" si="436"/>
        <v>1</v>
      </c>
      <c r="N198" s="22">
        <f t="shared" si="436"/>
        <v>0.02</v>
      </c>
      <c r="O198" s="23" t="str">
        <f t="shared" si="436"/>
        <v>% change in imports</v>
      </c>
      <c r="P198" s="18"/>
      <c r="Q198" s="23" t="str">
        <f t="shared" ref="Q198:S198" si="437">Q$190</f>
        <v>electricity-sector-main.html#elec-imports</v>
      </c>
      <c r="R198" s="34" t="str">
        <f t="shared" si="437"/>
        <v>electricity-imports-exports.html</v>
      </c>
      <c r="S198" s="35" t="str">
        <f t="shared" si="437"/>
        <v>Energy Information Administration.  2016.  Electric Power Annual.  Table 2.13.</v>
      </c>
      <c r="T198" s="16"/>
      <c r="U198" s="8"/>
      <c r="V198" s="8"/>
      <c r="W198" s="8"/>
      <c r="X198" s="8"/>
      <c r="Y198" s="8"/>
      <c r="Z198" s="8"/>
    </row>
    <row r="199" spans="1:26" ht="14.25" customHeight="1">
      <c r="A199" s="21" t="str">
        <f t="shared" ref="A199:C199" si="438">A$190</f>
        <v>Electricity Supply</v>
      </c>
      <c r="B199" s="21" t="str">
        <f t="shared" si="438"/>
        <v>Change Electricity Imports</v>
      </c>
      <c r="C199" s="21" t="str">
        <f t="shared" si="438"/>
        <v>Percent Change in Electricity Imports</v>
      </c>
      <c r="D199" s="16" t="s">
        <v>394</v>
      </c>
      <c r="E199" s="16"/>
      <c r="F199" s="16" t="s">
        <v>395</v>
      </c>
      <c r="G199" s="16"/>
      <c r="H199" s="15">
        <v>534</v>
      </c>
      <c r="I199" s="16" t="s">
        <v>63</v>
      </c>
      <c r="J199" s="21" t="str">
        <f t="shared" ref="J199:S199" si="439">J$190</f>
        <v>Electricity Imports and Exports</v>
      </c>
      <c r="K199" s="21" t="str">
        <f t="shared" si="439"/>
        <v>elec change imports</v>
      </c>
      <c r="L199" s="22">
        <f t="shared" si="439"/>
        <v>-0.5</v>
      </c>
      <c r="M199" s="22">
        <f t="shared" si="439"/>
        <v>1</v>
      </c>
      <c r="N199" s="22">
        <f t="shared" si="439"/>
        <v>0.02</v>
      </c>
      <c r="O199" s="23" t="str">
        <f t="shared" si="439"/>
        <v>% change in imports</v>
      </c>
      <c r="P199" s="35" t="str">
        <f t="shared" si="439"/>
        <v xml:space="preserve">**Description:** This policy increases or decreases the amount of electricity imported to Virginia.  It does not cause the construction or removal of transmission lines linking these states. // **Guidance for setting values:** From 2000-2018, electricity imports fluctuated between 3 and 6 GWh. </v>
      </c>
      <c r="Q199" s="23" t="str">
        <f t="shared" si="439"/>
        <v>electricity-sector-main.html#elec-imports</v>
      </c>
      <c r="R199" s="34" t="str">
        <f t="shared" si="439"/>
        <v>electricity-imports-exports.html</v>
      </c>
      <c r="S199" s="35" t="str">
        <f t="shared" si="439"/>
        <v>Energy Information Administration.  2016.  Electric Power Annual.  Table 2.13.</v>
      </c>
      <c r="T199" s="16"/>
      <c r="U199" s="8"/>
      <c r="V199" s="8"/>
      <c r="W199" s="8"/>
      <c r="X199" s="8"/>
      <c r="Y199" s="8"/>
      <c r="Z199" s="8"/>
    </row>
    <row r="200" spans="1:26" ht="14.25" customHeight="1">
      <c r="A200" s="21" t="str">
        <f t="shared" ref="A200:C200" si="440">A$190</f>
        <v>Electricity Supply</v>
      </c>
      <c r="B200" s="21" t="str">
        <f t="shared" si="440"/>
        <v>Change Electricity Imports</v>
      </c>
      <c r="C200" s="21" t="str">
        <f t="shared" si="440"/>
        <v>Percent Change in Electricity Imports</v>
      </c>
      <c r="D200" s="16" t="s">
        <v>396</v>
      </c>
      <c r="E200" s="16"/>
      <c r="F200" s="16" t="s">
        <v>397</v>
      </c>
      <c r="G200" s="16"/>
      <c r="H200" s="15">
        <v>535</v>
      </c>
      <c r="I200" s="16" t="s">
        <v>86</v>
      </c>
      <c r="J200" s="21" t="str">
        <f t="shared" ref="J200:O200" si="441">J$190</f>
        <v>Electricity Imports and Exports</v>
      </c>
      <c r="K200" s="21" t="str">
        <f t="shared" si="441"/>
        <v>elec change imports</v>
      </c>
      <c r="L200" s="22">
        <f t="shared" si="441"/>
        <v>-0.5</v>
      </c>
      <c r="M200" s="22">
        <f t="shared" si="441"/>
        <v>1</v>
      </c>
      <c r="N200" s="22">
        <f t="shared" si="441"/>
        <v>0.02</v>
      </c>
      <c r="O200" s="23" t="str">
        <f t="shared" si="441"/>
        <v>% change in imports</v>
      </c>
      <c r="P200" s="18"/>
      <c r="Q200" s="23" t="str">
        <f t="shared" ref="Q200:S200" si="442">Q$190</f>
        <v>electricity-sector-main.html#elec-imports</v>
      </c>
      <c r="R200" s="34" t="str">
        <f t="shared" si="442"/>
        <v>electricity-imports-exports.html</v>
      </c>
      <c r="S200" s="35" t="str">
        <f t="shared" si="442"/>
        <v>Energy Information Administration.  2016.  Electric Power Annual.  Table 2.13.</v>
      </c>
      <c r="T200" s="16"/>
      <c r="U200" s="8"/>
      <c r="V200" s="8"/>
      <c r="W200" s="8"/>
      <c r="X200" s="8"/>
      <c r="Y200" s="8"/>
      <c r="Z200" s="8"/>
    </row>
    <row r="201" spans="1:26" ht="14.25" customHeight="1">
      <c r="A201" s="21" t="str">
        <f t="shared" ref="A201:C201" si="443">A$190</f>
        <v>Electricity Supply</v>
      </c>
      <c r="B201" s="21" t="str">
        <f t="shared" si="443"/>
        <v>Change Electricity Imports</v>
      </c>
      <c r="C201" s="21" t="str">
        <f t="shared" si="443"/>
        <v>Percent Change in Electricity Imports</v>
      </c>
      <c r="D201" s="16" t="s">
        <v>399</v>
      </c>
      <c r="E201" s="16"/>
      <c r="F201" s="16" t="s">
        <v>400</v>
      </c>
      <c r="G201" s="16"/>
      <c r="H201" s="15">
        <v>536</v>
      </c>
      <c r="I201" s="16" t="s">
        <v>86</v>
      </c>
      <c r="J201" s="21" t="str">
        <f t="shared" ref="J201:O201" si="444">J$190</f>
        <v>Electricity Imports and Exports</v>
      </c>
      <c r="K201" s="21" t="str">
        <f t="shared" si="444"/>
        <v>elec change imports</v>
      </c>
      <c r="L201" s="22">
        <f t="shared" si="444"/>
        <v>-0.5</v>
      </c>
      <c r="M201" s="22">
        <f t="shared" si="444"/>
        <v>1</v>
      </c>
      <c r="N201" s="22">
        <f t="shared" si="444"/>
        <v>0.02</v>
      </c>
      <c r="O201" s="23" t="str">
        <f t="shared" si="444"/>
        <v>% change in imports</v>
      </c>
      <c r="P201" s="18"/>
      <c r="Q201" s="23" t="str">
        <f t="shared" ref="Q201:S201" si="445">Q$190</f>
        <v>electricity-sector-main.html#elec-imports</v>
      </c>
      <c r="R201" s="34" t="str">
        <f t="shared" si="445"/>
        <v>electricity-imports-exports.html</v>
      </c>
      <c r="S201" s="35" t="str">
        <f t="shared" si="445"/>
        <v>Energy Information Administration.  2016.  Electric Power Annual.  Table 2.13.</v>
      </c>
      <c r="T201" s="16"/>
      <c r="U201" s="8"/>
      <c r="V201" s="8"/>
      <c r="W201" s="8"/>
      <c r="X201" s="8"/>
      <c r="Y201" s="8"/>
      <c r="Z201" s="8"/>
    </row>
    <row r="202" spans="1:26" ht="14.25" customHeight="1">
      <c r="A202" s="21" t="str">
        <f t="shared" ref="A202:C202" si="446">A$190</f>
        <v>Electricity Supply</v>
      </c>
      <c r="B202" s="21" t="str">
        <f t="shared" si="446"/>
        <v>Change Electricity Imports</v>
      </c>
      <c r="C202" s="21" t="str">
        <f t="shared" si="446"/>
        <v>Percent Change in Electricity Imports</v>
      </c>
      <c r="D202" s="16" t="s">
        <v>402</v>
      </c>
      <c r="E202" s="16"/>
      <c r="F202" s="16" t="s">
        <v>403</v>
      </c>
      <c r="G202" s="16"/>
      <c r="H202" s="15">
        <v>537</v>
      </c>
      <c r="I202" s="16" t="s">
        <v>86</v>
      </c>
      <c r="J202" s="21" t="str">
        <f t="shared" ref="J202:O202" si="447">J$190</f>
        <v>Electricity Imports and Exports</v>
      </c>
      <c r="K202" s="21" t="str">
        <f t="shared" si="447"/>
        <v>elec change imports</v>
      </c>
      <c r="L202" s="22">
        <f t="shared" si="447"/>
        <v>-0.5</v>
      </c>
      <c r="M202" s="22">
        <f t="shared" si="447"/>
        <v>1</v>
      </c>
      <c r="N202" s="22">
        <f t="shared" si="447"/>
        <v>0.02</v>
      </c>
      <c r="O202" s="23" t="str">
        <f t="shared" si="447"/>
        <v>% change in imports</v>
      </c>
      <c r="P202" s="18"/>
      <c r="Q202" s="23" t="str">
        <f t="shared" ref="Q202:S202" si="448">Q$190</f>
        <v>electricity-sector-main.html#elec-imports</v>
      </c>
      <c r="R202" s="34" t="str">
        <f t="shared" si="448"/>
        <v>electricity-imports-exports.html</v>
      </c>
      <c r="S202" s="35" t="str">
        <f t="shared" si="448"/>
        <v>Energy Information Administration.  2016.  Electric Power Annual.  Table 2.13.</v>
      </c>
      <c r="T202" s="16"/>
      <c r="U202" s="8"/>
      <c r="V202" s="8"/>
      <c r="W202" s="8"/>
      <c r="X202" s="8"/>
      <c r="Y202" s="8"/>
      <c r="Z202" s="8"/>
    </row>
    <row r="203" spans="1:26" ht="14.25" customHeight="1">
      <c r="A203" s="21" t="str">
        <f t="shared" ref="A203:C203" si="449">A$190</f>
        <v>Electricity Supply</v>
      </c>
      <c r="B203" s="21" t="str">
        <f t="shared" si="449"/>
        <v>Change Electricity Imports</v>
      </c>
      <c r="C203" s="21" t="str">
        <f t="shared" si="449"/>
        <v>Percent Change in Electricity Imports</v>
      </c>
      <c r="D203" s="16" t="s">
        <v>404</v>
      </c>
      <c r="E203" s="16"/>
      <c r="F203" s="16" t="s">
        <v>405</v>
      </c>
      <c r="G203" s="16"/>
      <c r="H203" s="15">
        <v>538</v>
      </c>
      <c r="I203" s="16" t="s">
        <v>86</v>
      </c>
      <c r="J203" s="21" t="str">
        <f t="shared" ref="J203:O203" si="450">J$190</f>
        <v>Electricity Imports and Exports</v>
      </c>
      <c r="K203" s="21" t="str">
        <f t="shared" si="450"/>
        <v>elec change imports</v>
      </c>
      <c r="L203" s="22">
        <f t="shared" si="450"/>
        <v>-0.5</v>
      </c>
      <c r="M203" s="22">
        <f t="shared" si="450"/>
        <v>1</v>
      </c>
      <c r="N203" s="22">
        <f t="shared" si="450"/>
        <v>0.02</v>
      </c>
      <c r="O203" s="23" t="str">
        <f t="shared" si="450"/>
        <v>% change in imports</v>
      </c>
      <c r="P203" s="18"/>
      <c r="Q203" s="23" t="str">
        <f t="shared" ref="Q203:S203" si="451">Q$190</f>
        <v>electricity-sector-main.html#elec-imports</v>
      </c>
      <c r="R203" s="34" t="str">
        <f t="shared" si="451"/>
        <v>electricity-imports-exports.html</v>
      </c>
      <c r="S203" s="35" t="str">
        <f t="shared" si="451"/>
        <v>Energy Information Administration.  2016.  Electric Power Annual.  Table 2.13.</v>
      </c>
      <c r="T203" s="16"/>
      <c r="U203" s="8"/>
      <c r="V203" s="8"/>
      <c r="W203" s="8"/>
      <c r="X203" s="8"/>
      <c r="Y203" s="8"/>
      <c r="Z203" s="8"/>
    </row>
    <row r="204" spans="1:26" ht="14.25" customHeight="1">
      <c r="A204" s="21" t="str">
        <f t="shared" ref="A204:C204" si="452">A$190</f>
        <v>Electricity Supply</v>
      </c>
      <c r="B204" s="21" t="str">
        <f t="shared" si="452"/>
        <v>Change Electricity Imports</v>
      </c>
      <c r="C204" s="21" t="str">
        <f t="shared" si="452"/>
        <v>Percent Change in Electricity Imports</v>
      </c>
      <c r="D204" s="16" t="s">
        <v>406</v>
      </c>
      <c r="E204" s="16"/>
      <c r="F204" s="16" t="s">
        <v>407</v>
      </c>
      <c r="G204" s="16"/>
      <c r="H204" s="15">
        <v>539</v>
      </c>
      <c r="I204" s="16" t="s">
        <v>86</v>
      </c>
      <c r="J204" s="21" t="str">
        <f t="shared" ref="J204:O204" si="453">J$190</f>
        <v>Electricity Imports and Exports</v>
      </c>
      <c r="K204" s="21" t="str">
        <f t="shared" si="453"/>
        <v>elec change imports</v>
      </c>
      <c r="L204" s="22">
        <f t="shared" si="453"/>
        <v>-0.5</v>
      </c>
      <c r="M204" s="22">
        <f t="shared" si="453"/>
        <v>1</v>
      </c>
      <c r="N204" s="22">
        <f t="shared" si="453"/>
        <v>0.02</v>
      </c>
      <c r="O204" s="23" t="str">
        <f t="shared" si="453"/>
        <v>% change in imports</v>
      </c>
      <c r="P204" s="18"/>
      <c r="Q204" s="23" t="str">
        <f t="shared" ref="Q204:S204" si="454">Q$190</f>
        <v>electricity-sector-main.html#elec-imports</v>
      </c>
      <c r="R204" s="34" t="str">
        <f t="shared" si="454"/>
        <v>electricity-imports-exports.html</v>
      </c>
      <c r="S204" s="35" t="str">
        <f t="shared" si="454"/>
        <v>Energy Information Administration.  2016.  Electric Power Annual.  Table 2.13.</v>
      </c>
      <c r="T204" s="16"/>
      <c r="U204" s="8"/>
      <c r="V204" s="8"/>
      <c r="W204" s="8"/>
      <c r="X204" s="8"/>
      <c r="Y204" s="8"/>
      <c r="Z204" s="8"/>
    </row>
    <row r="205" spans="1:26" ht="14.25" customHeight="1">
      <c r="A205" s="21" t="str">
        <f t="shared" ref="A205:C205" si="455">A$190</f>
        <v>Electricity Supply</v>
      </c>
      <c r="B205" s="21" t="str">
        <f t="shared" si="455"/>
        <v>Change Electricity Imports</v>
      </c>
      <c r="C205" s="21" t="str">
        <f t="shared" si="455"/>
        <v>Percent Change in Electricity Imports</v>
      </c>
      <c r="D205" s="16" t="s">
        <v>408</v>
      </c>
      <c r="E205" s="16"/>
      <c r="F205" s="16" t="s">
        <v>409</v>
      </c>
      <c r="G205" s="16"/>
      <c r="H205" s="15">
        <v>540</v>
      </c>
      <c r="I205" s="16" t="s">
        <v>86</v>
      </c>
      <c r="J205" s="21" t="str">
        <f t="shared" ref="J205:O205" si="456">J$190</f>
        <v>Electricity Imports and Exports</v>
      </c>
      <c r="K205" s="21" t="str">
        <f t="shared" si="456"/>
        <v>elec change imports</v>
      </c>
      <c r="L205" s="22">
        <f t="shared" si="456"/>
        <v>-0.5</v>
      </c>
      <c r="M205" s="22">
        <f t="shared" si="456"/>
        <v>1</v>
      </c>
      <c r="N205" s="22">
        <f t="shared" si="456"/>
        <v>0.02</v>
      </c>
      <c r="O205" s="23" t="str">
        <f t="shared" si="456"/>
        <v>% change in imports</v>
      </c>
      <c r="P205" s="18"/>
      <c r="Q205" s="23" t="str">
        <f t="shared" ref="Q205:S205" si="457">Q$190</f>
        <v>electricity-sector-main.html#elec-imports</v>
      </c>
      <c r="R205" s="34" t="str">
        <f t="shared" si="457"/>
        <v>electricity-imports-exports.html</v>
      </c>
      <c r="S205" s="35" t="str">
        <f t="shared" si="457"/>
        <v>Energy Information Administration.  2016.  Electric Power Annual.  Table 2.13.</v>
      </c>
      <c r="T205" s="16"/>
      <c r="U205" s="8"/>
      <c r="V205" s="8"/>
      <c r="W205" s="8"/>
      <c r="X205" s="8"/>
      <c r="Y205" s="8"/>
      <c r="Z205" s="8"/>
    </row>
    <row r="206" spans="1:26" ht="14.25" customHeight="1">
      <c r="A206" s="14" t="s">
        <v>365</v>
      </c>
      <c r="B206" s="14" t="s">
        <v>433</v>
      </c>
      <c r="C206" s="14" t="s">
        <v>434</v>
      </c>
      <c r="D206" s="16"/>
      <c r="E206" s="16"/>
      <c r="F206" s="16"/>
      <c r="G206" s="16"/>
      <c r="H206" s="15">
        <v>619</v>
      </c>
      <c r="I206" s="16" t="s">
        <v>86</v>
      </c>
      <c r="J206" s="14" t="s">
        <v>433</v>
      </c>
      <c r="K206" s="14" t="s">
        <v>435</v>
      </c>
      <c r="L206" s="14"/>
      <c r="M206" s="14"/>
      <c r="N206" s="14"/>
      <c r="O206" s="16"/>
      <c r="P206" s="18"/>
      <c r="Q206" s="16"/>
      <c r="R206" s="27"/>
      <c r="S206" s="18"/>
      <c r="T206" s="16"/>
      <c r="U206" s="8"/>
      <c r="V206" s="8"/>
      <c r="W206" s="8"/>
      <c r="X206" s="8"/>
      <c r="Y206" s="8"/>
      <c r="Z206" s="8"/>
    </row>
    <row r="207" spans="1:26" ht="14.25" customHeight="1">
      <c r="A207" s="14" t="s">
        <v>365</v>
      </c>
      <c r="B207" s="14" t="s">
        <v>436</v>
      </c>
      <c r="C207" s="14" t="s">
        <v>437</v>
      </c>
      <c r="D207" s="16"/>
      <c r="E207" s="16"/>
      <c r="F207" s="16"/>
      <c r="G207" s="16"/>
      <c r="H207" s="15">
        <v>30</v>
      </c>
      <c r="I207" s="16" t="s">
        <v>63</v>
      </c>
      <c r="J207" s="14" t="s">
        <v>436</v>
      </c>
      <c r="K207" s="14" t="s">
        <v>438</v>
      </c>
      <c r="L207" s="17">
        <v>0</v>
      </c>
      <c r="M207" s="17">
        <v>1</v>
      </c>
      <c r="N207" s="17">
        <v>0.01</v>
      </c>
      <c r="O207" s="28" t="s">
        <v>439</v>
      </c>
      <c r="P207" s="26" t="s">
        <v>440</v>
      </c>
      <c r="Q207" s="16" t="s">
        <v>441</v>
      </c>
      <c r="R207" s="27" t="s">
        <v>442</v>
      </c>
      <c r="S207" s="18" t="s">
        <v>205</v>
      </c>
      <c r="T207" s="16"/>
      <c r="U207" s="8"/>
      <c r="V207" s="8"/>
      <c r="W207" s="8"/>
      <c r="X207" s="8"/>
      <c r="Y207" s="8"/>
      <c r="Z207" s="8"/>
    </row>
    <row r="208" spans="1:26" ht="14.25" customHeight="1">
      <c r="A208" s="14" t="s">
        <v>365</v>
      </c>
      <c r="B208" s="14" t="s">
        <v>443</v>
      </c>
      <c r="C208" s="14" t="s">
        <v>444</v>
      </c>
      <c r="D208" s="16" t="s">
        <v>368</v>
      </c>
      <c r="E208" s="16"/>
      <c r="F208" s="16" t="s">
        <v>369</v>
      </c>
      <c r="G208" s="16"/>
      <c r="H208" s="15">
        <v>31</v>
      </c>
      <c r="I208" s="16" t="s">
        <v>63</v>
      </c>
      <c r="J208" s="14" t="s">
        <v>443</v>
      </c>
      <c r="K208" s="14" t="s">
        <v>445</v>
      </c>
      <c r="L208" s="52">
        <v>0</v>
      </c>
      <c r="M208" s="53">
        <v>3500</v>
      </c>
      <c r="N208" s="53">
        <v>100</v>
      </c>
      <c r="O208" s="28" t="s">
        <v>446</v>
      </c>
      <c r="P208" s="26" t="s">
        <v>447</v>
      </c>
      <c r="Q208" s="16" t="s">
        <v>448</v>
      </c>
      <c r="R208" s="27" t="s">
        <v>449</v>
      </c>
      <c r="S208" s="18" t="s">
        <v>450</v>
      </c>
      <c r="T208" s="16" t="s">
        <v>451</v>
      </c>
      <c r="U208" s="8"/>
      <c r="V208" s="8"/>
      <c r="W208" s="8"/>
      <c r="X208" s="8"/>
      <c r="Y208" s="8"/>
      <c r="Z208" s="8"/>
    </row>
    <row r="209" spans="1:26" ht="14.25" customHeight="1">
      <c r="A209" s="21" t="str">
        <f t="shared" ref="A209:C209" si="458">A$208</f>
        <v>Electricity Supply</v>
      </c>
      <c r="B209" s="21" t="str">
        <f t="shared" si="458"/>
        <v>Early Retirement of Power Plants</v>
      </c>
      <c r="C209" s="21" t="str">
        <f t="shared" si="458"/>
        <v>Annual Additional Capacity Retired due to Early Retirement Policy</v>
      </c>
      <c r="D209" s="16" t="s">
        <v>375</v>
      </c>
      <c r="E209" s="16"/>
      <c r="F209" s="16" t="s">
        <v>376</v>
      </c>
      <c r="G209" s="16"/>
      <c r="H209" s="15">
        <v>620</v>
      </c>
      <c r="I209" s="16" t="s">
        <v>63</v>
      </c>
      <c r="J209" s="21" t="str">
        <f t="shared" ref="J209:K209" si="459">J$208</f>
        <v>Early Retirement of Power Plants</v>
      </c>
      <c r="K209" s="21" t="str">
        <f t="shared" si="459"/>
        <v>elec early retirement</v>
      </c>
      <c r="L209" s="52"/>
      <c r="M209" s="53">
        <v>10000</v>
      </c>
      <c r="N209" s="53">
        <v>100</v>
      </c>
      <c r="O209" s="28" t="s">
        <v>446</v>
      </c>
      <c r="P209" s="26" t="s">
        <v>452</v>
      </c>
      <c r="Q209" s="16"/>
      <c r="R209" s="27"/>
      <c r="S209" s="18"/>
      <c r="T209" s="16"/>
      <c r="U209" s="8"/>
      <c r="V209" s="8"/>
      <c r="W209" s="8"/>
      <c r="X209" s="8"/>
      <c r="Y209" s="8"/>
      <c r="Z209" s="8"/>
    </row>
    <row r="210" spans="1:26" ht="14.25" customHeight="1">
      <c r="A210" s="21" t="str">
        <f t="shared" ref="A210:C210" si="460">A$208</f>
        <v>Electricity Supply</v>
      </c>
      <c r="B210" s="21" t="str">
        <f t="shared" si="460"/>
        <v>Early Retirement of Power Plants</v>
      </c>
      <c r="C210" s="21" t="str">
        <f t="shared" si="460"/>
        <v>Annual Additional Capacity Retired due to Early Retirement Policy</v>
      </c>
      <c r="D210" s="16" t="s">
        <v>378</v>
      </c>
      <c r="E210" s="16"/>
      <c r="F210" s="16" t="s">
        <v>379</v>
      </c>
      <c r="G210" s="16"/>
      <c r="H210" s="15">
        <v>32</v>
      </c>
      <c r="I210" s="54" t="s">
        <v>86</v>
      </c>
      <c r="J210" s="21" t="str">
        <f t="shared" ref="J210:O210" si="461">J$208</f>
        <v>Early Retirement of Power Plants</v>
      </c>
      <c r="K210" s="21" t="str">
        <f t="shared" si="461"/>
        <v>elec early retirement</v>
      </c>
      <c r="L210" s="55">
        <f t="shared" si="461"/>
        <v>0</v>
      </c>
      <c r="M210" s="55">
        <f t="shared" si="461"/>
        <v>3500</v>
      </c>
      <c r="N210" s="55">
        <f t="shared" si="461"/>
        <v>100</v>
      </c>
      <c r="O210" s="48" t="str">
        <f t="shared" si="461"/>
        <v>MW/year</v>
      </c>
      <c r="P210" s="26" t="s">
        <v>453</v>
      </c>
      <c r="Q210" s="16" t="s">
        <v>448</v>
      </c>
      <c r="R210" s="27" t="s">
        <v>449</v>
      </c>
      <c r="S210" s="18" t="s">
        <v>205</v>
      </c>
      <c r="T210" s="16"/>
      <c r="U210" s="8"/>
      <c r="V210" s="8"/>
      <c r="W210" s="8"/>
      <c r="X210" s="8"/>
      <c r="Y210" s="8"/>
      <c r="Z210" s="8"/>
    </row>
    <row r="211" spans="1:26" ht="14.25" customHeight="1">
      <c r="A211" s="21" t="str">
        <f t="shared" ref="A211:C211" si="462">A$208</f>
        <v>Electricity Supply</v>
      </c>
      <c r="B211" s="21" t="str">
        <f t="shared" si="462"/>
        <v>Early Retirement of Power Plants</v>
      </c>
      <c r="C211" s="21" t="str">
        <f t="shared" si="462"/>
        <v>Annual Additional Capacity Retired due to Early Retirement Policy</v>
      </c>
      <c r="D211" s="16" t="s">
        <v>381</v>
      </c>
      <c r="E211" s="16"/>
      <c r="F211" s="16" t="s">
        <v>382</v>
      </c>
      <c r="G211" s="16"/>
      <c r="H211" s="15">
        <v>621</v>
      </c>
      <c r="I211" s="16" t="s">
        <v>86</v>
      </c>
      <c r="J211" s="21" t="str">
        <f t="shared" ref="J211:K211" si="463">J$208</f>
        <v>Early Retirement of Power Plants</v>
      </c>
      <c r="K211" s="21" t="str">
        <f t="shared" si="463"/>
        <v>elec early retirement</v>
      </c>
      <c r="L211" s="52"/>
      <c r="M211" s="52"/>
      <c r="N211" s="52"/>
      <c r="O211" s="16"/>
      <c r="P211" s="18"/>
      <c r="Q211" s="16"/>
      <c r="R211" s="27"/>
      <c r="S211" s="18"/>
      <c r="T211" s="16"/>
      <c r="U211" s="8"/>
      <c r="V211" s="8"/>
      <c r="W211" s="8"/>
      <c r="X211" s="8"/>
      <c r="Y211" s="8"/>
      <c r="Z211" s="8"/>
    </row>
    <row r="212" spans="1:26" ht="14.25" customHeight="1">
      <c r="A212" s="21" t="str">
        <f t="shared" ref="A212:C212" si="464">A$208</f>
        <v>Electricity Supply</v>
      </c>
      <c r="B212" s="21" t="str">
        <f t="shared" si="464"/>
        <v>Early Retirement of Power Plants</v>
      </c>
      <c r="C212" s="21" t="str">
        <f t="shared" si="464"/>
        <v>Annual Additional Capacity Retired due to Early Retirement Policy</v>
      </c>
      <c r="D212" s="16" t="s">
        <v>384</v>
      </c>
      <c r="E212" s="16"/>
      <c r="F212" s="16" t="s">
        <v>385</v>
      </c>
      <c r="G212" s="16"/>
      <c r="H212" s="15">
        <v>622</v>
      </c>
      <c r="I212" s="16" t="s">
        <v>86</v>
      </c>
      <c r="J212" s="21" t="str">
        <f t="shared" ref="J212:K212" si="465">J$208</f>
        <v>Early Retirement of Power Plants</v>
      </c>
      <c r="K212" s="21" t="str">
        <f t="shared" si="465"/>
        <v>elec early retirement</v>
      </c>
      <c r="L212" s="52"/>
      <c r="M212" s="52"/>
      <c r="N212" s="52"/>
      <c r="O212" s="16"/>
      <c r="P212" s="18"/>
      <c r="Q212" s="16"/>
      <c r="R212" s="27"/>
      <c r="S212" s="18"/>
      <c r="T212" s="16"/>
      <c r="U212" s="8"/>
      <c r="V212" s="8"/>
      <c r="W212" s="8"/>
      <c r="X212" s="8"/>
      <c r="Y212" s="8"/>
      <c r="Z212" s="8"/>
    </row>
    <row r="213" spans="1:26" ht="14.25" customHeight="1">
      <c r="A213" s="21" t="str">
        <f t="shared" ref="A213:C213" si="466">A$208</f>
        <v>Electricity Supply</v>
      </c>
      <c r="B213" s="21" t="str">
        <f t="shared" si="466"/>
        <v>Early Retirement of Power Plants</v>
      </c>
      <c r="C213" s="21" t="str">
        <f t="shared" si="466"/>
        <v>Annual Additional Capacity Retired due to Early Retirement Policy</v>
      </c>
      <c r="D213" s="16" t="s">
        <v>386</v>
      </c>
      <c r="E213" s="16"/>
      <c r="F213" s="16" t="s">
        <v>387</v>
      </c>
      <c r="G213" s="16"/>
      <c r="H213" s="15">
        <v>623</v>
      </c>
      <c r="I213" s="16" t="s">
        <v>86</v>
      </c>
      <c r="J213" s="21" t="str">
        <f t="shared" ref="J213:K213" si="467">J$208</f>
        <v>Early Retirement of Power Plants</v>
      </c>
      <c r="K213" s="21" t="str">
        <f t="shared" si="467"/>
        <v>elec early retirement</v>
      </c>
      <c r="L213" s="52"/>
      <c r="M213" s="52"/>
      <c r="N213" s="52"/>
      <c r="O213" s="16"/>
      <c r="P213" s="18"/>
      <c r="Q213" s="16"/>
      <c r="R213" s="27"/>
      <c r="S213" s="18"/>
      <c r="T213" s="16"/>
      <c r="U213" s="8"/>
      <c r="V213" s="8"/>
      <c r="W213" s="8"/>
      <c r="X213" s="8"/>
      <c r="Y213" s="8"/>
      <c r="Z213" s="8"/>
    </row>
    <row r="214" spans="1:26" ht="14.25" customHeight="1">
      <c r="A214" s="21" t="str">
        <f t="shared" ref="A214:C214" si="468">A$208</f>
        <v>Electricity Supply</v>
      </c>
      <c r="B214" s="21" t="str">
        <f t="shared" si="468"/>
        <v>Early Retirement of Power Plants</v>
      </c>
      <c r="C214" s="21" t="str">
        <f t="shared" si="468"/>
        <v>Annual Additional Capacity Retired due to Early Retirement Policy</v>
      </c>
      <c r="D214" s="16" t="s">
        <v>388</v>
      </c>
      <c r="E214" s="16"/>
      <c r="F214" s="16" t="s">
        <v>389</v>
      </c>
      <c r="G214" s="16"/>
      <c r="H214" s="15">
        <v>624</v>
      </c>
      <c r="I214" s="16" t="s">
        <v>86</v>
      </c>
      <c r="J214" s="21" t="str">
        <f t="shared" ref="J214:K214" si="469">J$208</f>
        <v>Early Retirement of Power Plants</v>
      </c>
      <c r="K214" s="21" t="str">
        <f t="shared" si="469"/>
        <v>elec early retirement</v>
      </c>
      <c r="L214" s="52"/>
      <c r="M214" s="52"/>
      <c r="N214" s="52"/>
      <c r="O214" s="16"/>
      <c r="P214" s="18"/>
      <c r="Q214" s="16"/>
      <c r="R214" s="27"/>
      <c r="S214" s="18"/>
      <c r="T214" s="16"/>
      <c r="U214" s="8"/>
      <c r="V214" s="8"/>
      <c r="W214" s="8"/>
      <c r="X214" s="8"/>
      <c r="Y214" s="8"/>
      <c r="Z214" s="8"/>
    </row>
    <row r="215" spans="1:26" ht="14.25" customHeight="1">
      <c r="A215" s="21" t="str">
        <f t="shared" ref="A215:C215" si="470">A$208</f>
        <v>Electricity Supply</v>
      </c>
      <c r="B215" s="21" t="str">
        <f t="shared" si="470"/>
        <v>Early Retirement of Power Plants</v>
      </c>
      <c r="C215" s="21" t="str">
        <f t="shared" si="470"/>
        <v>Annual Additional Capacity Retired due to Early Retirement Policy</v>
      </c>
      <c r="D215" s="16" t="s">
        <v>390</v>
      </c>
      <c r="E215" s="16"/>
      <c r="F215" s="16" t="s">
        <v>391</v>
      </c>
      <c r="G215" s="16"/>
      <c r="H215" s="15">
        <v>625</v>
      </c>
      <c r="I215" s="16" t="s">
        <v>63</v>
      </c>
      <c r="J215" s="21" t="str">
        <f t="shared" ref="J215:L215" si="471">J$208</f>
        <v>Early Retirement of Power Plants</v>
      </c>
      <c r="K215" s="21" t="str">
        <f t="shared" si="471"/>
        <v>elec early retirement</v>
      </c>
      <c r="L215" s="55">
        <f t="shared" si="471"/>
        <v>0</v>
      </c>
      <c r="M215" s="21">
        <v>1000</v>
      </c>
      <c r="N215" s="21">
        <v>25</v>
      </c>
      <c r="O215" s="48" t="str">
        <f>O$208</f>
        <v>MW/year</v>
      </c>
      <c r="P215" s="26" t="s">
        <v>454</v>
      </c>
      <c r="Q215" s="16" t="s">
        <v>448</v>
      </c>
      <c r="R215" s="27" t="s">
        <v>449</v>
      </c>
      <c r="S215" s="18"/>
      <c r="T215" s="16"/>
      <c r="U215" s="8"/>
      <c r="V215" s="8"/>
      <c r="W215" s="8"/>
      <c r="X215" s="8"/>
      <c r="Y215" s="8"/>
      <c r="Z215" s="8"/>
    </row>
    <row r="216" spans="1:26" ht="14.25" customHeight="1">
      <c r="A216" s="21" t="str">
        <f t="shared" ref="A216:C216" si="472">A$208</f>
        <v>Electricity Supply</v>
      </c>
      <c r="B216" s="21" t="str">
        <f t="shared" si="472"/>
        <v>Early Retirement of Power Plants</v>
      </c>
      <c r="C216" s="21" t="str">
        <f t="shared" si="472"/>
        <v>Annual Additional Capacity Retired due to Early Retirement Policy</v>
      </c>
      <c r="D216" s="16" t="s">
        <v>392</v>
      </c>
      <c r="E216" s="16"/>
      <c r="F216" s="16" t="s">
        <v>393</v>
      </c>
      <c r="G216" s="16"/>
      <c r="H216" s="15">
        <v>626</v>
      </c>
      <c r="I216" s="16" t="s">
        <v>86</v>
      </c>
      <c r="J216" s="21" t="str">
        <f t="shared" ref="J216:K216" si="473">J$208</f>
        <v>Early Retirement of Power Plants</v>
      </c>
      <c r="K216" s="21" t="str">
        <f t="shared" si="473"/>
        <v>elec early retirement</v>
      </c>
      <c r="L216" s="52"/>
      <c r="M216" s="52"/>
      <c r="N216" s="52"/>
      <c r="O216" s="16"/>
      <c r="P216" s="18"/>
      <c r="Q216" s="16"/>
      <c r="R216" s="27"/>
      <c r="S216" s="18"/>
      <c r="T216" s="16"/>
      <c r="U216" s="8"/>
      <c r="V216" s="8"/>
      <c r="W216" s="8"/>
      <c r="X216" s="8"/>
      <c r="Y216" s="8"/>
      <c r="Z216" s="8"/>
    </row>
    <row r="217" spans="1:26" ht="14.25" customHeight="1">
      <c r="A217" s="21" t="str">
        <f t="shared" ref="A217:C217" si="474">A$208</f>
        <v>Electricity Supply</v>
      </c>
      <c r="B217" s="21" t="str">
        <f t="shared" si="474"/>
        <v>Early Retirement of Power Plants</v>
      </c>
      <c r="C217" s="21" t="str">
        <f t="shared" si="474"/>
        <v>Annual Additional Capacity Retired due to Early Retirement Policy</v>
      </c>
      <c r="D217" s="16" t="s">
        <v>394</v>
      </c>
      <c r="E217" s="16"/>
      <c r="F217" s="16" t="s">
        <v>395</v>
      </c>
      <c r="G217" s="16"/>
      <c r="H217" s="15">
        <v>627</v>
      </c>
      <c r="I217" s="16" t="s">
        <v>63</v>
      </c>
      <c r="J217" s="21" t="str">
        <f t="shared" ref="J217:O217" si="475">J$208</f>
        <v>Early Retirement of Power Plants</v>
      </c>
      <c r="K217" s="21" t="str">
        <f t="shared" si="475"/>
        <v>elec early retirement</v>
      </c>
      <c r="L217" s="55">
        <f t="shared" si="475"/>
        <v>0</v>
      </c>
      <c r="M217" s="55">
        <f t="shared" si="475"/>
        <v>3500</v>
      </c>
      <c r="N217" s="55">
        <f t="shared" si="475"/>
        <v>100</v>
      </c>
      <c r="O217" s="48" t="str">
        <f t="shared" si="475"/>
        <v>MW/year</v>
      </c>
      <c r="P217" s="56" t="s">
        <v>455</v>
      </c>
      <c r="Q217" s="16"/>
      <c r="R217" s="27"/>
      <c r="S217" s="18"/>
      <c r="T217" s="16"/>
      <c r="U217" s="8"/>
      <c r="V217" s="8"/>
      <c r="W217" s="8"/>
      <c r="X217" s="8"/>
      <c r="Y217" s="8"/>
      <c r="Z217" s="8"/>
    </row>
    <row r="218" spans="1:26" ht="14.25" customHeight="1">
      <c r="A218" s="21" t="str">
        <f t="shared" ref="A218:C218" si="476">A$208</f>
        <v>Electricity Supply</v>
      </c>
      <c r="B218" s="21" t="str">
        <f t="shared" si="476"/>
        <v>Early Retirement of Power Plants</v>
      </c>
      <c r="C218" s="21" t="str">
        <f t="shared" si="476"/>
        <v>Annual Additional Capacity Retired due to Early Retirement Policy</v>
      </c>
      <c r="D218" s="16" t="s">
        <v>396</v>
      </c>
      <c r="E218" s="16"/>
      <c r="F218" s="16" t="s">
        <v>397</v>
      </c>
      <c r="G218" s="16"/>
      <c r="H218" s="15">
        <v>628</v>
      </c>
      <c r="I218" s="16" t="s">
        <v>63</v>
      </c>
      <c r="J218" s="21" t="str">
        <f t="shared" ref="J218:O218" si="477">J$208</f>
        <v>Early Retirement of Power Plants</v>
      </c>
      <c r="K218" s="21" t="str">
        <f t="shared" si="477"/>
        <v>elec early retirement</v>
      </c>
      <c r="L218" s="55">
        <f t="shared" si="477"/>
        <v>0</v>
      </c>
      <c r="M218" s="55">
        <f t="shared" si="477"/>
        <v>3500</v>
      </c>
      <c r="N218" s="55">
        <f t="shared" si="477"/>
        <v>100</v>
      </c>
      <c r="O218" s="48" t="str">
        <f t="shared" si="477"/>
        <v>MW/year</v>
      </c>
      <c r="P218" s="56" t="s">
        <v>456</v>
      </c>
      <c r="Q218" s="16" t="s">
        <v>448</v>
      </c>
      <c r="R218" s="27" t="s">
        <v>449</v>
      </c>
      <c r="S218" s="18"/>
      <c r="T218" s="16"/>
      <c r="U218" s="8"/>
      <c r="V218" s="8"/>
      <c r="W218" s="8"/>
      <c r="X218" s="8"/>
      <c r="Y218" s="8"/>
      <c r="Z218" s="8"/>
    </row>
    <row r="219" spans="1:26" ht="14.25" customHeight="1">
      <c r="A219" s="21" t="str">
        <f t="shared" ref="A219:C219" si="478">A$208</f>
        <v>Electricity Supply</v>
      </c>
      <c r="B219" s="21" t="str">
        <f t="shared" si="478"/>
        <v>Early Retirement of Power Plants</v>
      </c>
      <c r="C219" s="21" t="str">
        <f t="shared" si="478"/>
        <v>Annual Additional Capacity Retired due to Early Retirement Policy</v>
      </c>
      <c r="D219" s="16" t="s">
        <v>399</v>
      </c>
      <c r="E219" s="16"/>
      <c r="F219" s="16" t="s">
        <v>400</v>
      </c>
      <c r="G219" s="16"/>
      <c r="H219" s="15">
        <v>590</v>
      </c>
      <c r="I219" s="16" t="s">
        <v>86</v>
      </c>
      <c r="J219" s="21" t="str">
        <f t="shared" ref="J219:K219" si="479">J$208</f>
        <v>Early Retirement of Power Plants</v>
      </c>
      <c r="K219" s="21" t="str">
        <f t="shared" si="479"/>
        <v>elec early retirement</v>
      </c>
      <c r="L219" s="14">
        <v>0</v>
      </c>
      <c r="M219" s="14">
        <v>1000</v>
      </c>
      <c r="N219" s="14">
        <v>25</v>
      </c>
      <c r="O219" s="23" t="str">
        <f>O$208</f>
        <v>MW/year</v>
      </c>
      <c r="P219" s="18"/>
      <c r="Q219" s="16"/>
      <c r="R219" s="27"/>
      <c r="S219" s="18"/>
      <c r="T219" s="16"/>
      <c r="U219" s="8"/>
      <c r="V219" s="8"/>
      <c r="W219" s="8"/>
      <c r="X219" s="8"/>
      <c r="Y219" s="8"/>
      <c r="Z219" s="8"/>
    </row>
    <row r="220" spans="1:26" ht="14.25" customHeight="1">
      <c r="A220" s="21" t="str">
        <f t="shared" ref="A220:C220" si="480">A$208</f>
        <v>Electricity Supply</v>
      </c>
      <c r="B220" s="21" t="str">
        <f t="shared" si="480"/>
        <v>Early Retirement of Power Plants</v>
      </c>
      <c r="C220" s="21" t="str">
        <f t="shared" si="480"/>
        <v>Annual Additional Capacity Retired due to Early Retirement Policy</v>
      </c>
      <c r="D220" s="16" t="s">
        <v>402</v>
      </c>
      <c r="E220" s="16"/>
      <c r="F220" s="16" t="s">
        <v>403</v>
      </c>
      <c r="G220" s="16"/>
      <c r="H220" s="15">
        <v>629</v>
      </c>
      <c r="I220" s="16" t="s">
        <v>86</v>
      </c>
      <c r="J220" s="21" t="str">
        <f t="shared" ref="J220:K220" si="481">J$208</f>
        <v>Early Retirement of Power Plants</v>
      </c>
      <c r="K220" s="21" t="str">
        <f t="shared" si="481"/>
        <v>elec early retirement</v>
      </c>
      <c r="L220" s="22"/>
      <c r="M220" s="22"/>
      <c r="N220" s="22"/>
      <c r="O220" s="23"/>
      <c r="P220" s="18"/>
      <c r="Q220" s="16"/>
      <c r="R220" s="27"/>
      <c r="S220" s="18"/>
      <c r="T220" s="16"/>
      <c r="U220" s="8"/>
      <c r="V220" s="8"/>
      <c r="W220" s="8"/>
      <c r="X220" s="8"/>
      <c r="Y220" s="8"/>
      <c r="Z220" s="8"/>
    </row>
    <row r="221" spans="1:26" ht="14.25" customHeight="1">
      <c r="A221" s="21" t="str">
        <f t="shared" ref="A221:C221" si="482">A$208</f>
        <v>Electricity Supply</v>
      </c>
      <c r="B221" s="21" t="str">
        <f t="shared" si="482"/>
        <v>Early Retirement of Power Plants</v>
      </c>
      <c r="C221" s="21" t="str">
        <f t="shared" si="482"/>
        <v>Annual Additional Capacity Retired due to Early Retirement Policy</v>
      </c>
      <c r="D221" s="16" t="s">
        <v>404</v>
      </c>
      <c r="E221" s="16"/>
      <c r="F221" s="16" t="s">
        <v>405</v>
      </c>
      <c r="G221" s="16"/>
      <c r="H221" s="15">
        <v>630</v>
      </c>
      <c r="I221" s="16" t="s">
        <v>86</v>
      </c>
      <c r="J221" s="21" t="str">
        <f t="shared" ref="J221:K221" si="483">J$208</f>
        <v>Early Retirement of Power Plants</v>
      </c>
      <c r="K221" s="21" t="str">
        <f t="shared" si="483"/>
        <v>elec early retirement</v>
      </c>
      <c r="L221" s="22"/>
      <c r="M221" s="22"/>
      <c r="N221" s="22"/>
      <c r="O221" s="23"/>
      <c r="P221" s="18"/>
      <c r="Q221" s="16"/>
      <c r="R221" s="27"/>
      <c r="S221" s="18"/>
      <c r="T221" s="16"/>
      <c r="U221" s="8"/>
      <c r="V221" s="8"/>
      <c r="W221" s="8"/>
      <c r="X221" s="8"/>
      <c r="Y221" s="8"/>
      <c r="Z221" s="8"/>
    </row>
    <row r="222" spans="1:26" ht="14.25" customHeight="1">
      <c r="A222" s="21" t="str">
        <f t="shared" ref="A222:C222" si="484">A$208</f>
        <v>Electricity Supply</v>
      </c>
      <c r="B222" s="21" t="str">
        <f t="shared" si="484"/>
        <v>Early Retirement of Power Plants</v>
      </c>
      <c r="C222" s="21" t="str">
        <f t="shared" si="484"/>
        <v>Annual Additional Capacity Retired due to Early Retirement Policy</v>
      </c>
      <c r="D222" s="16" t="s">
        <v>406</v>
      </c>
      <c r="E222" s="16"/>
      <c r="F222" s="16" t="s">
        <v>407</v>
      </c>
      <c r="G222" s="16"/>
      <c r="H222" s="15">
        <v>631</v>
      </c>
      <c r="I222" s="16" t="s">
        <v>86</v>
      </c>
      <c r="J222" s="21" t="str">
        <f t="shared" ref="J222:K222" si="485">J$208</f>
        <v>Early Retirement of Power Plants</v>
      </c>
      <c r="K222" s="21" t="str">
        <f t="shared" si="485"/>
        <v>elec early retirement</v>
      </c>
      <c r="L222" s="22"/>
      <c r="M222" s="22"/>
      <c r="N222" s="22"/>
      <c r="O222" s="23"/>
      <c r="P222" s="18"/>
      <c r="Q222" s="16"/>
      <c r="R222" s="27"/>
      <c r="S222" s="18"/>
      <c r="T222" s="16"/>
      <c r="U222" s="8"/>
      <c r="V222" s="8"/>
      <c r="W222" s="8"/>
      <c r="X222" s="8"/>
      <c r="Y222" s="8"/>
      <c r="Z222" s="8"/>
    </row>
    <row r="223" spans="1:26" ht="14.25" customHeight="1">
      <c r="A223" s="21" t="str">
        <f t="shared" ref="A223:C223" si="486">A$208</f>
        <v>Electricity Supply</v>
      </c>
      <c r="B223" s="21" t="str">
        <f t="shared" si="486"/>
        <v>Early Retirement of Power Plants</v>
      </c>
      <c r="C223" s="21" t="str">
        <f t="shared" si="486"/>
        <v>Annual Additional Capacity Retired due to Early Retirement Policy</v>
      </c>
      <c r="D223" s="16" t="s">
        <v>408</v>
      </c>
      <c r="E223" s="16"/>
      <c r="F223" s="16" t="s">
        <v>409</v>
      </c>
      <c r="G223" s="16"/>
      <c r="H223" s="15">
        <v>632</v>
      </c>
      <c r="I223" s="16" t="s">
        <v>86</v>
      </c>
      <c r="J223" s="21" t="str">
        <f t="shared" ref="J223:K223" si="487">J$208</f>
        <v>Early Retirement of Power Plants</v>
      </c>
      <c r="K223" s="21" t="str">
        <f t="shared" si="487"/>
        <v>elec early retirement</v>
      </c>
      <c r="L223" s="22"/>
      <c r="M223" s="22"/>
      <c r="N223" s="22"/>
      <c r="O223" s="23"/>
      <c r="P223" s="18"/>
      <c r="Q223" s="16"/>
      <c r="R223" s="27"/>
      <c r="S223" s="18"/>
      <c r="T223" s="16"/>
      <c r="U223" s="8"/>
      <c r="V223" s="8"/>
      <c r="W223" s="8"/>
      <c r="X223" s="8"/>
      <c r="Y223" s="8"/>
      <c r="Z223" s="8"/>
    </row>
    <row r="224" spans="1:26" ht="14.25" customHeight="1">
      <c r="A224" s="14" t="s">
        <v>365</v>
      </c>
      <c r="B224" s="14" t="s">
        <v>457</v>
      </c>
      <c r="C224" s="14" t="s">
        <v>458</v>
      </c>
      <c r="D224" s="16"/>
      <c r="E224" s="16"/>
      <c r="F224" s="16"/>
      <c r="G224" s="16"/>
      <c r="H224" s="15">
        <v>33</v>
      </c>
      <c r="I224" s="16" t="s">
        <v>63</v>
      </c>
      <c r="J224" s="14" t="s">
        <v>457</v>
      </c>
      <c r="K224" s="14" t="s">
        <v>459</v>
      </c>
      <c r="L224" s="17">
        <v>0</v>
      </c>
      <c r="M224" s="17">
        <v>1</v>
      </c>
      <c r="N224" s="50">
        <v>0.01</v>
      </c>
      <c r="O224" s="28" t="s">
        <v>439</v>
      </c>
      <c r="P224" s="26" t="s">
        <v>460</v>
      </c>
      <c r="Q224" s="16" t="s">
        <v>461</v>
      </c>
      <c r="R224" s="27" t="s">
        <v>462</v>
      </c>
      <c r="S224" s="18" t="s">
        <v>463</v>
      </c>
      <c r="T224" s="16"/>
      <c r="U224" s="8"/>
      <c r="V224" s="8"/>
      <c r="W224" s="8"/>
      <c r="X224" s="8"/>
      <c r="Y224" s="8"/>
      <c r="Z224" s="8"/>
    </row>
    <row r="225" spans="1:26" ht="14.25" customHeight="1">
      <c r="A225" s="14" t="s">
        <v>365</v>
      </c>
      <c r="B225" s="14" t="s">
        <v>464</v>
      </c>
      <c r="C225" s="14" t="s">
        <v>465</v>
      </c>
      <c r="D225" s="16"/>
      <c r="E225" s="16"/>
      <c r="F225" s="16"/>
      <c r="G225" s="16"/>
      <c r="H225" s="15">
        <v>34</v>
      </c>
      <c r="I225" s="16" t="s">
        <v>63</v>
      </c>
      <c r="J225" s="14" t="s">
        <v>464</v>
      </c>
      <c r="K225" s="14" t="s">
        <v>466</v>
      </c>
      <c r="L225" s="17">
        <v>0</v>
      </c>
      <c r="M225" s="17">
        <f>ROUND(MaxBoundCalculations!B181,2)</f>
        <v>1.1299999999999999</v>
      </c>
      <c r="N225" s="17">
        <v>0.01</v>
      </c>
      <c r="O225" s="28" t="s">
        <v>467</v>
      </c>
      <c r="P225" s="26" t="s">
        <v>468</v>
      </c>
      <c r="Q225" s="16" t="s">
        <v>469</v>
      </c>
      <c r="R225" s="27" t="s">
        <v>470</v>
      </c>
      <c r="S225" s="18" t="s">
        <v>471</v>
      </c>
      <c r="T225" s="16" t="s">
        <v>472</v>
      </c>
      <c r="U225" s="8"/>
      <c r="V225" s="8"/>
      <c r="W225" s="8"/>
      <c r="X225" s="8"/>
      <c r="Y225" s="8"/>
      <c r="Z225" s="8"/>
    </row>
    <row r="226" spans="1:26" ht="14.25" customHeight="1">
      <c r="A226" s="14" t="s">
        <v>365</v>
      </c>
      <c r="B226" s="14" t="s">
        <v>473</v>
      </c>
      <c r="C226" s="14" t="s">
        <v>474</v>
      </c>
      <c r="D226" s="16" t="s">
        <v>368</v>
      </c>
      <c r="E226" s="16"/>
      <c r="F226" s="16" t="s">
        <v>369</v>
      </c>
      <c r="G226" s="16"/>
      <c r="H226" s="15">
        <v>633</v>
      </c>
      <c r="I226" s="16" t="s">
        <v>86</v>
      </c>
      <c r="J226" s="14" t="s">
        <v>473</v>
      </c>
      <c r="K226" s="57"/>
      <c r="L226" s="14"/>
      <c r="M226" s="14"/>
      <c r="N226" s="14"/>
      <c r="O226" s="16"/>
      <c r="P226" s="18"/>
      <c r="Q226" s="23"/>
      <c r="R226" s="27"/>
      <c r="S226" s="35"/>
      <c r="T226" s="23"/>
      <c r="U226" s="47"/>
      <c r="V226" s="47"/>
      <c r="W226" s="47"/>
      <c r="X226" s="47"/>
      <c r="Y226" s="47"/>
      <c r="Z226" s="47"/>
    </row>
    <row r="227" spans="1:26" ht="14.25" customHeight="1">
      <c r="A227" s="21" t="str">
        <f t="shared" ref="A227:C227" si="488">A$226</f>
        <v>Electricity Supply</v>
      </c>
      <c r="B227" s="21" t="str">
        <f t="shared" si="488"/>
        <v>Non BAU Mandated Capacity Construction</v>
      </c>
      <c r="C227" s="21" t="str">
        <f t="shared" si="488"/>
        <v>Boolean Use Non BAU Mandated Capacity Construction Schedule</v>
      </c>
      <c r="D227" s="16" t="s">
        <v>375</v>
      </c>
      <c r="E227" s="16"/>
      <c r="F227" s="16" t="s">
        <v>376</v>
      </c>
      <c r="G227" s="16"/>
      <c r="H227" s="15">
        <v>634</v>
      </c>
      <c r="I227" s="16" t="s">
        <v>86</v>
      </c>
      <c r="J227" s="21" t="str">
        <f t="shared" ref="J227:J241" si="489">J$226</f>
        <v>Non BAU Mandated Capacity Construction</v>
      </c>
      <c r="K227" s="57"/>
      <c r="L227" s="14"/>
      <c r="M227" s="14"/>
      <c r="N227" s="14"/>
      <c r="O227" s="16"/>
      <c r="P227" s="18"/>
      <c r="Q227" s="23"/>
      <c r="R227" s="27"/>
      <c r="S227" s="35"/>
      <c r="T227" s="23"/>
      <c r="U227" s="47"/>
      <c r="V227" s="47"/>
      <c r="W227" s="47"/>
      <c r="X227" s="47"/>
      <c r="Y227" s="47"/>
      <c r="Z227" s="47"/>
    </row>
    <row r="228" spans="1:26" ht="14.25" customHeight="1">
      <c r="A228" s="21" t="str">
        <f t="shared" ref="A228:C228" si="490">A$226</f>
        <v>Electricity Supply</v>
      </c>
      <c r="B228" s="21" t="str">
        <f t="shared" si="490"/>
        <v>Non BAU Mandated Capacity Construction</v>
      </c>
      <c r="C228" s="21" t="str">
        <f t="shared" si="490"/>
        <v>Boolean Use Non BAU Mandated Capacity Construction Schedule</v>
      </c>
      <c r="D228" s="16" t="s">
        <v>378</v>
      </c>
      <c r="E228" s="16"/>
      <c r="F228" s="16" t="s">
        <v>379</v>
      </c>
      <c r="G228" s="16"/>
      <c r="H228" s="15">
        <v>635</v>
      </c>
      <c r="I228" s="16" t="s">
        <v>86</v>
      </c>
      <c r="J228" s="21" t="str">
        <f t="shared" si="489"/>
        <v>Non BAU Mandated Capacity Construction</v>
      </c>
      <c r="K228" s="57"/>
      <c r="L228" s="14"/>
      <c r="M228" s="14"/>
      <c r="N228" s="14"/>
      <c r="O228" s="16"/>
      <c r="P228" s="18"/>
      <c r="Q228" s="23"/>
      <c r="R228" s="27"/>
      <c r="S228" s="35"/>
      <c r="T228" s="23"/>
      <c r="U228" s="47"/>
      <c r="V228" s="47"/>
      <c r="W228" s="47"/>
      <c r="X228" s="47"/>
      <c r="Y228" s="47"/>
      <c r="Z228" s="47"/>
    </row>
    <row r="229" spans="1:26" ht="14.25" customHeight="1">
      <c r="A229" s="21" t="str">
        <f t="shared" ref="A229:C229" si="491">A$226</f>
        <v>Electricity Supply</v>
      </c>
      <c r="B229" s="21" t="str">
        <f t="shared" si="491"/>
        <v>Non BAU Mandated Capacity Construction</v>
      </c>
      <c r="C229" s="21" t="str">
        <f t="shared" si="491"/>
        <v>Boolean Use Non BAU Mandated Capacity Construction Schedule</v>
      </c>
      <c r="D229" s="16" t="s">
        <v>381</v>
      </c>
      <c r="E229" s="16"/>
      <c r="F229" s="16" t="s">
        <v>382</v>
      </c>
      <c r="G229" s="16"/>
      <c r="H229" s="15">
        <v>636</v>
      </c>
      <c r="I229" s="16" t="s">
        <v>86</v>
      </c>
      <c r="J229" s="21" t="str">
        <f t="shared" si="489"/>
        <v>Non BAU Mandated Capacity Construction</v>
      </c>
      <c r="K229" s="57"/>
      <c r="L229" s="14"/>
      <c r="M229" s="14"/>
      <c r="N229" s="14"/>
      <c r="O229" s="16"/>
      <c r="P229" s="18"/>
      <c r="Q229" s="23"/>
      <c r="R229" s="27"/>
      <c r="S229" s="35"/>
      <c r="T229" s="23"/>
      <c r="U229" s="47"/>
      <c r="V229" s="47"/>
      <c r="W229" s="47"/>
      <c r="X229" s="47"/>
      <c r="Y229" s="47"/>
      <c r="Z229" s="47"/>
    </row>
    <row r="230" spans="1:26" ht="14.25" customHeight="1">
      <c r="A230" s="21" t="str">
        <f t="shared" ref="A230:C230" si="492">A$226</f>
        <v>Electricity Supply</v>
      </c>
      <c r="B230" s="21" t="str">
        <f t="shared" si="492"/>
        <v>Non BAU Mandated Capacity Construction</v>
      </c>
      <c r="C230" s="21" t="str">
        <f t="shared" si="492"/>
        <v>Boolean Use Non BAU Mandated Capacity Construction Schedule</v>
      </c>
      <c r="D230" s="16" t="s">
        <v>384</v>
      </c>
      <c r="E230" s="16"/>
      <c r="F230" s="16" t="s">
        <v>385</v>
      </c>
      <c r="G230" s="16"/>
      <c r="H230" s="15">
        <v>637</v>
      </c>
      <c r="I230" s="16" t="s">
        <v>86</v>
      </c>
      <c r="J230" s="21" t="str">
        <f t="shared" si="489"/>
        <v>Non BAU Mandated Capacity Construction</v>
      </c>
      <c r="K230" s="57"/>
      <c r="L230" s="14"/>
      <c r="M230" s="14"/>
      <c r="N230" s="14"/>
      <c r="O230" s="16"/>
      <c r="P230" s="18"/>
      <c r="Q230" s="23"/>
      <c r="R230" s="27"/>
      <c r="S230" s="35"/>
      <c r="T230" s="23"/>
      <c r="U230" s="47"/>
      <c r="V230" s="47"/>
      <c r="W230" s="47"/>
      <c r="X230" s="47"/>
      <c r="Y230" s="47"/>
      <c r="Z230" s="47"/>
    </row>
    <row r="231" spans="1:26" ht="14.25" customHeight="1">
      <c r="A231" s="21" t="str">
        <f t="shared" ref="A231:C231" si="493">A$226</f>
        <v>Electricity Supply</v>
      </c>
      <c r="B231" s="21" t="str">
        <f t="shared" si="493"/>
        <v>Non BAU Mandated Capacity Construction</v>
      </c>
      <c r="C231" s="21" t="str">
        <f t="shared" si="493"/>
        <v>Boolean Use Non BAU Mandated Capacity Construction Schedule</v>
      </c>
      <c r="D231" s="16" t="s">
        <v>386</v>
      </c>
      <c r="E231" s="16"/>
      <c r="F231" s="16" t="s">
        <v>387</v>
      </c>
      <c r="G231" s="16"/>
      <c r="H231" s="15">
        <v>638</v>
      </c>
      <c r="I231" s="16" t="s">
        <v>86</v>
      </c>
      <c r="J231" s="21" t="str">
        <f t="shared" si="489"/>
        <v>Non BAU Mandated Capacity Construction</v>
      </c>
      <c r="K231" s="57"/>
      <c r="L231" s="14"/>
      <c r="M231" s="14"/>
      <c r="N231" s="14"/>
      <c r="O231" s="16"/>
      <c r="P231" s="18"/>
      <c r="Q231" s="23"/>
      <c r="R231" s="27"/>
      <c r="S231" s="35"/>
      <c r="T231" s="23"/>
      <c r="U231" s="47"/>
      <c r="V231" s="47"/>
      <c r="W231" s="47"/>
      <c r="X231" s="47"/>
      <c r="Y231" s="47"/>
      <c r="Z231" s="47"/>
    </row>
    <row r="232" spans="1:26" ht="14.25" customHeight="1">
      <c r="A232" s="21" t="str">
        <f t="shared" ref="A232:C232" si="494">A$226</f>
        <v>Electricity Supply</v>
      </c>
      <c r="B232" s="21" t="str">
        <f t="shared" si="494"/>
        <v>Non BAU Mandated Capacity Construction</v>
      </c>
      <c r="C232" s="21" t="str">
        <f t="shared" si="494"/>
        <v>Boolean Use Non BAU Mandated Capacity Construction Schedule</v>
      </c>
      <c r="D232" s="16" t="s">
        <v>388</v>
      </c>
      <c r="E232" s="16"/>
      <c r="F232" s="16" t="s">
        <v>389</v>
      </c>
      <c r="G232" s="16"/>
      <c r="H232" s="15">
        <v>639</v>
      </c>
      <c r="I232" s="16" t="s">
        <v>86</v>
      </c>
      <c r="J232" s="21" t="str">
        <f t="shared" si="489"/>
        <v>Non BAU Mandated Capacity Construction</v>
      </c>
      <c r="K232" s="57"/>
      <c r="L232" s="14"/>
      <c r="M232" s="14"/>
      <c r="N232" s="14"/>
      <c r="O232" s="16"/>
      <c r="P232" s="18"/>
      <c r="Q232" s="23"/>
      <c r="R232" s="27"/>
      <c r="S232" s="35"/>
      <c r="T232" s="23"/>
      <c r="U232" s="47"/>
      <c r="V232" s="47"/>
      <c r="W232" s="47"/>
      <c r="X232" s="47"/>
      <c r="Y232" s="47"/>
      <c r="Z232" s="47"/>
    </row>
    <row r="233" spans="1:26" ht="14.25" customHeight="1">
      <c r="A233" s="21" t="str">
        <f t="shared" ref="A233:C233" si="495">A$226</f>
        <v>Electricity Supply</v>
      </c>
      <c r="B233" s="21" t="str">
        <f t="shared" si="495"/>
        <v>Non BAU Mandated Capacity Construction</v>
      </c>
      <c r="C233" s="21" t="str">
        <f t="shared" si="495"/>
        <v>Boolean Use Non BAU Mandated Capacity Construction Schedule</v>
      </c>
      <c r="D233" s="16" t="s">
        <v>390</v>
      </c>
      <c r="E233" s="16"/>
      <c r="F233" s="16" t="s">
        <v>391</v>
      </c>
      <c r="G233" s="16"/>
      <c r="H233" s="15">
        <v>640</v>
      </c>
      <c r="I233" s="16" t="s">
        <v>86</v>
      </c>
      <c r="J233" s="21" t="str">
        <f t="shared" si="489"/>
        <v>Non BAU Mandated Capacity Construction</v>
      </c>
      <c r="K233" s="57"/>
      <c r="L233" s="14"/>
      <c r="M233" s="14"/>
      <c r="N233" s="14"/>
      <c r="O233" s="16"/>
      <c r="P233" s="18"/>
      <c r="Q233" s="23"/>
      <c r="R233" s="27"/>
      <c r="S233" s="35"/>
      <c r="T233" s="23"/>
      <c r="U233" s="47"/>
      <c r="V233" s="47"/>
      <c r="W233" s="47"/>
      <c r="X233" s="47"/>
      <c r="Y233" s="47"/>
      <c r="Z233" s="47"/>
    </row>
    <row r="234" spans="1:26" ht="14.25" customHeight="1">
      <c r="A234" s="21" t="str">
        <f t="shared" ref="A234:C234" si="496">A$226</f>
        <v>Electricity Supply</v>
      </c>
      <c r="B234" s="21" t="str">
        <f t="shared" si="496"/>
        <v>Non BAU Mandated Capacity Construction</v>
      </c>
      <c r="C234" s="21" t="str">
        <f t="shared" si="496"/>
        <v>Boolean Use Non BAU Mandated Capacity Construction Schedule</v>
      </c>
      <c r="D234" s="16" t="s">
        <v>392</v>
      </c>
      <c r="E234" s="16"/>
      <c r="F234" s="16" t="s">
        <v>393</v>
      </c>
      <c r="G234" s="16"/>
      <c r="H234" s="15">
        <v>641</v>
      </c>
      <c r="I234" s="16" t="s">
        <v>86</v>
      </c>
      <c r="J234" s="21" t="str">
        <f t="shared" si="489"/>
        <v>Non BAU Mandated Capacity Construction</v>
      </c>
      <c r="K234" s="57"/>
      <c r="L234" s="14"/>
      <c r="M234" s="14"/>
      <c r="N234" s="14"/>
      <c r="O234" s="16"/>
      <c r="P234" s="18"/>
      <c r="Q234" s="23"/>
      <c r="R234" s="27"/>
      <c r="S234" s="35"/>
      <c r="T234" s="23"/>
      <c r="U234" s="47"/>
      <c r="V234" s="47"/>
      <c r="W234" s="47"/>
      <c r="X234" s="47"/>
      <c r="Y234" s="47"/>
      <c r="Z234" s="47"/>
    </row>
    <row r="235" spans="1:26" ht="14.25" customHeight="1">
      <c r="A235" s="21" t="str">
        <f t="shared" ref="A235:C235" si="497">A$226</f>
        <v>Electricity Supply</v>
      </c>
      <c r="B235" s="21" t="str">
        <f t="shared" si="497"/>
        <v>Non BAU Mandated Capacity Construction</v>
      </c>
      <c r="C235" s="21" t="str">
        <f t="shared" si="497"/>
        <v>Boolean Use Non BAU Mandated Capacity Construction Schedule</v>
      </c>
      <c r="D235" s="16" t="s">
        <v>394</v>
      </c>
      <c r="E235" s="16"/>
      <c r="F235" s="16" t="s">
        <v>395</v>
      </c>
      <c r="G235" s="16"/>
      <c r="H235" s="15">
        <v>642</v>
      </c>
      <c r="I235" s="16" t="s">
        <v>86</v>
      </c>
      <c r="J235" s="21" t="str">
        <f t="shared" si="489"/>
        <v>Non BAU Mandated Capacity Construction</v>
      </c>
      <c r="K235" s="57"/>
      <c r="L235" s="14"/>
      <c r="M235" s="14"/>
      <c r="N235" s="14"/>
      <c r="O235" s="16"/>
      <c r="P235" s="18"/>
      <c r="Q235" s="23"/>
      <c r="R235" s="27"/>
      <c r="S235" s="35"/>
      <c r="T235" s="23"/>
      <c r="U235" s="47"/>
      <c r="V235" s="47"/>
      <c r="W235" s="47"/>
      <c r="X235" s="47"/>
      <c r="Y235" s="47"/>
      <c r="Z235" s="47"/>
    </row>
    <row r="236" spans="1:26" ht="14.25" customHeight="1">
      <c r="A236" s="21" t="str">
        <f t="shared" ref="A236:C236" si="498">A$226</f>
        <v>Electricity Supply</v>
      </c>
      <c r="B236" s="21" t="str">
        <f t="shared" si="498"/>
        <v>Non BAU Mandated Capacity Construction</v>
      </c>
      <c r="C236" s="21" t="str">
        <f t="shared" si="498"/>
        <v>Boolean Use Non BAU Mandated Capacity Construction Schedule</v>
      </c>
      <c r="D236" s="16" t="s">
        <v>396</v>
      </c>
      <c r="E236" s="16"/>
      <c r="F236" s="16" t="s">
        <v>397</v>
      </c>
      <c r="G236" s="16"/>
      <c r="H236" s="15">
        <v>643</v>
      </c>
      <c r="I236" s="16" t="s">
        <v>86</v>
      </c>
      <c r="J236" s="21" t="str">
        <f t="shared" si="489"/>
        <v>Non BAU Mandated Capacity Construction</v>
      </c>
      <c r="K236" s="57"/>
      <c r="L236" s="14"/>
      <c r="M236" s="14"/>
      <c r="N236" s="14"/>
      <c r="O236" s="16"/>
      <c r="P236" s="18"/>
      <c r="Q236" s="23"/>
      <c r="R236" s="27"/>
      <c r="S236" s="35"/>
      <c r="T236" s="23"/>
      <c r="U236" s="47"/>
      <c r="V236" s="47"/>
      <c r="W236" s="47"/>
      <c r="X236" s="47"/>
      <c r="Y236" s="47"/>
      <c r="Z236" s="47"/>
    </row>
    <row r="237" spans="1:26" ht="14.25" customHeight="1">
      <c r="A237" s="21" t="str">
        <f t="shared" ref="A237:C237" si="499">A$226</f>
        <v>Electricity Supply</v>
      </c>
      <c r="B237" s="21" t="str">
        <f t="shared" si="499"/>
        <v>Non BAU Mandated Capacity Construction</v>
      </c>
      <c r="C237" s="21" t="str">
        <f t="shared" si="499"/>
        <v>Boolean Use Non BAU Mandated Capacity Construction Schedule</v>
      </c>
      <c r="D237" s="16" t="s">
        <v>399</v>
      </c>
      <c r="E237" s="16"/>
      <c r="F237" s="16" t="s">
        <v>400</v>
      </c>
      <c r="G237" s="16"/>
      <c r="H237" s="15">
        <v>644</v>
      </c>
      <c r="I237" s="16" t="s">
        <v>86</v>
      </c>
      <c r="J237" s="21" t="str">
        <f t="shared" si="489"/>
        <v>Non BAU Mandated Capacity Construction</v>
      </c>
      <c r="K237" s="57"/>
      <c r="L237" s="14"/>
      <c r="M237" s="14"/>
      <c r="N237" s="14"/>
      <c r="O237" s="16"/>
      <c r="P237" s="18"/>
      <c r="Q237" s="23"/>
      <c r="R237" s="27"/>
      <c r="S237" s="35"/>
      <c r="T237" s="23"/>
      <c r="U237" s="47"/>
      <c r="V237" s="47"/>
      <c r="W237" s="47"/>
      <c r="X237" s="47"/>
      <c r="Y237" s="47"/>
      <c r="Z237" s="47"/>
    </row>
    <row r="238" spans="1:26" ht="14.25" customHeight="1">
      <c r="A238" s="21" t="str">
        <f t="shared" ref="A238:C238" si="500">A$226</f>
        <v>Electricity Supply</v>
      </c>
      <c r="B238" s="21" t="str">
        <f t="shared" si="500"/>
        <v>Non BAU Mandated Capacity Construction</v>
      </c>
      <c r="C238" s="21" t="str">
        <f t="shared" si="500"/>
        <v>Boolean Use Non BAU Mandated Capacity Construction Schedule</v>
      </c>
      <c r="D238" s="16" t="s">
        <v>402</v>
      </c>
      <c r="E238" s="16"/>
      <c r="F238" s="16" t="s">
        <v>403</v>
      </c>
      <c r="G238" s="16"/>
      <c r="H238" s="15">
        <v>645</v>
      </c>
      <c r="I238" s="16" t="s">
        <v>63</v>
      </c>
      <c r="J238" s="21" t="str">
        <f t="shared" si="489"/>
        <v>Non BAU Mandated Capacity Construction</v>
      </c>
      <c r="K238" s="57"/>
      <c r="L238" s="14">
        <v>0</v>
      </c>
      <c r="M238" s="14">
        <v>1</v>
      </c>
      <c r="N238" s="14">
        <v>1</v>
      </c>
      <c r="O238" s="16" t="s">
        <v>317</v>
      </c>
      <c r="P238" s="58" t="s">
        <v>475</v>
      </c>
      <c r="Q238" s="59" t="s">
        <v>476</v>
      </c>
      <c r="R238" s="59"/>
      <c r="S238" s="35"/>
      <c r="T238" s="23"/>
      <c r="U238" s="47"/>
      <c r="V238" s="47"/>
      <c r="W238" s="47"/>
      <c r="X238" s="47"/>
      <c r="Y238" s="47"/>
      <c r="Z238" s="47"/>
    </row>
    <row r="239" spans="1:26" ht="14.25" customHeight="1">
      <c r="A239" s="21" t="str">
        <f t="shared" ref="A239:C239" si="501">A$226</f>
        <v>Electricity Supply</v>
      </c>
      <c r="B239" s="21" t="str">
        <f t="shared" si="501"/>
        <v>Non BAU Mandated Capacity Construction</v>
      </c>
      <c r="C239" s="21" t="str">
        <f t="shared" si="501"/>
        <v>Boolean Use Non BAU Mandated Capacity Construction Schedule</v>
      </c>
      <c r="D239" s="16" t="s">
        <v>404</v>
      </c>
      <c r="E239" s="16"/>
      <c r="F239" s="16" t="s">
        <v>405</v>
      </c>
      <c r="G239" s="16"/>
      <c r="H239" s="15">
        <v>646</v>
      </c>
      <c r="I239" s="16" t="s">
        <v>86</v>
      </c>
      <c r="J239" s="21" t="str">
        <f t="shared" si="489"/>
        <v>Non BAU Mandated Capacity Construction</v>
      </c>
      <c r="K239" s="57"/>
      <c r="L239" s="14"/>
      <c r="M239" s="14"/>
      <c r="N239" s="14"/>
      <c r="O239" s="16"/>
      <c r="P239" s="18"/>
      <c r="Q239" s="23"/>
      <c r="R239" s="27"/>
      <c r="S239" s="35"/>
      <c r="T239" s="23"/>
      <c r="U239" s="47"/>
      <c r="V239" s="47"/>
      <c r="W239" s="47"/>
      <c r="X239" s="47"/>
      <c r="Y239" s="47"/>
      <c r="Z239" s="47"/>
    </row>
    <row r="240" spans="1:26" ht="14.25" customHeight="1">
      <c r="A240" s="21" t="str">
        <f t="shared" ref="A240:C240" si="502">A$226</f>
        <v>Electricity Supply</v>
      </c>
      <c r="B240" s="21" t="str">
        <f t="shared" si="502"/>
        <v>Non BAU Mandated Capacity Construction</v>
      </c>
      <c r="C240" s="21" t="str">
        <f t="shared" si="502"/>
        <v>Boolean Use Non BAU Mandated Capacity Construction Schedule</v>
      </c>
      <c r="D240" s="16" t="s">
        <v>406</v>
      </c>
      <c r="E240" s="16"/>
      <c r="F240" s="16" t="s">
        <v>407</v>
      </c>
      <c r="G240" s="16"/>
      <c r="H240" s="15">
        <v>647</v>
      </c>
      <c r="I240" s="16" t="s">
        <v>86</v>
      </c>
      <c r="J240" s="21" t="str">
        <f t="shared" si="489"/>
        <v>Non BAU Mandated Capacity Construction</v>
      </c>
      <c r="K240" s="57"/>
      <c r="L240" s="14"/>
      <c r="M240" s="14"/>
      <c r="N240" s="14"/>
      <c r="O240" s="16"/>
      <c r="P240" s="18"/>
      <c r="Q240" s="23"/>
      <c r="R240" s="27"/>
      <c r="S240" s="35"/>
      <c r="T240" s="23"/>
      <c r="U240" s="47"/>
      <c r="V240" s="47"/>
      <c r="W240" s="47"/>
      <c r="X240" s="47"/>
      <c r="Y240" s="47"/>
      <c r="Z240" s="47"/>
    </row>
    <row r="241" spans="1:26" ht="14.25" customHeight="1">
      <c r="A241" s="21" t="str">
        <f t="shared" ref="A241:C241" si="503">A$226</f>
        <v>Electricity Supply</v>
      </c>
      <c r="B241" s="21" t="str">
        <f t="shared" si="503"/>
        <v>Non BAU Mandated Capacity Construction</v>
      </c>
      <c r="C241" s="21" t="str">
        <f t="shared" si="503"/>
        <v>Boolean Use Non BAU Mandated Capacity Construction Schedule</v>
      </c>
      <c r="D241" s="16" t="s">
        <v>408</v>
      </c>
      <c r="E241" s="16"/>
      <c r="F241" s="16" t="s">
        <v>409</v>
      </c>
      <c r="G241" s="16"/>
      <c r="H241" s="15">
        <v>648</v>
      </c>
      <c r="I241" s="16" t="s">
        <v>86</v>
      </c>
      <c r="J241" s="21" t="str">
        <f t="shared" si="489"/>
        <v>Non BAU Mandated Capacity Construction</v>
      </c>
      <c r="K241" s="57"/>
      <c r="L241" s="14"/>
      <c r="M241" s="14"/>
      <c r="N241" s="14"/>
      <c r="O241" s="16"/>
      <c r="P241" s="18"/>
      <c r="Q241" s="23"/>
      <c r="R241" s="27"/>
      <c r="S241" s="35"/>
      <c r="T241" s="23"/>
      <c r="U241" s="47"/>
      <c r="V241" s="47"/>
      <c r="W241" s="47"/>
      <c r="X241" s="47"/>
      <c r="Y241" s="47"/>
      <c r="Z241" s="47"/>
    </row>
    <row r="242" spans="1:26" ht="14.25" customHeight="1">
      <c r="A242" s="14" t="s">
        <v>365</v>
      </c>
      <c r="B242" s="14" t="s">
        <v>477</v>
      </c>
      <c r="C242" s="14" t="s">
        <v>478</v>
      </c>
      <c r="D242" s="16"/>
      <c r="E242" s="16"/>
      <c r="F242" s="16"/>
      <c r="G242" s="16"/>
      <c r="H242" s="15">
        <v>649</v>
      </c>
      <c r="I242" s="16" t="s">
        <v>86</v>
      </c>
      <c r="J242" s="14" t="s">
        <v>477</v>
      </c>
      <c r="K242" s="14" t="s">
        <v>479</v>
      </c>
      <c r="L242" s="14"/>
      <c r="M242" s="14"/>
      <c r="N242" s="14"/>
      <c r="O242" s="16"/>
      <c r="P242" s="18"/>
      <c r="Q242" s="23"/>
      <c r="R242" s="27"/>
      <c r="S242" s="35"/>
      <c r="T242" s="23"/>
      <c r="U242" s="47"/>
      <c r="V242" s="47"/>
      <c r="W242" s="47"/>
      <c r="X242" s="47"/>
      <c r="Y242" s="47"/>
      <c r="Z242" s="47"/>
    </row>
    <row r="243" spans="1:26" ht="14.25" customHeight="1">
      <c r="A243" s="14" t="s">
        <v>365</v>
      </c>
      <c r="B243" s="14" t="s">
        <v>480</v>
      </c>
      <c r="C243" s="14" t="s">
        <v>481</v>
      </c>
      <c r="D243" s="16"/>
      <c r="E243" s="23"/>
      <c r="F243" s="16"/>
      <c r="G243" s="23"/>
      <c r="H243" s="15">
        <v>35</v>
      </c>
      <c r="I243" s="16" t="s">
        <v>86</v>
      </c>
      <c r="J243" s="14" t="s">
        <v>482</v>
      </c>
      <c r="K243" s="57"/>
      <c r="L243" s="17">
        <v>0</v>
      </c>
      <c r="M243" s="14">
        <v>20</v>
      </c>
      <c r="N243" s="14">
        <v>1</v>
      </c>
      <c r="O243" s="16" t="s">
        <v>483</v>
      </c>
      <c r="P243" s="18" t="s">
        <v>484</v>
      </c>
      <c r="Q243" s="16" t="s">
        <v>476</v>
      </c>
      <c r="R243" s="27" t="s">
        <v>485</v>
      </c>
      <c r="S243" s="18" t="s">
        <v>486</v>
      </c>
      <c r="T243" s="16" t="s">
        <v>486</v>
      </c>
      <c r="U243" s="47"/>
      <c r="V243" s="47"/>
      <c r="W243" s="47"/>
      <c r="X243" s="47"/>
      <c r="Y243" s="47"/>
      <c r="Z243" s="47"/>
    </row>
    <row r="244" spans="1:26" ht="14.25" customHeight="1">
      <c r="A244" s="14" t="s">
        <v>365</v>
      </c>
      <c r="B244" s="14" t="s">
        <v>487</v>
      </c>
      <c r="C244" s="14" t="s">
        <v>488</v>
      </c>
      <c r="D244" s="16" t="s">
        <v>368</v>
      </c>
      <c r="E244" s="16" t="s">
        <v>489</v>
      </c>
      <c r="F244" s="16"/>
      <c r="G244" s="16"/>
      <c r="H244" s="15">
        <v>650</v>
      </c>
      <c r="I244" s="16" t="s">
        <v>86</v>
      </c>
      <c r="J244" s="14" t="s">
        <v>487</v>
      </c>
      <c r="K244" s="14" t="s">
        <v>490</v>
      </c>
      <c r="L244" s="17"/>
      <c r="M244" s="17"/>
      <c r="N244" s="17"/>
      <c r="O244" s="16"/>
      <c r="P244" s="18"/>
      <c r="Q244" s="16"/>
      <c r="R244" s="27"/>
      <c r="S244" s="18"/>
      <c r="T244" s="16"/>
      <c r="U244" s="8"/>
      <c r="V244" s="8"/>
      <c r="W244" s="8"/>
      <c r="X244" s="8"/>
      <c r="Y244" s="8"/>
      <c r="Z244" s="8"/>
    </row>
    <row r="245" spans="1:26" ht="14.25" customHeight="1">
      <c r="A245" s="33" t="str">
        <f t="shared" ref="A245:C245" si="504">A$244</f>
        <v>Electricity Supply</v>
      </c>
      <c r="B245" s="33" t="str">
        <f t="shared" si="504"/>
        <v>Reduce Plant Downtime</v>
      </c>
      <c r="C245" s="33" t="str">
        <f t="shared" si="504"/>
        <v>Percentage Reduction in Plant Downtime</v>
      </c>
      <c r="D245" s="16" t="s">
        <v>368</v>
      </c>
      <c r="E245" s="16" t="s">
        <v>491</v>
      </c>
      <c r="F245" s="16"/>
      <c r="G245" s="16"/>
      <c r="H245" s="15">
        <v>651</v>
      </c>
      <c r="I245" s="16" t="s">
        <v>86</v>
      </c>
      <c r="J245" s="33" t="str">
        <f t="shared" ref="J245:K245" si="505">J$244</f>
        <v>Reduce Plant Downtime</v>
      </c>
      <c r="K245" s="33" t="str">
        <f t="shared" si="505"/>
        <v>elec reduce plant downtime</v>
      </c>
      <c r="L245" s="17"/>
      <c r="M245" s="17"/>
      <c r="N245" s="17"/>
      <c r="O245" s="16"/>
      <c r="P245" s="18"/>
      <c r="Q245" s="16"/>
      <c r="R245" s="27"/>
      <c r="S245" s="18"/>
      <c r="T245" s="16"/>
      <c r="U245" s="8"/>
      <c r="V245" s="8"/>
      <c r="W245" s="8"/>
      <c r="X245" s="8"/>
      <c r="Y245" s="8"/>
      <c r="Z245" s="8"/>
    </row>
    <row r="246" spans="1:26" ht="14.25" customHeight="1">
      <c r="A246" s="33" t="str">
        <f t="shared" ref="A246:C246" si="506">A$244</f>
        <v>Electricity Supply</v>
      </c>
      <c r="B246" s="33" t="str">
        <f t="shared" si="506"/>
        <v>Reduce Plant Downtime</v>
      </c>
      <c r="C246" s="33" t="str">
        <f t="shared" si="506"/>
        <v>Percentage Reduction in Plant Downtime</v>
      </c>
      <c r="D246" s="16" t="s">
        <v>368</v>
      </c>
      <c r="E246" s="16" t="s">
        <v>492</v>
      </c>
      <c r="F246" s="16"/>
      <c r="G246" s="16"/>
      <c r="H246" s="15">
        <v>652</v>
      </c>
      <c r="I246" s="16" t="s">
        <v>86</v>
      </c>
      <c r="J246" s="33" t="str">
        <f t="shared" ref="J246:K246" si="507">J$244</f>
        <v>Reduce Plant Downtime</v>
      </c>
      <c r="K246" s="33" t="str">
        <f t="shared" si="507"/>
        <v>elec reduce plant downtime</v>
      </c>
      <c r="L246" s="14"/>
      <c r="M246" s="14"/>
      <c r="N246" s="14"/>
      <c r="O246" s="16"/>
      <c r="P246" s="18"/>
      <c r="Q246" s="16"/>
      <c r="R246" s="27"/>
      <c r="S246" s="18"/>
      <c r="T246" s="16"/>
      <c r="U246" s="8"/>
      <c r="V246" s="8"/>
      <c r="W246" s="8"/>
      <c r="X246" s="8"/>
      <c r="Y246" s="8"/>
      <c r="Z246" s="8"/>
    </row>
    <row r="247" spans="1:26" ht="14.25" customHeight="1">
      <c r="A247" s="33" t="str">
        <f t="shared" ref="A247:C247" si="508">A$244</f>
        <v>Electricity Supply</v>
      </c>
      <c r="B247" s="33" t="str">
        <f t="shared" si="508"/>
        <v>Reduce Plant Downtime</v>
      </c>
      <c r="C247" s="33" t="str">
        <f t="shared" si="508"/>
        <v>Percentage Reduction in Plant Downtime</v>
      </c>
      <c r="D247" s="16" t="s">
        <v>375</v>
      </c>
      <c r="E247" s="16" t="s">
        <v>489</v>
      </c>
      <c r="F247" s="16" t="s">
        <v>493</v>
      </c>
      <c r="G247" s="16" t="s">
        <v>376</v>
      </c>
      <c r="H247" s="15">
        <v>141</v>
      </c>
      <c r="I247" s="16" t="s">
        <v>86</v>
      </c>
      <c r="J247" s="33" t="str">
        <f t="shared" ref="J247:K247" si="509">J$244</f>
        <v>Reduce Plant Downtime</v>
      </c>
      <c r="K247" s="33" t="str">
        <f t="shared" si="509"/>
        <v>elec reduce plant downtime</v>
      </c>
      <c r="L247" s="17">
        <v>0</v>
      </c>
      <c r="M247" s="17">
        <v>0.6</v>
      </c>
      <c r="N247" s="17">
        <v>0.01</v>
      </c>
      <c r="O247" s="16" t="s">
        <v>494</v>
      </c>
      <c r="P247" s="18" t="s">
        <v>495</v>
      </c>
      <c r="Q247" s="16" t="s">
        <v>496</v>
      </c>
      <c r="R247" s="27" t="s">
        <v>497</v>
      </c>
      <c r="S247" s="18" t="s">
        <v>498</v>
      </c>
      <c r="T247" s="16"/>
      <c r="U247" s="8"/>
      <c r="V247" s="8"/>
      <c r="W247" s="8"/>
      <c r="X247" s="8"/>
      <c r="Y247" s="8"/>
      <c r="Z247" s="8"/>
    </row>
    <row r="248" spans="1:26" ht="14.25" customHeight="1">
      <c r="A248" s="33" t="str">
        <f t="shared" ref="A248:C248" si="510">A$244</f>
        <v>Electricity Supply</v>
      </c>
      <c r="B248" s="33" t="str">
        <f t="shared" si="510"/>
        <v>Reduce Plant Downtime</v>
      </c>
      <c r="C248" s="33" t="str">
        <f t="shared" si="510"/>
        <v>Percentage Reduction in Plant Downtime</v>
      </c>
      <c r="D248" s="16" t="s">
        <v>375</v>
      </c>
      <c r="E248" s="16" t="s">
        <v>491</v>
      </c>
      <c r="F248" s="16"/>
      <c r="G248" s="16"/>
      <c r="H248" s="15">
        <v>653</v>
      </c>
      <c r="I248" s="16" t="s">
        <v>86</v>
      </c>
      <c r="J248" s="33" t="str">
        <f t="shared" ref="J248:K248" si="511">J$244</f>
        <v>Reduce Plant Downtime</v>
      </c>
      <c r="K248" s="33" t="str">
        <f t="shared" si="511"/>
        <v>elec reduce plant downtime</v>
      </c>
      <c r="L248" s="17"/>
      <c r="M248" s="17"/>
      <c r="N248" s="17"/>
      <c r="O248" s="16"/>
      <c r="P248" s="18"/>
      <c r="Q248" s="16"/>
      <c r="R248" s="27"/>
      <c r="S248" s="18"/>
      <c r="T248" s="16"/>
      <c r="U248" s="8"/>
      <c r="V248" s="8"/>
      <c r="W248" s="8"/>
      <c r="X248" s="8"/>
      <c r="Y248" s="8"/>
      <c r="Z248" s="8"/>
    </row>
    <row r="249" spans="1:26" ht="14.25" customHeight="1">
      <c r="A249" s="33" t="str">
        <f t="shared" ref="A249:C249" si="512">A$244</f>
        <v>Electricity Supply</v>
      </c>
      <c r="B249" s="33" t="str">
        <f t="shared" si="512"/>
        <v>Reduce Plant Downtime</v>
      </c>
      <c r="C249" s="33" t="str">
        <f t="shared" si="512"/>
        <v>Percentage Reduction in Plant Downtime</v>
      </c>
      <c r="D249" s="16" t="s">
        <v>375</v>
      </c>
      <c r="E249" s="16" t="s">
        <v>492</v>
      </c>
      <c r="F249" s="16"/>
      <c r="G249" s="16"/>
      <c r="H249" s="15">
        <v>654</v>
      </c>
      <c r="I249" s="16" t="s">
        <v>86</v>
      </c>
      <c r="J249" s="33" t="str">
        <f t="shared" ref="J249:K249" si="513">J$244</f>
        <v>Reduce Plant Downtime</v>
      </c>
      <c r="K249" s="33" t="str">
        <f t="shared" si="513"/>
        <v>elec reduce plant downtime</v>
      </c>
      <c r="L249" s="14"/>
      <c r="M249" s="14"/>
      <c r="N249" s="14"/>
      <c r="O249" s="16"/>
      <c r="P249" s="18"/>
      <c r="Q249" s="16"/>
      <c r="R249" s="27"/>
      <c r="S249" s="18"/>
      <c r="T249" s="16"/>
      <c r="U249" s="8"/>
      <c r="V249" s="8"/>
      <c r="W249" s="8"/>
      <c r="X249" s="8"/>
      <c r="Y249" s="8"/>
      <c r="Z249" s="8"/>
    </row>
    <row r="250" spans="1:26" ht="14.25" customHeight="1">
      <c r="A250" s="33" t="str">
        <f t="shared" ref="A250:C250" si="514">A$244</f>
        <v>Electricity Supply</v>
      </c>
      <c r="B250" s="33" t="str">
        <f t="shared" si="514"/>
        <v>Reduce Plant Downtime</v>
      </c>
      <c r="C250" s="33" t="str">
        <f t="shared" si="514"/>
        <v>Percentage Reduction in Plant Downtime</v>
      </c>
      <c r="D250" s="16" t="s">
        <v>378</v>
      </c>
      <c r="E250" s="16" t="s">
        <v>489</v>
      </c>
      <c r="F250" s="16"/>
      <c r="G250" s="16"/>
      <c r="H250" s="15">
        <v>655</v>
      </c>
      <c r="I250" s="16" t="s">
        <v>86</v>
      </c>
      <c r="J250" s="33" t="str">
        <f t="shared" ref="J250:K250" si="515">J$244</f>
        <v>Reduce Plant Downtime</v>
      </c>
      <c r="K250" s="33" t="str">
        <f t="shared" si="515"/>
        <v>elec reduce plant downtime</v>
      </c>
      <c r="L250" s="14"/>
      <c r="M250" s="14"/>
      <c r="N250" s="14"/>
      <c r="O250" s="16"/>
      <c r="P250" s="18"/>
      <c r="Q250" s="16"/>
      <c r="R250" s="27"/>
      <c r="S250" s="18"/>
      <c r="T250" s="16"/>
      <c r="U250" s="8"/>
      <c r="V250" s="8"/>
      <c r="W250" s="8"/>
      <c r="X250" s="8"/>
      <c r="Y250" s="8"/>
      <c r="Z250" s="8"/>
    </row>
    <row r="251" spans="1:26" ht="14.25" customHeight="1">
      <c r="A251" s="33" t="str">
        <f t="shared" ref="A251:C251" si="516">A$244</f>
        <v>Electricity Supply</v>
      </c>
      <c r="B251" s="33" t="str">
        <f t="shared" si="516"/>
        <v>Reduce Plant Downtime</v>
      </c>
      <c r="C251" s="33" t="str">
        <f t="shared" si="516"/>
        <v>Percentage Reduction in Plant Downtime</v>
      </c>
      <c r="D251" s="16" t="s">
        <v>378</v>
      </c>
      <c r="E251" s="16" t="s">
        <v>491</v>
      </c>
      <c r="F251" s="16"/>
      <c r="G251" s="16"/>
      <c r="H251" s="15">
        <v>656</v>
      </c>
      <c r="I251" s="16" t="s">
        <v>86</v>
      </c>
      <c r="J251" s="33" t="str">
        <f t="shared" ref="J251:K251" si="517">J$244</f>
        <v>Reduce Plant Downtime</v>
      </c>
      <c r="K251" s="33" t="str">
        <f t="shared" si="517"/>
        <v>elec reduce plant downtime</v>
      </c>
      <c r="L251" s="14"/>
      <c r="M251" s="14"/>
      <c r="N251" s="14"/>
      <c r="O251" s="16"/>
      <c r="P251" s="18"/>
      <c r="Q251" s="16"/>
      <c r="R251" s="27"/>
      <c r="S251" s="18"/>
      <c r="T251" s="16"/>
      <c r="U251" s="8"/>
      <c r="V251" s="8"/>
      <c r="W251" s="8"/>
      <c r="X251" s="8"/>
      <c r="Y251" s="8"/>
      <c r="Z251" s="8"/>
    </row>
    <row r="252" spans="1:26" ht="14.25" customHeight="1">
      <c r="A252" s="33" t="str">
        <f t="shared" ref="A252:C252" si="518">A$244</f>
        <v>Electricity Supply</v>
      </c>
      <c r="B252" s="33" t="str">
        <f t="shared" si="518"/>
        <v>Reduce Plant Downtime</v>
      </c>
      <c r="C252" s="33" t="str">
        <f t="shared" si="518"/>
        <v>Percentage Reduction in Plant Downtime</v>
      </c>
      <c r="D252" s="16" t="s">
        <v>378</v>
      </c>
      <c r="E252" s="16" t="s">
        <v>492</v>
      </c>
      <c r="F252" s="16"/>
      <c r="G252" s="16"/>
      <c r="H252" s="15">
        <v>657</v>
      </c>
      <c r="I252" s="16" t="s">
        <v>86</v>
      </c>
      <c r="J252" s="33" t="str">
        <f t="shared" ref="J252:K252" si="519">J$244</f>
        <v>Reduce Plant Downtime</v>
      </c>
      <c r="K252" s="33" t="str">
        <f t="shared" si="519"/>
        <v>elec reduce plant downtime</v>
      </c>
      <c r="L252" s="14"/>
      <c r="M252" s="14"/>
      <c r="N252" s="14"/>
      <c r="O252" s="16"/>
      <c r="P252" s="18"/>
      <c r="Q252" s="16"/>
      <c r="R252" s="27"/>
      <c r="S252" s="18"/>
      <c r="T252" s="16"/>
      <c r="U252" s="8"/>
      <c r="V252" s="8"/>
      <c r="W252" s="8"/>
      <c r="X252" s="8"/>
      <c r="Y252" s="8"/>
      <c r="Z252" s="8"/>
    </row>
    <row r="253" spans="1:26" ht="14.25" customHeight="1">
      <c r="A253" s="33" t="str">
        <f t="shared" ref="A253:C253" si="520">A$244</f>
        <v>Electricity Supply</v>
      </c>
      <c r="B253" s="33" t="str">
        <f t="shared" si="520"/>
        <v>Reduce Plant Downtime</v>
      </c>
      <c r="C253" s="33" t="str">
        <f t="shared" si="520"/>
        <v>Percentage Reduction in Plant Downtime</v>
      </c>
      <c r="D253" s="16" t="s">
        <v>381</v>
      </c>
      <c r="E253" s="16" t="s">
        <v>489</v>
      </c>
      <c r="F253" s="16"/>
      <c r="G253" s="16"/>
      <c r="H253" s="15">
        <v>658</v>
      </c>
      <c r="I253" s="16" t="s">
        <v>86</v>
      </c>
      <c r="J253" s="33" t="str">
        <f t="shared" ref="J253:K253" si="521">J$244</f>
        <v>Reduce Plant Downtime</v>
      </c>
      <c r="K253" s="33" t="str">
        <f t="shared" si="521"/>
        <v>elec reduce plant downtime</v>
      </c>
      <c r="L253" s="14"/>
      <c r="M253" s="14"/>
      <c r="N253" s="14"/>
      <c r="O253" s="16"/>
      <c r="P253" s="18"/>
      <c r="Q253" s="16"/>
      <c r="R253" s="27"/>
      <c r="S253" s="18"/>
      <c r="T253" s="16"/>
      <c r="U253" s="8"/>
      <c r="V253" s="8"/>
      <c r="W253" s="8"/>
      <c r="X253" s="8"/>
      <c r="Y253" s="8"/>
      <c r="Z253" s="8"/>
    </row>
    <row r="254" spans="1:26" ht="14.25" customHeight="1">
      <c r="A254" s="33" t="str">
        <f t="shared" ref="A254:C254" si="522">A$244</f>
        <v>Electricity Supply</v>
      </c>
      <c r="B254" s="33" t="str">
        <f t="shared" si="522"/>
        <v>Reduce Plant Downtime</v>
      </c>
      <c r="C254" s="33" t="str">
        <f t="shared" si="522"/>
        <v>Percentage Reduction in Plant Downtime</v>
      </c>
      <c r="D254" s="16" t="s">
        <v>381</v>
      </c>
      <c r="E254" s="16" t="s">
        <v>491</v>
      </c>
      <c r="F254" s="16"/>
      <c r="G254" s="16"/>
      <c r="H254" s="15">
        <v>659</v>
      </c>
      <c r="I254" s="16" t="s">
        <v>86</v>
      </c>
      <c r="J254" s="33" t="str">
        <f t="shared" ref="J254:K254" si="523">J$244</f>
        <v>Reduce Plant Downtime</v>
      </c>
      <c r="K254" s="33" t="str">
        <f t="shared" si="523"/>
        <v>elec reduce plant downtime</v>
      </c>
      <c r="L254" s="14"/>
      <c r="M254" s="14"/>
      <c r="N254" s="14"/>
      <c r="O254" s="16"/>
      <c r="P254" s="18"/>
      <c r="Q254" s="16"/>
      <c r="R254" s="27"/>
      <c r="S254" s="18"/>
      <c r="T254" s="16"/>
      <c r="U254" s="8"/>
      <c r="V254" s="8"/>
      <c r="W254" s="8"/>
      <c r="X254" s="8"/>
      <c r="Y254" s="8"/>
      <c r="Z254" s="8"/>
    </row>
    <row r="255" spans="1:26" ht="14.25" customHeight="1">
      <c r="A255" s="33" t="str">
        <f t="shared" ref="A255:C255" si="524">A$244</f>
        <v>Electricity Supply</v>
      </c>
      <c r="B255" s="33" t="str">
        <f t="shared" si="524"/>
        <v>Reduce Plant Downtime</v>
      </c>
      <c r="C255" s="33" t="str">
        <f t="shared" si="524"/>
        <v>Percentage Reduction in Plant Downtime</v>
      </c>
      <c r="D255" s="16" t="s">
        <v>381</v>
      </c>
      <c r="E255" s="16" t="s">
        <v>492</v>
      </c>
      <c r="F255" s="16"/>
      <c r="G255" s="16"/>
      <c r="H255" s="15">
        <v>660</v>
      </c>
      <c r="I255" s="16" t="s">
        <v>86</v>
      </c>
      <c r="J255" s="33" t="str">
        <f t="shared" ref="J255:K255" si="525">J$244</f>
        <v>Reduce Plant Downtime</v>
      </c>
      <c r="K255" s="33" t="str">
        <f t="shared" si="525"/>
        <v>elec reduce plant downtime</v>
      </c>
      <c r="L255" s="14"/>
      <c r="M255" s="14"/>
      <c r="N255" s="14"/>
      <c r="O255" s="16"/>
      <c r="P255" s="18"/>
      <c r="Q255" s="16"/>
      <c r="R255" s="27"/>
      <c r="S255" s="18"/>
      <c r="T255" s="16"/>
      <c r="U255" s="8"/>
      <c r="V255" s="8"/>
      <c r="W255" s="8"/>
      <c r="X255" s="8"/>
      <c r="Y255" s="8"/>
      <c r="Z255" s="8"/>
    </row>
    <row r="256" spans="1:26" ht="14.25" customHeight="1">
      <c r="A256" s="33" t="str">
        <f t="shared" ref="A256:C256" si="526">A$244</f>
        <v>Electricity Supply</v>
      </c>
      <c r="B256" s="33" t="str">
        <f t="shared" si="526"/>
        <v>Reduce Plant Downtime</v>
      </c>
      <c r="C256" s="33" t="str">
        <f t="shared" si="526"/>
        <v>Percentage Reduction in Plant Downtime</v>
      </c>
      <c r="D256" s="16" t="s">
        <v>384</v>
      </c>
      <c r="E256" s="16" t="s">
        <v>489</v>
      </c>
      <c r="F256" s="16"/>
      <c r="G256" s="16"/>
      <c r="H256" s="15">
        <v>661</v>
      </c>
      <c r="I256" s="16" t="s">
        <v>86</v>
      </c>
      <c r="J256" s="33" t="str">
        <f t="shared" ref="J256:K256" si="527">J$244</f>
        <v>Reduce Plant Downtime</v>
      </c>
      <c r="K256" s="33" t="str">
        <f t="shared" si="527"/>
        <v>elec reduce plant downtime</v>
      </c>
      <c r="L256" s="14"/>
      <c r="M256" s="14"/>
      <c r="N256" s="14"/>
      <c r="O256" s="16"/>
      <c r="P256" s="18"/>
      <c r="Q256" s="16"/>
      <c r="R256" s="27"/>
      <c r="S256" s="18"/>
      <c r="T256" s="16"/>
      <c r="U256" s="8"/>
      <c r="V256" s="8"/>
      <c r="W256" s="8"/>
      <c r="X256" s="8"/>
      <c r="Y256" s="8"/>
      <c r="Z256" s="8"/>
    </row>
    <row r="257" spans="1:26" ht="14.25" customHeight="1">
      <c r="A257" s="33" t="str">
        <f t="shared" ref="A257:C257" si="528">A$244</f>
        <v>Electricity Supply</v>
      </c>
      <c r="B257" s="33" t="str">
        <f t="shared" si="528"/>
        <v>Reduce Plant Downtime</v>
      </c>
      <c r="C257" s="33" t="str">
        <f t="shared" si="528"/>
        <v>Percentage Reduction in Plant Downtime</v>
      </c>
      <c r="D257" s="16" t="s">
        <v>384</v>
      </c>
      <c r="E257" s="16" t="s">
        <v>491</v>
      </c>
      <c r="F257" s="16"/>
      <c r="G257" s="16"/>
      <c r="H257" s="15">
        <v>662</v>
      </c>
      <c r="I257" s="16" t="s">
        <v>86</v>
      </c>
      <c r="J257" s="33" t="str">
        <f t="shared" ref="J257:K257" si="529">J$244</f>
        <v>Reduce Plant Downtime</v>
      </c>
      <c r="K257" s="33" t="str">
        <f t="shared" si="529"/>
        <v>elec reduce plant downtime</v>
      </c>
      <c r="L257" s="14"/>
      <c r="M257" s="14"/>
      <c r="N257" s="14"/>
      <c r="O257" s="16"/>
      <c r="P257" s="18"/>
      <c r="Q257" s="16"/>
      <c r="R257" s="27"/>
      <c r="S257" s="18"/>
      <c r="T257" s="16"/>
      <c r="U257" s="8"/>
      <c r="V257" s="8"/>
      <c r="W257" s="8"/>
      <c r="X257" s="8"/>
      <c r="Y257" s="8"/>
      <c r="Z257" s="8"/>
    </row>
    <row r="258" spans="1:26" ht="14.25" customHeight="1">
      <c r="A258" s="33" t="str">
        <f t="shared" ref="A258:C258" si="530">A$244</f>
        <v>Electricity Supply</v>
      </c>
      <c r="B258" s="33" t="str">
        <f t="shared" si="530"/>
        <v>Reduce Plant Downtime</v>
      </c>
      <c r="C258" s="33" t="str">
        <f t="shared" si="530"/>
        <v>Percentage Reduction in Plant Downtime</v>
      </c>
      <c r="D258" s="16" t="s">
        <v>384</v>
      </c>
      <c r="E258" s="16" t="s">
        <v>492</v>
      </c>
      <c r="F258" s="16" t="s">
        <v>499</v>
      </c>
      <c r="G258" s="16" t="s">
        <v>385</v>
      </c>
      <c r="H258" s="15">
        <v>143</v>
      </c>
      <c r="I258" s="16" t="s">
        <v>63</v>
      </c>
      <c r="J258" s="33" t="str">
        <f t="shared" ref="J258:K258" si="531">J$244</f>
        <v>Reduce Plant Downtime</v>
      </c>
      <c r="K258" s="33" t="str">
        <f t="shared" si="531"/>
        <v>elec reduce plant downtime</v>
      </c>
      <c r="L258" s="17">
        <v>0</v>
      </c>
      <c r="M258" s="17">
        <v>0.25</v>
      </c>
      <c r="N258" s="17">
        <v>0.01</v>
      </c>
      <c r="O258" s="16" t="s">
        <v>494</v>
      </c>
      <c r="P258" s="18" t="s">
        <v>500</v>
      </c>
      <c r="Q258" s="16" t="s">
        <v>496</v>
      </c>
      <c r="R258" s="27" t="s">
        <v>497</v>
      </c>
      <c r="S258" s="18" t="s">
        <v>501</v>
      </c>
      <c r="T258" s="16"/>
      <c r="U258" s="8"/>
      <c r="V258" s="8"/>
      <c r="W258" s="8"/>
      <c r="X258" s="8"/>
      <c r="Y258" s="8"/>
      <c r="Z258" s="8"/>
    </row>
    <row r="259" spans="1:26" ht="14.25" customHeight="1">
      <c r="A259" s="33" t="str">
        <f t="shared" ref="A259:C259" si="532">A$244</f>
        <v>Electricity Supply</v>
      </c>
      <c r="B259" s="33" t="str">
        <f t="shared" si="532"/>
        <v>Reduce Plant Downtime</v>
      </c>
      <c r="C259" s="33" t="str">
        <f t="shared" si="532"/>
        <v>Percentage Reduction in Plant Downtime</v>
      </c>
      <c r="D259" s="16" t="s">
        <v>386</v>
      </c>
      <c r="E259" s="16" t="s">
        <v>489</v>
      </c>
      <c r="F259" s="16"/>
      <c r="G259" s="16"/>
      <c r="H259" s="15">
        <v>663</v>
      </c>
      <c r="I259" s="16" t="s">
        <v>86</v>
      </c>
      <c r="J259" s="33" t="str">
        <f t="shared" ref="J259:K259" si="533">J$244</f>
        <v>Reduce Plant Downtime</v>
      </c>
      <c r="K259" s="33" t="str">
        <f t="shared" si="533"/>
        <v>elec reduce plant downtime</v>
      </c>
      <c r="L259" s="14"/>
      <c r="M259" s="14"/>
      <c r="N259" s="14"/>
      <c r="O259" s="16"/>
      <c r="P259" s="18"/>
      <c r="Q259" s="16"/>
      <c r="R259" s="27"/>
      <c r="S259" s="18"/>
      <c r="T259" s="16"/>
      <c r="U259" s="8"/>
      <c r="V259" s="8"/>
      <c r="W259" s="8"/>
      <c r="X259" s="8"/>
      <c r="Y259" s="8"/>
      <c r="Z259" s="8"/>
    </row>
    <row r="260" spans="1:26" ht="14.25" customHeight="1">
      <c r="A260" s="33" t="str">
        <f t="shared" ref="A260:C260" si="534">A$244</f>
        <v>Electricity Supply</v>
      </c>
      <c r="B260" s="33" t="str">
        <f t="shared" si="534"/>
        <v>Reduce Plant Downtime</v>
      </c>
      <c r="C260" s="33" t="str">
        <f t="shared" si="534"/>
        <v>Percentage Reduction in Plant Downtime</v>
      </c>
      <c r="D260" s="16" t="s">
        <v>386</v>
      </c>
      <c r="E260" s="16" t="s">
        <v>491</v>
      </c>
      <c r="F260" s="16"/>
      <c r="G260" s="16"/>
      <c r="H260" s="15">
        <v>664</v>
      </c>
      <c r="I260" s="16" t="s">
        <v>86</v>
      </c>
      <c r="J260" s="33" t="str">
        <f t="shared" ref="J260:K260" si="535">J$244</f>
        <v>Reduce Plant Downtime</v>
      </c>
      <c r="K260" s="33" t="str">
        <f t="shared" si="535"/>
        <v>elec reduce plant downtime</v>
      </c>
      <c r="L260" s="14"/>
      <c r="M260" s="14"/>
      <c r="N260" s="14"/>
      <c r="O260" s="16"/>
      <c r="P260" s="18"/>
      <c r="Q260" s="16"/>
      <c r="R260" s="27"/>
      <c r="S260" s="18"/>
      <c r="T260" s="16"/>
      <c r="U260" s="8"/>
      <c r="V260" s="8"/>
      <c r="W260" s="8"/>
      <c r="X260" s="8"/>
      <c r="Y260" s="8"/>
      <c r="Z260" s="8"/>
    </row>
    <row r="261" spans="1:26" ht="14.25" customHeight="1">
      <c r="A261" s="33" t="str">
        <f t="shared" ref="A261:C261" si="536">A$244</f>
        <v>Electricity Supply</v>
      </c>
      <c r="B261" s="33" t="str">
        <f t="shared" si="536"/>
        <v>Reduce Plant Downtime</v>
      </c>
      <c r="C261" s="33" t="str">
        <f t="shared" si="536"/>
        <v>Percentage Reduction in Plant Downtime</v>
      </c>
      <c r="D261" s="16" t="s">
        <v>386</v>
      </c>
      <c r="E261" s="16" t="s">
        <v>492</v>
      </c>
      <c r="F261" s="16" t="s">
        <v>499</v>
      </c>
      <c r="G261" s="16" t="s">
        <v>387</v>
      </c>
      <c r="H261" s="15">
        <v>144</v>
      </c>
      <c r="I261" s="16" t="s">
        <v>63</v>
      </c>
      <c r="J261" s="33" t="str">
        <f t="shared" ref="J261:K261" si="537">J$244</f>
        <v>Reduce Plant Downtime</v>
      </c>
      <c r="K261" s="33" t="str">
        <f t="shared" si="537"/>
        <v>elec reduce plant downtime</v>
      </c>
      <c r="L261" s="17">
        <v>0</v>
      </c>
      <c r="M261" s="17">
        <v>0.3</v>
      </c>
      <c r="N261" s="17">
        <v>0.01</v>
      </c>
      <c r="O261" s="16" t="s">
        <v>494</v>
      </c>
      <c r="P261" s="18" t="s">
        <v>502</v>
      </c>
      <c r="Q261" s="16" t="s">
        <v>496</v>
      </c>
      <c r="R261" s="27" t="s">
        <v>497</v>
      </c>
      <c r="S261" s="18" t="s">
        <v>503</v>
      </c>
      <c r="T261" s="16"/>
      <c r="U261" s="8"/>
      <c r="V261" s="8"/>
      <c r="W261" s="8"/>
      <c r="X261" s="8"/>
      <c r="Y261" s="8"/>
      <c r="Z261" s="8"/>
    </row>
    <row r="262" spans="1:26" ht="14.25" customHeight="1">
      <c r="A262" s="33" t="str">
        <f t="shared" ref="A262:C262" si="538">A$244</f>
        <v>Electricity Supply</v>
      </c>
      <c r="B262" s="33" t="str">
        <f t="shared" si="538"/>
        <v>Reduce Plant Downtime</v>
      </c>
      <c r="C262" s="33" t="str">
        <f t="shared" si="538"/>
        <v>Percentage Reduction in Plant Downtime</v>
      </c>
      <c r="D262" s="16" t="s">
        <v>388</v>
      </c>
      <c r="E262" s="16" t="s">
        <v>489</v>
      </c>
      <c r="F262" s="16"/>
      <c r="G262" s="16"/>
      <c r="H262" s="15">
        <v>665</v>
      </c>
      <c r="I262" s="16" t="s">
        <v>86</v>
      </c>
      <c r="J262" s="33" t="str">
        <f t="shared" ref="J262:K262" si="539">J$244</f>
        <v>Reduce Plant Downtime</v>
      </c>
      <c r="K262" s="33" t="str">
        <f t="shared" si="539"/>
        <v>elec reduce plant downtime</v>
      </c>
      <c r="L262" s="14"/>
      <c r="M262" s="14"/>
      <c r="N262" s="14"/>
      <c r="O262" s="16"/>
      <c r="P262" s="18"/>
      <c r="Q262" s="16"/>
      <c r="R262" s="27"/>
      <c r="S262" s="18"/>
      <c r="T262" s="16"/>
      <c r="U262" s="8"/>
      <c r="V262" s="8"/>
      <c r="W262" s="8"/>
      <c r="X262" s="8"/>
      <c r="Y262" s="8"/>
      <c r="Z262" s="8"/>
    </row>
    <row r="263" spans="1:26" ht="14.25" customHeight="1">
      <c r="A263" s="33" t="str">
        <f t="shared" ref="A263:C263" si="540">A$244</f>
        <v>Electricity Supply</v>
      </c>
      <c r="B263" s="33" t="str">
        <f t="shared" si="540"/>
        <v>Reduce Plant Downtime</v>
      </c>
      <c r="C263" s="33" t="str">
        <f t="shared" si="540"/>
        <v>Percentage Reduction in Plant Downtime</v>
      </c>
      <c r="D263" s="16" t="s">
        <v>388</v>
      </c>
      <c r="E263" s="16" t="s">
        <v>491</v>
      </c>
      <c r="F263" s="16"/>
      <c r="G263" s="16"/>
      <c r="H263" s="15">
        <v>666</v>
      </c>
      <c r="I263" s="16" t="s">
        <v>86</v>
      </c>
      <c r="J263" s="33" t="str">
        <f t="shared" ref="J263:K263" si="541">J$244</f>
        <v>Reduce Plant Downtime</v>
      </c>
      <c r="K263" s="33" t="str">
        <f t="shared" si="541"/>
        <v>elec reduce plant downtime</v>
      </c>
      <c r="L263" s="14"/>
      <c r="M263" s="14"/>
      <c r="N263" s="14"/>
      <c r="O263" s="16"/>
      <c r="P263" s="18"/>
      <c r="Q263" s="16"/>
      <c r="R263" s="27"/>
      <c r="S263" s="18"/>
      <c r="T263" s="16"/>
      <c r="U263" s="8"/>
      <c r="V263" s="8"/>
      <c r="W263" s="8"/>
      <c r="X263" s="8"/>
      <c r="Y263" s="8"/>
      <c r="Z263" s="8"/>
    </row>
    <row r="264" spans="1:26" ht="14.25" customHeight="1">
      <c r="A264" s="33" t="str">
        <f t="shared" ref="A264:C264" si="542">A$244</f>
        <v>Electricity Supply</v>
      </c>
      <c r="B264" s="33" t="str">
        <f t="shared" si="542"/>
        <v>Reduce Plant Downtime</v>
      </c>
      <c r="C264" s="33" t="str">
        <f t="shared" si="542"/>
        <v>Percentage Reduction in Plant Downtime</v>
      </c>
      <c r="D264" s="16" t="s">
        <v>388</v>
      </c>
      <c r="E264" s="16" t="s">
        <v>492</v>
      </c>
      <c r="F264" s="16"/>
      <c r="G264" s="16"/>
      <c r="H264" s="15">
        <v>667</v>
      </c>
      <c r="I264" s="16" t="s">
        <v>86</v>
      </c>
      <c r="J264" s="33" t="str">
        <f t="shared" ref="J264:K264" si="543">J$244</f>
        <v>Reduce Plant Downtime</v>
      </c>
      <c r="K264" s="33" t="str">
        <f t="shared" si="543"/>
        <v>elec reduce plant downtime</v>
      </c>
      <c r="L264" s="14"/>
      <c r="M264" s="14"/>
      <c r="N264" s="14"/>
      <c r="O264" s="16"/>
      <c r="P264" s="18"/>
      <c r="Q264" s="16"/>
      <c r="R264" s="27"/>
      <c r="S264" s="18"/>
      <c r="T264" s="16"/>
      <c r="U264" s="8"/>
      <c r="V264" s="8"/>
      <c r="W264" s="8"/>
      <c r="X264" s="8"/>
      <c r="Y264" s="8"/>
      <c r="Z264" s="8"/>
    </row>
    <row r="265" spans="1:26" ht="14.25" customHeight="1">
      <c r="A265" s="33" t="str">
        <f t="shared" ref="A265:C265" si="544">A$244</f>
        <v>Electricity Supply</v>
      </c>
      <c r="B265" s="33" t="str">
        <f t="shared" si="544"/>
        <v>Reduce Plant Downtime</v>
      </c>
      <c r="C265" s="33" t="str">
        <f t="shared" si="544"/>
        <v>Percentage Reduction in Plant Downtime</v>
      </c>
      <c r="D265" s="16" t="s">
        <v>390</v>
      </c>
      <c r="E265" s="16" t="s">
        <v>489</v>
      </c>
      <c r="F265" s="16"/>
      <c r="G265" s="16"/>
      <c r="H265" s="15">
        <v>668</v>
      </c>
      <c r="I265" s="16" t="s">
        <v>86</v>
      </c>
      <c r="J265" s="33" t="str">
        <f t="shared" ref="J265:K265" si="545">J$244</f>
        <v>Reduce Plant Downtime</v>
      </c>
      <c r="K265" s="33" t="str">
        <f t="shared" si="545"/>
        <v>elec reduce plant downtime</v>
      </c>
      <c r="L265" s="14"/>
      <c r="M265" s="14"/>
      <c r="N265" s="14"/>
      <c r="O265" s="16"/>
      <c r="P265" s="18"/>
      <c r="Q265" s="16"/>
      <c r="R265" s="27"/>
      <c r="S265" s="18"/>
      <c r="T265" s="16"/>
      <c r="U265" s="8"/>
      <c r="V265" s="8"/>
      <c r="W265" s="8"/>
      <c r="X265" s="8"/>
      <c r="Y265" s="8"/>
      <c r="Z265" s="8"/>
    </row>
    <row r="266" spans="1:26" ht="14.25" customHeight="1">
      <c r="A266" s="33" t="str">
        <f t="shared" ref="A266:C266" si="546">A$244</f>
        <v>Electricity Supply</v>
      </c>
      <c r="B266" s="33" t="str">
        <f t="shared" si="546"/>
        <v>Reduce Plant Downtime</v>
      </c>
      <c r="C266" s="33" t="str">
        <f t="shared" si="546"/>
        <v>Percentage Reduction in Plant Downtime</v>
      </c>
      <c r="D266" s="16" t="s">
        <v>390</v>
      </c>
      <c r="E266" s="16" t="s">
        <v>491</v>
      </c>
      <c r="F266" s="16"/>
      <c r="G266" s="16"/>
      <c r="H266" s="15">
        <v>669</v>
      </c>
      <c r="I266" s="16" t="s">
        <v>86</v>
      </c>
      <c r="J266" s="33" t="str">
        <f t="shared" ref="J266:K266" si="547">J$244</f>
        <v>Reduce Plant Downtime</v>
      </c>
      <c r="K266" s="33" t="str">
        <f t="shared" si="547"/>
        <v>elec reduce plant downtime</v>
      </c>
      <c r="L266" s="14"/>
      <c r="M266" s="14"/>
      <c r="N266" s="14"/>
      <c r="O266" s="16"/>
      <c r="P266" s="18"/>
      <c r="Q266" s="16"/>
      <c r="R266" s="27"/>
      <c r="S266" s="18"/>
      <c r="T266" s="16"/>
      <c r="U266" s="8"/>
      <c r="V266" s="8"/>
      <c r="W266" s="8"/>
      <c r="X266" s="8"/>
      <c r="Y266" s="8"/>
      <c r="Z266" s="8"/>
    </row>
    <row r="267" spans="1:26" ht="14.25" customHeight="1">
      <c r="A267" s="33" t="str">
        <f t="shared" ref="A267:C267" si="548">A$244</f>
        <v>Electricity Supply</v>
      </c>
      <c r="B267" s="33" t="str">
        <f t="shared" si="548"/>
        <v>Reduce Plant Downtime</v>
      </c>
      <c r="C267" s="33" t="str">
        <f t="shared" si="548"/>
        <v>Percentage Reduction in Plant Downtime</v>
      </c>
      <c r="D267" s="16" t="s">
        <v>390</v>
      </c>
      <c r="E267" s="16" t="s">
        <v>492</v>
      </c>
      <c r="F267" s="16"/>
      <c r="G267" s="16"/>
      <c r="H267" s="15">
        <v>670</v>
      </c>
      <c r="I267" s="16" t="s">
        <v>86</v>
      </c>
      <c r="J267" s="33" t="str">
        <f t="shared" ref="J267:K267" si="549">J$244</f>
        <v>Reduce Plant Downtime</v>
      </c>
      <c r="K267" s="33" t="str">
        <f t="shared" si="549"/>
        <v>elec reduce plant downtime</v>
      </c>
      <c r="L267" s="14"/>
      <c r="M267" s="14"/>
      <c r="N267" s="14"/>
      <c r="O267" s="16"/>
      <c r="P267" s="18"/>
      <c r="Q267" s="16"/>
      <c r="R267" s="27"/>
      <c r="S267" s="18"/>
      <c r="T267" s="16"/>
      <c r="U267" s="8"/>
      <c r="V267" s="8"/>
      <c r="W267" s="8"/>
      <c r="X267" s="8"/>
      <c r="Y267" s="8"/>
      <c r="Z267" s="8"/>
    </row>
    <row r="268" spans="1:26" ht="14.25" customHeight="1">
      <c r="A268" s="33" t="str">
        <f t="shared" ref="A268:C268" si="550">A$244</f>
        <v>Electricity Supply</v>
      </c>
      <c r="B268" s="33" t="str">
        <f t="shared" si="550"/>
        <v>Reduce Plant Downtime</v>
      </c>
      <c r="C268" s="33" t="str">
        <f t="shared" si="550"/>
        <v>Percentage Reduction in Plant Downtime</v>
      </c>
      <c r="D268" s="16" t="s">
        <v>394</v>
      </c>
      <c r="E268" s="16" t="s">
        <v>489</v>
      </c>
      <c r="F268" s="16"/>
      <c r="G268" s="16"/>
      <c r="H268" s="15">
        <v>671</v>
      </c>
      <c r="I268" s="16" t="s">
        <v>86</v>
      </c>
      <c r="J268" s="33" t="str">
        <f t="shared" ref="J268:K268" si="551">J$244</f>
        <v>Reduce Plant Downtime</v>
      </c>
      <c r="K268" s="33" t="str">
        <f t="shared" si="551"/>
        <v>elec reduce plant downtime</v>
      </c>
      <c r="L268" s="14"/>
      <c r="M268" s="14"/>
      <c r="N268" s="14"/>
      <c r="O268" s="16"/>
      <c r="P268" s="18"/>
      <c r="Q268" s="16"/>
      <c r="R268" s="27"/>
      <c r="S268" s="18"/>
      <c r="T268" s="16"/>
      <c r="U268" s="8"/>
      <c r="V268" s="8"/>
      <c r="W268" s="8"/>
      <c r="X268" s="8"/>
      <c r="Y268" s="8"/>
      <c r="Z268" s="8"/>
    </row>
    <row r="269" spans="1:26" ht="14.25" customHeight="1">
      <c r="A269" s="33" t="str">
        <f t="shared" ref="A269:C269" si="552">A$244</f>
        <v>Electricity Supply</v>
      </c>
      <c r="B269" s="33" t="str">
        <f t="shared" si="552"/>
        <v>Reduce Plant Downtime</v>
      </c>
      <c r="C269" s="33" t="str">
        <f t="shared" si="552"/>
        <v>Percentage Reduction in Plant Downtime</v>
      </c>
      <c r="D269" s="16" t="s">
        <v>394</v>
      </c>
      <c r="E269" s="16" t="s">
        <v>491</v>
      </c>
      <c r="F269" s="16"/>
      <c r="G269" s="16"/>
      <c r="H269" s="15">
        <v>672</v>
      </c>
      <c r="I269" s="16" t="s">
        <v>86</v>
      </c>
      <c r="J269" s="33" t="str">
        <f t="shared" ref="J269:K269" si="553">J$244</f>
        <v>Reduce Plant Downtime</v>
      </c>
      <c r="K269" s="33" t="str">
        <f t="shared" si="553"/>
        <v>elec reduce plant downtime</v>
      </c>
      <c r="L269" s="14"/>
      <c r="M269" s="14"/>
      <c r="N269" s="14"/>
      <c r="O269" s="16"/>
      <c r="P269" s="18"/>
      <c r="Q269" s="16"/>
      <c r="R269" s="27"/>
      <c r="S269" s="18"/>
      <c r="T269" s="16"/>
      <c r="U269" s="8"/>
      <c r="V269" s="8"/>
      <c r="W269" s="8"/>
      <c r="X269" s="8"/>
      <c r="Y269" s="8"/>
      <c r="Z269" s="8"/>
    </row>
    <row r="270" spans="1:26" ht="14.25" customHeight="1">
      <c r="A270" s="33" t="str">
        <f t="shared" ref="A270:C270" si="554">A$244</f>
        <v>Electricity Supply</v>
      </c>
      <c r="B270" s="33" t="str">
        <f t="shared" si="554"/>
        <v>Reduce Plant Downtime</v>
      </c>
      <c r="C270" s="33" t="str">
        <f t="shared" si="554"/>
        <v>Percentage Reduction in Plant Downtime</v>
      </c>
      <c r="D270" s="16" t="s">
        <v>394</v>
      </c>
      <c r="E270" s="16" t="s">
        <v>492</v>
      </c>
      <c r="F270" s="16"/>
      <c r="G270" s="16"/>
      <c r="H270" s="15">
        <v>673</v>
      </c>
      <c r="I270" s="16" t="s">
        <v>86</v>
      </c>
      <c r="J270" s="33" t="str">
        <f t="shared" ref="J270:K270" si="555">J$244</f>
        <v>Reduce Plant Downtime</v>
      </c>
      <c r="K270" s="33" t="str">
        <f t="shared" si="555"/>
        <v>elec reduce plant downtime</v>
      </c>
      <c r="L270" s="14"/>
      <c r="M270" s="14"/>
      <c r="N270" s="14"/>
      <c r="O270" s="16"/>
      <c r="P270" s="18"/>
      <c r="Q270" s="16"/>
      <c r="R270" s="27"/>
      <c r="S270" s="18"/>
      <c r="T270" s="16"/>
      <c r="U270" s="8"/>
      <c r="V270" s="8"/>
      <c r="W270" s="8"/>
      <c r="X270" s="8"/>
      <c r="Y270" s="8"/>
      <c r="Z270" s="8"/>
    </row>
    <row r="271" spans="1:26" ht="14.25" customHeight="1">
      <c r="A271" s="33" t="str">
        <f t="shared" ref="A271:C271" si="556">A$244</f>
        <v>Electricity Supply</v>
      </c>
      <c r="B271" s="33" t="str">
        <f t="shared" si="556"/>
        <v>Reduce Plant Downtime</v>
      </c>
      <c r="C271" s="33" t="str">
        <f t="shared" si="556"/>
        <v>Percentage Reduction in Plant Downtime</v>
      </c>
      <c r="D271" s="16" t="s">
        <v>396</v>
      </c>
      <c r="E271" s="16" t="s">
        <v>489</v>
      </c>
      <c r="F271" s="16"/>
      <c r="G271" s="16"/>
      <c r="H271" s="15">
        <v>674</v>
      </c>
      <c r="I271" s="16" t="s">
        <v>86</v>
      </c>
      <c r="J271" s="33" t="str">
        <f t="shared" ref="J271:K271" si="557">J$244</f>
        <v>Reduce Plant Downtime</v>
      </c>
      <c r="K271" s="33" t="str">
        <f t="shared" si="557"/>
        <v>elec reduce plant downtime</v>
      </c>
      <c r="L271" s="14"/>
      <c r="M271" s="14"/>
      <c r="N271" s="14"/>
      <c r="O271" s="16"/>
      <c r="P271" s="18"/>
      <c r="Q271" s="16"/>
      <c r="R271" s="27"/>
      <c r="S271" s="18"/>
      <c r="T271" s="16"/>
      <c r="U271" s="8"/>
      <c r="V271" s="8"/>
      <c r="W271" s="8"/>
      <c r="X271" s="8"/>
      <c r="Y271" s="8"/>
      <c r="Z271" s="8"/>
    </row>
    <row r="272" spans="1:26" ht="14.25" customHeight="1">
      <c r="A272" s="33" t="str">
        <f t="shared" ref="A272:C272" si="558">A$244</f>
        <v>Electricity Supply</v>
      </c>
      <c r="B272" s="33" t="str">
        <f t="shared" si="558"/>
        <v>Reduce Plant Downtime</v>
      </c>
      <c r="C272" s="33" t="str">
        <f t="shared" si="558"/>
        <v>Percentage Reduction in Plant Downtime</v>
      </c>
      <c r="D272" s="16" t="s">
        <v>396</v>
      </c>
      <c r="E272" s="16" t="s">
        <v>491</v>
      </c>
      <c r="F272" s="16"/>
      <c r="G272" s="16"/>
      <c r="H272" s="15">
        <v>675</v>
      </c>
      <c r="I272" s="16" t="s">
        <v>86</v>
      </c>
      <c r="J272" s="33" t="str">
        <f t="shared" ref="J272:K272" si="559">J$244</f>
        <v>Reduce Plant Downtime</v>
      </c>
      <c r="K272" s="33" t="str">
        <f t="shared" si="559"/>
        <v>elec reduce plant downtime</v>
      </c>
      <c r="L272" s="14"/>
      <c r="M272" s="14"/>
      <c r="N272" s="14"/>
      <c r="O272" s="16"/>
      <c r="P272" s="18"/>
      <c r="Q272" s="16"/>
      <c r="R272" s="27"/>
      <c r="S272" s="18"/>
      <c r="T272" s="16"/>
      <c r="U272" s="8"/>
      <c r="V272" s="8"/>
      <c r="W272" s="8"/>
      <c r="X272" s="8"/>
      <c r="Y272" s="8"/>
      <c r="Z272" s="8"/>
    </row>
    <row r="273" spans="1:26" ht="14.25" customHeight="1">
      <c r="A273" s="33" t="str">
        <f t="shared" ref="A273:C273" si="560">A$244</f>
        <v>Electricity Supply</v>
      </c>
      <c r="B273" s="33" t="str">
        <f t="shared" si="560"/>
        <v>Reduce Plant Downtime</v>
      </c>
      <c r="C273" s="33" t="str">
        <f t="shared" si="560"/>
        <v>Percentage Reduction in Plant Downtime</v>
      </c>
      <c r="D273" s="16" t="s">
        <v>396</v>
      </c>
      <c r="E273" s="16" t="s">
        <v>492</v>
      </c>
      <c r="F273" s="16"/>
      <c r="G273" s="16"/>
      <c r="H273" s="15">
        <v>676</v>
      </c>
      <c r="I273" s="16" t="s">
        <v>86</v>
      </c>
      <c r="J273" s="33" t="str">
        <f t="shared" ref="J273:K273" si="561">J$244</f>
        <v>Reduce Plant Downtime</v>
      </c>
      <c r="K273" s="33" t="str">
        <f t="shared" si="561"/>
        <v>elec reduce plant downtime</v>
      </c>
      <c r="L273" s="14"/>
      <c r="M273" s="14"/>
      <c r="N273" s="14"/>
      <c r="O273" s="16"/>
      <c r="P273" s="18"/>
      <c r="Q273" s="16"/>
      <c r="R273" s="27"/>
      <c r="S273" s="18"/>
      <c r="T273" s="16"/>
      <c r="U273" s="8"/>
      <c r="V273" s="8"/>
      <c r="W273" s="8"/>
      <c r="X273" s="8"/>
      <c r="Y273" s="8"/>
      <c r="Z273" s="8"/>
    </row>
    <row r="274" spans="1:26" ht="14.25" customHeight="1">
      <c r="A274" s="33" t="str">
        <f t="shared" ref="A274:C274" si="562">A$244</f>
        <v>Electricity Supply</v>
      </c>
      <c r="B274" s="33" t="str">
        <f t="shared" si="562"/>
        <v>Reduce Plant Downtime</v>
      </c>
      <c r="C274" s="33" t="str">
        <f t="shared" si="562"/>
        <v>Percentage Reduction in Plant Downtime</v>
      </c>
      <c r="D274" s="16" t="s">
        <v>399</v>
      </c>
      <c r="E274" s="16" t="s">
        <v>489</v>
      </c>
      <c r="F274" s="16"/>
      <c r="G274" s="16"/>
      <c r="H274" s="15">
        <v>677</v>
      </c>
      <c r="I274" s="16" t="s">
        <v>86</v>
      </c>
      <c r="J274" s="33" t="str">
        <f t="shared" ref="J274:K274" si="563">J$244</f>
        <v>Reduce Plant Downtime</v>
      </c>
      <c r="K274" s="33" t="str">
        <f t="shared" si="563"/>
        <v>elec reduce plant downtime</v>
      </c>
      <c r="L274" s="22"/>
      <c r="M274" s="22"/>
      <c r="N274" s="22"/>
      <c r="O274" s="23"/>
      <c r="P274" s="18"/>
      <c r="Q274" s="16"/>
      <c r="R274" s="27"/>
      <c r="S274" s="18"/>
      <c r="T274" s="16"/>
      <c r="U274" s="8"/>
      <c r="V274" s="8"/>
      <c r="W274" s="8"/>
      <c r="X274" s="8"/>
      <c r="Y274" s="8"/>
      <c r="Z274" s="8"/>
    </row>
    <row r="275" spans="1:26" ht="14.25" customHeight="1">
      <c r="A275" s="33" t="str">
        <f t="shared" ref="A275:C275" si="564">A$244</f>
        <v>Electricity Supply</v>
      </c>
      <c r="B275" s="33" t="str">
        <f t="shared" si="564"/>
        <v>Reduce Plant Downtime</v>
      </c>
      <c r="C275" s="33" t="str">
        <f t="shared" si="564"/>
        <v>Percentage Reduction in Plant Downtime</v>
      </c>
      <c r="D275" s="16" t="s">
        <v>399</v>
      </c>
      <c r="E275" s="16" t="s">
        <v>491</v>
      </c>
      <c r="F275" s="16"/>
      <c r="G275" s="16"/>
      <c r="H275" s="15">
        <v>678</v>
      </c>
      <c r="I275" s="16" t="s">
        <v>86</v>
      </c>
      <c r="J275" s="33" t="str">
        <f t="shared" ref="J275:K275" si="565">J$244</f>
        <v>Reduce Plant Downtime</v>
      </c>
      <c r="K275" s="33" t="str">
        <f t="shared" si="565"/>
        <v>elec reduce plant downtime</v>
      </c>
      <c r="L275" s="22"/>
      <c r="M275" s="22"/>
      <c r="N275" s="22"/>
      <c r="O275" s="23"/>
      <c r="P275" s="18"/>
      <c r="Q275" s="16"/>
      <c r="R275" s="27"/>
      <c r="S275" s="18"/>
      <c r="T275" s="16"/>
      <c r="U275" s="8"/>
      <c r="V275" s="8"/>
      <c r="W275" s="8"/>
      <c r="X275" s="8"/>
      <c r="Y275" s="8"/>
      <c r="Z275" s="8"/>
    </row>
    <row r="276" spans="1:26" ht="14.25" customHeight="1">
      <c r="A276" s="33" t="str">
        <f t="shared" ref="A276:C276" si="566">A$244</f>
        <v>Electricity Supply</v>
      </c>
      <c r="B276" s="33" t="str">
        <f t="shared" si="566"/>
        <v>Reduce Plant Downtime</v>
      </c>
      <c r="C276" s="33" t="str">
        <f t="shared" si="566"/>
        <v>Percentage Reduction in Plant Downtime</v>
      </c>
      <c r="D276" s="16" t="s">
        <v>399</v>
      </c>
      <c r="E276" s="16" t="s">
        <v>492</v>
      </c>
      <c r="F276" s="16"/>
      <c r="G276" s="16"/>
      <c r="H276" s="15">
        <v>679</v>
      </c>
      <c r="I276" s="16" t="s">
        <v>86</v>
      </c>
      <c r="J276" s="33" t="str">
        <f t="shared" ref="J276:K276" si="567">J$244</f>
        <v>Reduce Plant Downtime</v>
      </c>
      <c r="K276" s="33" t="str">
        <f t="shared" si="567"/>
        <v>elec reduce plant downtime</v>
      </c>
      <c r="L276" s="22"/>
      <c r="M276" s="22"/>
      <c r="N276" s="22"/>
      <c r="O276" s="23"/>
      <c r="P276" s="18"/>
      <c r="Q276" s="16"/>
      <c r="R276" s="27"/>
      <c r="S276" s="18"/>
      <c r="T276" s="16"/>
      <c r="U276" s="8"/>
      <c r="V276" s="8"/>
      <c r="W276" s="8"/>
      <c r="X276" s="8"/>
      <c r="Y276" s="8"/>
      <c r="Z276" s="8"/>
    </row>
    <row r="277" spans="1:26" ht="14.25" customHeight="1">
      <c r="A277" s="33" t="str">
        <f t="shared" ref="A277:C277" si="568">A$244</f>
        <v>Electricity Supply</v>
      </c>
      <c r="B277" s="33" t="str">
        <f t="shared" si="568"/>
        <v>Reduce Plant Downtime</v>
      </c>
      <c r="C277" s="33" t="str">
        <f t="shared" si="568"/>
        <v>Percentage Reduction in Plant Downtime</v>
      </c>
      <c r="D277" s="16" t="s">
        <v>402</v>
      </c>
      <c r="E277" s="16" t="s">
        <v>489</v>
      </c>
      <c r="F277" s="16"/>
      <c r="G277" s="16"/>
      <c r="H277" s="15">
        <v>680</v>
      </c>
      <c r="I277" s="16" t="s">
        <v>86</v>
      </c>
      <c r="J277" s="33" t="str">
        <f t="shared" ref="J277:K277" si="569">J$244</f>
        <v>Reduce Plant Downtime</v>
      </c>
      <c r="K277" s="33" t="str">
        <f t="shared" si="569"/>
        <v>elec reduce plant downtime</v>
      </c>
      <c r="L277" s="22"/>
      <c r="M277" s="22"/>
      <c r="N277" s="22"/>
      <c r="O277" s="23"/>
      <c r="P277" s="18"/>
      <c r="Q277" s="16"/>
      <c r="R277" s="27"/>
      <c r="S277" s="18"/>
      <c r="T277" s="16"/>
      <c r="U277" s="8"/>
      <c r="V277" s="8"/>
      <c r="W277" s="8"/>
      <c r="X277" s="8"/>
      <c r="Y277" s="8"/>
      <c r="Z277" s="8"/>
    </row>
    <row r="278" spans="1:26" ht="14.25" customHeight="1">
      <c r="A278" s="33" t="str">
        <f t="shared" ref="A278:C278" si="570">A$244</f>
        <v>Electricity Supply</v>
      </c>
      <c r="B278" s="33" t="str">
        <f t="shared" si="570"/>
        <v>Reduce Plant Downtime</v>
      </c>
      <c r="C278" s="33" t="str">
        <f t="shared" si="570"/>
        <v>Percentage Reduction in Plant Downtime</v>
      </c>
      <c r="D278" s="16" t="s">
        <v>402</v>
      </c>
      <c r="E278" s="16" t="s">
        <v>491</v>
      </c>
      <c r="F278" s="16"/>
      <c r="G278" s="16"/>
      <c r="H278" s="15">
        <v>681</v>
      </c>
      <c r="I278" s="16" t="s">
        <v>86</v>
      </c>
      <c r="J278" s="33" t="str">
        <f t="shared" ref="J278:K278" si="571">J$244</f>
        <v>Reduce Plant Downtime</v>
      </c>
      <c r="K278" s="33" t="str">
        <f t="shared" si="571"/>
        <v>elec reduce plant downtime</v>
      </c>
      <c r="L278" s="22"/>
      <c r="M278" s="22"/>
      <c r="N278" s="22"/>
      <c r="O278" s="23"/>
      <c r="P278" s="18"/>
      <c r="Q278" s="16"/>
      <c r="R278" s="27"/>
      <c r="S278" s="18"/>
      <c r="T278" s="16"/>
      <c r="U278" s="8"/>
      <c r="V278" s="8"/>
      <c r="W278" s="8"/>
      <c r="X278" s="8"/>
      <c r="Y278" s="8"/>
      <c r="Z278" s="8"/>
    </row>
    <row r="279" spans="1:26" ht="14.25" customHeight="1">
      <c r="A279" s="33" t="str">
        <f t="shared" ref="A279:C279" si="572">A$244</f>
        <v>Electricity Supply</v>
      </c>
      <c r="B279" s="33" t="str">
        <f t="shared" si="572"/>
        <v>Reduce Plant Downtime</v>
      </c>
      <c r="C279" s="33" t="str">
        <f t="shared" si="572"/>
        <v>Percentage Reduction in Plant Downtime</v>
      </c>
      <c r="D279" s="16" t="s">
        <v>402</v>
      </c>
      <c r="E279" s="16" t="s">
        <v>492</v>
      </c>
      <c r="F279" s="16" t="s">
        <v>499</v>
      </c>
      <c r="G279" s="16" t="s">
        <v>403</v>
      </c>
      <c r="H279" s="15">
        <v>182</v>
      </c>
      <c r="I279" s="16" t="s">
        <v>63</v>
      </c>
      <c r="J279" s="33" t="str">
        <f t="shared" ref="J279:J288" si="573">J$244</f>
        <v>Reduce Plant Downtime</v>
      </c>
      <c r="K279" s="21" t="str">
        <f t="shared" ref="K279:K288" si="574">K$247</f>
        <v>elec reduce plant downtime</v>
      </c>
      <c r="L279" s="17">
        <v>0</v>
      </c>
      <c r="M279" s="17">
        <v>0.25</v>
      </c>
      <c r="N279" s="17">
        <v>0.01</v>
      </c>
      <c r="O279" s="16" t="s">
        <v>494</v>
      </c>
      <c r="P279" s="18" t="s">
        <v>504</v>
      </c>
      <c r="Q279" s="16" t="s">
        <v>496</v>
      </c>
      <c r="R279" s="27" t="s">
        <v>497</v>
      </c>
      <c r="S279" s="18" t="s">
        <v>501</v>
      </c>
      <c r="T279" s="16"/>
      <c r="U279" s="8"/>
      <c r="V279" s="8"/>
      <c r="W279" s="8"/>
      <c r="X279" s="8"/>
      <c r="Y279" s="8"/>
      <c r="Z279" s="8"/>
    </row>
    <row r="280" spans="1:26" ht="14.25" customHeight="1">
      <c r="A280" s="33" t="str">
        <f t="shared" ref="A280:C280" si="575">A$244</f>
        <v>Electricity Supply</v>
      </c>
      <c r="B280" s="33" t="str">
        <f t="shared" si="575"/>
        <v>Reduce Plant Downtime</v>
      </c>
      <c r="C280" s="33" t="str">
        <f t="shared" si="575"/>
        <v>Percentage Reduction in Plant Downtime</v>
      </c>
      <c r="D280" s="16" t="s">
        <v>404</v>
      </c>
      <c r="E280" s="16" t="s">
        <v>489</v>
      </c>
      <c r="F280" s="14"/>
      <c r="G280" s="16"/>
      <c r="H280" s="15">
        <v>682</v>
      </c>
      <c r="I280" s="16" t="s">
        <v>86</v>
      </c>
      <c r="J280" s="33" t="str">
        <f t="shared" si="573"/>
        <v>Reduce Plant Downtime</v>
      </c>
      <c r="K280" s="21" t="str">
        <f t="shared" si="574"/>
        <v>elec reduce plant downtime</v>
      </c>
      <c r="L280" s="17"/>
      <c r="M280" s="17"/>
      <c r="N280" s="17"/>
      <c r="O280" s="16"/>
      <c r="P280" s="18"/>
      <c r="Q280" s="16"/>
      <c r="R280" s="27"/>
      <c r="S280" s="18"/>
      <c r="T280" s="16"/>
      <c r="U280" s="8"/>
      <c r="V280" s="8"/>
      <c r="W280" s="8"/>
      <c r="X280" s="8"/>
      <c r="Y280" s="8"/>
      <c r="Z280" s="8"/>
    </row>
    <row r="281" spans="1:26" ht="14.25" customHeight="1">
      <c r="A281" s="33" t="str">
        <f t="shared" ref="A281:C281" si="576">A$244</f>
        <v>Electricity Supply</v>
      </c>
      <c r="B281" s="33" t="str">
        <f t="shared" si="576"/>
        <v>Reduce Plant Downtime</v>
      </c>
      <c r="C281" s="33" t="str">
        <f t="shared" si="576"/>
        <v>Percentage Reduction in Plant Downtime</v>
      </c>
      <c r="D281" s="16" t="s">
        <v>404</v>
      </c>
      <c r="E281" s="16" t="s">
        <v>491</v>
      </c>
      <c r="F281" s="14"/>
      <c r="G281" s="14"/>
      <c r="H281" s="15">
        <v>683</v>
      </c>
      <c r="I281" s="16" t="s">
        <v>86</v>
      </c>
      <c r="J281" s="33" t="str">
        <f t="shared" si="573"/>
        <v>Reduce Plant Downtime</v>
      </c>
      <c r="K281" s="21" t="str">
        <f t="shared" si="574"/>
        <v>elec reduce plant downtime</v>
      </c>
      <c r="L281" s="17"/>
      <c r="M281" s="17"/>
      <c r="N281" s="17"/>
      <c r="O281" s="16"/>
      <c r="P281" s="18"/>
      <c r="Q281" s="16"/>
      <c r="R281" s="27"/>
      <c r="S281" s="18"/>
      <c r="T281" s="16"/>
      <c r="U281" s="8"/>
      <c r="V281" s="8"/>
      <c r="W281" s="8"/>
      <c r="X281" s="8"/>
      <c r="Y281" s="8"/>
      <c r="Z281" s="8"/>
    </row>
    <row r="282" spans="1:26" ht="14.25" customHeight="1">
      <c r="A282" s="33" t="str">
        <f t="shared" ref="A282:C282" si="577">A$244</f>
        <v>Electricity Supply</v>
      </c>
      <c r="B282" s="33" t="str">
        <f t="shared" si="577"/>
        <v>Reduce Plant Downtime</v>
      </c>
      <c r="C282" s="33" t="str">
        <f t="shared" si="577"/>
        <v>Percentage Reduction in Plant Downtime</v>
      </c>
      <c r="D282" s="16" t="s">
        <v>404</v>
      </c>
      <c r="E282" s="16" t="s">
        <v>492</v>
      </c>
      <c r="F282" s="14"/>
      <c r="G282" s="14"/>
      <c r="H282" s="15">
        <v>684</v>
      </c>
      <c r="I282" s="16" t="s">
        <v>86</v>
      </c>
      <c r="J282" s="33" t="str">
        <f t="shared" si="573"/>
        <v>Reduce Plant Downtime</v>
      </c>
      <c r="K282" s="21" t="str">
        <f t="shared" si="574"/>
        <v>elec reduce plant downtime</v>
      </c>
      <c r="L282" s="17"/>
      <c r="M282" s="17"/>
      <c r="N282" s="17"/>
      <c r="O282" s="16"/>
      <c r="P282" s="18"/>
      <c r="Q282" s="16"/>
      <c r="R282" s="27"/>
      <c r="S282" s="18"/>
      <c r="T282" s="16"/>
      <c r="U282" s="8"/>
      <c r="V282" s="8"/>
      <c r="W282" s="8"/>
      <c r="X282" s="8"/>
      <c r="Y282" s="8"/>
      <c r="Z282" s="8"/>
    </row>
    <row r="283" spans="1:26" ht="14.25" customHeight="1">
      <c r="A283" s="33" t="str">
        <f t="shared" ref="A283:C283" si="578">A$244</f>
        <v>Electricity Supply</v>
      </c>
      <c r="B283" s="33" t="str">
        <f t="shared" si="578"/>
        <v>Reduce Plant Downtime</v>
      </c>
      <c r="C283" s="33" t="str">
        <f t="shared" si="578"/>
        <v>Percentage Reduction in Plant Downtime</v>
      </c>
      <c r="D283" s="16" t="s">
        <v>406</v>
      </c>
      <c r="E283" s="16" t="s">
        <v>489</v>
      </c>
      <c r="F283" s="14"/>
      <c r="G283" s="16"/>
      <c r="H283" s="15">
        <v>685</v>
      </c>
      <c r="I283" s="16" t="s">
        <v>86</v>
      </c>
      <c r="J283" s="33" t="str">
        <f t="shared" si="573"/>
        <v>Reduce Plant Downtime</v>
      </c>
      <c r="K283" s="21" t="str">
        <f t="shared" si="574"/>
        <v>elec reduce plant downtime</v>
      </c>
      <c r="L283" s="17"/>
      <c r="M283" s="17"/>
      <c r="N283" s="17"/>
      <c r="O283" s="16"/>
      <c r="P283" s="18"/>
      <c r="Q283" s="16"/>
      <c r="R283" s="27"/>
      <c r="S283" s="18"/>
      <c r="T283" s="16"/>
      <c r="U283" s="8"/>
      <c r="V283" s="8"/>
      <c r="W283" s="8"/>
      <c r="X283" s="8"/>
      <c r="Y283" s="8"/>
      <c r="Z283" s="8"/>
    </row>
    <row r="284" spans="1:26" ht="14.25" customHeight="1">
      <c r="A284" s="33" t="str">
        <f t="shared" ref="A284:C284" si="579">A$244</f>
        <v>Electricity Supply</v>
      </c>
      <c r="B284" s="33" t="str">
        <f t="shared" si="579"/>
        <v>Reduce Plant Downtime</v>
      </c>
      <c r="C284" s="33" t="str">
        <f t="shared" si="579"/>
        <v>Percentage Reduction in Plant Downtime</v>
      </c>
      <c r="D284" s="16" t="s">
        <v>406</v>
      </c>
      <c r="E284" s="16" t="s">
        <v>491</v>
      </c>
      <c r="F284" s="14"/>
      <c r="G284" s="14"/>
      <c r="H284" s="15">
        <v>686</v>
      </c>
      <c r="I284" s="16" t="s">
        <v>86</v>
      </c>
      <c r="J284" s="33" t="str">
        <f t="shared" si="573"/>
        <v>Reduce Plant Downtime</v>
      </c>
      <c r="K284" s="21" t="str">
        <f t="shared" si="574"/>
        <v>elec reduce plant downtime</v>
      </c>
      <c r="L284" s="17"/>
      <c r="M284" s="17"/>
      <c r="N284" s="17"/>
      <c r="O284" s="16"/>
      <c r="P284" s="18"/>
      <c r="Q284" s="16"/>
      <c r="R284" s="27"/>
      <c r="S284" s="18"/>
      <c r="T284" s="16"/>
      <c r="U284" s="8"/>
      <c r="V284" s="8"/>
      <c r="W284" s="8"/>
      <c r="X284" s="8"/>
      <c r="Y284" s="8"/>
      <c r="Z284" s="8"/>
    </row>
    <row r="285" spans="1:26" ht="14.25" customHeight="1">
      <c r="A285" s="33" t="str">
        <f t="shared" ref="A285:C285" si="580">A$244</f>
        <v>Electricity Supply</v>
      </c>
      <c r="B285" s="33" t="str">
        <f t="shared" si="580"/>
        <v>Reduce Plant Downtime</v>
      </c>
      <c r="C285" s="33" t="str">
        <f t="shared" si="580"/>
        <v>Percentage Reduction in Plant Downtime</v>
      </c>
      <c r="D285" s="16" t="s">
        <v>406</v>
      </c>
      <c r="E285" s="16" t="s">
        <v>492</v>
      </c>
      <c r="F285" s="14"/>
      <c r="G285" s="16"/>
      <c r="H285" s="15">
        <v>687</v>
      </c>
      <c r="I285" s="16" t="s">
        <v>86</v>
      </c>
      <c r="J285" s="33" t="str">
        <f t="shared" si="573"/>
        <v>Reduce Plant Downtime</v>
      </c>
      <c r="K285" s="21" t="str">
        <f t="shared" si="574"/>
        <v>elec reduce plant downtime</v>
      </c>
      <c r="L285" s="17"/>
      <c r="M285" s="17"/>
      <c r="N285" s="17"/>
      <c r="O285" s="16"/>
      <c r="P285" s="18"/>
      <c r="Q285" s="16"/>
      <c r="R285" s="27"/>
      <c r="S285" s="18"/>
      <c r="T285" s="16"/>
      <c r="U285" s="8"/>
      <c r="V285" s="8"/>
      <c r="W285" s="8"/>
      <c r="X285" s="8"/>
      <c r="Y285" s="8"/>
      <c r="Z285" s="8"/>
    </row>
    <row r="286" spans="1:26" ht="14.25" customHeight="1">
      <c r="A286" s="33" t="str">
        <f t="shared" ref="A286:C286" si="581">A$244</f>
        <v>Electricity Supply</v>
      </c>
      <c r="B286" s="33" t="str">
        <f t="shared" si="581"/>
        <v>Reduce Plant Downtime</v>
      </c>
      <c r="C286" s="33" t="str">
        <f t="shared" si="581"/>
        <v>Percentage Reduction in Plant Downtime</v>
      </c>
      <c r="D286" s="16" t="s">
        <v>408</v>
      </c>
      <c r="E286" s="16" t="s">
        <v>489</v>
      </c>
      <c r="F286" s="14"/>
      <c r="G286" s="16"/>
      <c r="H286" s="15">
        <v>688</v>
      </c>
      <c r="I286" s="16" t="s">
        <v>86</v>
      </c>
      <c r="J286" s="33" t="str">
        <f t="shared" si="573"/>
        <v>Reduce Plant Downtime</v>
      </c>
      <c r="K286" s="21" t="str">
        <f t="shared" si="574"/>
        <v>elec reduce plant downtime</v>
      </c>
      <c r="L286" s="17"/>
      <c r="M286" s="17"/>
      <c r="N286" s="17"/>
      <c r="O286" s="16"/>
      <c r="P286" s="18"/>
      <c r="Q286" s="16"/>
      <c r="R286" s="27"/>
      <c r="S286" s="18"/>
      <c r="T286" s="16"/>
      <c r="U286" s="8"/>
      <c r="V286" s="8"/>
      <c r="W286" s="8"/>
      <c r="X286" s="8"/>
      <c r="Y286" s="8"/>
      <c r="Z286" s="8"/>
    </row>
    <row r="287" spans="1:26" ht="14.25" customHeight="1">
      <c r="A287" s="33" t="str">
        <f t="shared" ref="A287:C287" si="582">A$244</f>
        <v>Electricity Supply</v>
      </c>
      <c r="B287" s="33" t="str">
        <f t="shared" si="582"/>
        <v>Reduce Plant Downtime</v>
      </c>
      <c r="C287" s="33" t="str">
        <f t="shared" si="582"/>
        <v>Percentage Reduction in Plant Downtime</v>
      </c>
      <c r="D287" s="16" t="s">
        <v>408</v>
      </c>
      <c r="E287" s="16" t="s">
        <v>491</v>
      </c>
      <c r="F287" s="16"/>
      <c r="G287" s="16"/>
      <c r="H287" s="15">
        <v>689</v>
      </c>
      <c r="I287" s="16" t="s">
        <v>86</v>
      </c>
      <c r="J287" s="33" t="str">
        <f t="shared" si="573"/>
        <v>Reduce Plant Downtime</v>
      </c>
      <c r="K287" s="21" t="str">
        <f t="shared" si="574"/>
        <v>elec reduce plant downtime</v>
      </c>
      <c r="L287" s="17"/>
      <c r="M287" s="17"/>
      <c r="N287" s="17"/>
      <c r="O287" s="16"/>
      <c r="P287" s="18"/>
      <c r="Q287" s="16"/>
      <c r="R287" s="27"/>
      <c r="S287" s="18"/>
      <c r="T287" s="16"/>
      <c r="U287" s="8"/>
      <c r="V287" s="8"/>
      <c r="W287" s="8"/>
      <c r="X287" s="8"/>
      <c r="Y287" s="8"/>
      <c r="Z287" s="8"/>
    </row>
    <row r="288" spans="1:26" ht="14.25" customHeight="1">
      <c r="A288" s="33" t="str">
        <f t="shared" ref="A288:C288" si="583">A$244</f>
        <v>Electricity Supply</v>
      </c>
      <c r="B288" s="33" t="str">
        <f t="shared" si="583"/>
        <v>Reduce Plant Downtime</v>
      </c>
      <c r="C288" s="33" t="str">
        <f t="shared" si="583"/>
        <v>Percentage Reduction in Plant Downtime</v>
      </c>
      <c r="D288" s="16" t="s">
        <v>408</v>
      </c>
      <c r="E288" s="16" t="s">
        <v>492</v>
      </c>
      <c r="F288" s="16"/>
      <c r="G288" s="16"/>
      <c r="H288" s="15">
        <v>690</v>
      </c>
      <c r="I288" s="16" t="s">
        <v>86</v>
      </c>
      <c r="J288" s="33" t="str">
        <f t="shared" si="573"/>
        <v>Reduce Plant Downtime</v>
      </c>
      <c r="K288" s="21" t="str">
        <f t="shared" si="574"/>
        <v>elec reduce plant downtime</v>
      </c>
      <c r="L288" s="17"/>
      <c r="M288" s="17"/>
      <c r="N288" s="17"/>
      <c r="O288" s="16"/>
      <c r="P288" s="18"/>
      <c r="Q288" s="16"/>
      <c r="R288" s="27"/>
      <c r="S288" s="18"/>
      <c r="T288" s="16"/>
      <c r="U288" s="8"/>
      <c r="V288" s="8"/>
      <c r="W288" s="8"/>
      <c r="X288" s="8"/>
      <c r="Y288" s="8"/>
      <c r="Z288" s="8"/>
    </row>
    <row r="289" spans="1:26" ht="14.25" customHeight="1">
      <c r="A289" s="14" t="s">
        <v>365</v>
      </c>
      <c r="B289" s="15" t="s">
        <v>505</v>
      </c>
      <c r="C289" s="15" t="s">
        <v>506</v>
      </c>
      <c r="D289" s="16" t="s">
        <v>384</v>
      </c>
      <c r="E289" s="16"/>
      <c r="F289" s="16" t="s">
        <v>385</v>
      </c>
      <c r="G289" s="16"/>
      <c r="H289" s="15">
        <v>194</v>
      </c>
      <c r="I289" s="16" t="s">
        <v>63</v>
      </c>
      <c r="J289" s="15" t="s">
        <v>505</v>
      </c>
      <c r="K289" s="14" t="s">
        <v>507</v>
      </c>
      <c r="L289" s="17">
        <v>0</v>
      </c>
      <c r="M289" s="17">
        <v>0.9</v>
      </c>
      <c r="N289" s="17">
        <v>0.01</v>
      </c>
      <c r="O289" s="16" t="s">
        <v>508</v>
      </c>
      <c r="P289" s="18" t="s">
        <v>509</v>
      </c>
      <c r="Q289" s="16" t="s">
        <v>510</v>
      </c>
      <c r="R289" s="27" t="s">
        <v>511</v>
      </c>
      <c r="S289" s="18"/>
      <c r="T289" s="16"/>
      <c r="U289" s="8"/>
      <c r="V289" s="8"/>
      <c r="W289" s="8"/>
      <c r="X289" s="8"/>
      <c r="Y289" s="8"/>
      <c r="Z289" s="8"/>
    </row>
    <row r="290" spans="1:26" ht="14.25" customHeight="1">
      <c r="A290" s="33" t="str">
        <f t="shared" ref="A290:C290" si="584">A$289</f>
        <v>Electricity Supply</v>
      </c>
      <c r="B290" s="33" t="str">
        <f t="shared" si="584"/>
        <v>Reduce Soft Costs</v>
      </c>
      <c r="C290" s="33" t="str">
        <f t="shared" si="584"/>
        <v>Percent Reduction in Soft Costs of Capacity Construction</v>
      </c>
      <c r="D290" s="16" t="s">
        <v>386</v>
      </c>
      <c r="E290" s="16"/>
      <c r="F290" s="16" t="s">
        <v>387</v>
      </c>
      <c r="G290" s="16"/>
      <c r="H290" s="15">
        <v>195</v>
      </c>
      <c r="I290" s="16" t="s">
        <v>63</v>
      </c>
      <c r="J290" s="60" t="str">
        <f t="shared" ref="J290:O290" si="585">J$289</f>
        <v>Reduce Soft Costs</v>
      </c>
      <c r="K290" s="60" t="str">
        <f t="shared" si="585"/>
        <v>elec reduce soft costs</v>
      </c>
      <c r="L290" s="61">
        <f t="shared" si="585"/>
        <v>0</v>
      </c>
      <c r="M290" s="61">
        <f t="shared" si="585"/>
        <v>0.9</v>
      </c>
      <c r="N290" s="61">
        <f t="shared" si="585"/>
        <v>0.01</v>
      </c>
      <c r="O290" s="60" t="str">
        <f t="shared" si="585"/>
        <v>% reduction in soft costs</v>
      </c>
      <c r="P290" s="18" t="s">
        <v>512</v>
      </c>
      <c r="Q290" s="60" t="str">
        <f t="shared" ref="Q290:R290" si="586">Q$289</f>
        <v>endogenous-learning.html#red-soft-costs</v>
      </c>
      <c r="R290" s="62" t="str">
        <f t="shared" si="586"/>
        <v>reduce-soft-costs.html</v>
      </c>
      <c r="S290" s="18"/>
      <c r="T290" s="16"/>
      <c r="U290" s="8"/>
      <c r="V290" s="8"/>
      <c r="W290" s="8"/>
      <c r="X290" s="8"/>
      <c r="Y290" s="8"/>
      <c r="Z290" s="8"/>
    </row>
    <row r="291" spans="1:26" ht="14.25" customHeight="1">
      <c r="A291" s="33" t="str">
        <f t="shared" ref="A291:C291" si="587">A$289</f>
        <v>Electricity Supply</v>
      </c>
      <c r="B291" s="33" t="str">
        <f t="shared" si="587"/>
        <v>Reduce Soft Costs</v>
      </c>
      <c r="C291" s="33" t="str">
        <f t="shared" si="587"/>
        <v>Percent Reduction in Soft Costs of Capacity Construction</v>
      </c>
      <c r="D291" s="16" t="s">
        <v>402</v>
      </c>
      <c r="E291" s="16"/>
      <c r="F291" s="16" t="s">
        <v>403</v>
      </c>
      <c r="G291" s="16"/>
      <c r="H291" s="15">
        <v>196</v>
      </c>
      <c r="I291" s="16" t="s">
        <v>63</v>
      </c>
      <c r="J291" s="60" t="str">
        <f t="shared" ref="J291:O291" si="588">J$289</f>
        <v>Reduce Soft Costs</v>
      </c>
      <c r="K291" s="60" t="str">
        <f t="shared" si="588"/>
        <v>elec reduce soft costs</v>
      </c>
      <c r="L291" s="61">
        <f t="shared" si="588"/>
        <v>0</v>
      </c>
      <c r="M291" s="61">
        <f t="shared" si="588"/>
        <v>0.9</v>
      </c>
      <c r="N291" s="61">
        <f t="shared" si="588"/>
        <v>0.01</v>
      </c>
      <c r="O291" s="60" t="str">
        <f t="shared" si="588"/>
        <v>% reduction in soft costs</v>
      </c>
      <c r="P291" s="18" t="s">
        <v>513</v>
      </c>
      <c r="Q291" s="60" t="str">
        <f t="shared" ref="Q291:R291" si="589">Q$289</f>
        <v>endogenous-learning.html#red-soft-costs</v>
      </c>
      <c r="R291" s="62" t="str">
        <f t="shared" si="589"/>
        <v>reduce-soft-costs.html</v>
      </c>
      <c r="S291" s="18"/>
      <c r="T291" s="16"/>
      <c r="U291" s="8"/>
      <c r="V291" s="8"/>
      <c r="W291" s="8"/>
      <c r="X291" s="8"/>
      <c r="Y291" s="8"/>
      <c r="Z291" s="8"/>
    </row>
    <row r="292" spans="1:26" ht="14.25" customHeight="1">
      <c r="A292" s="14" t="s">
        <v>365</v>
      </c>
      <c r="B292" s="14" t="s">
        <v>514</v>
      </c>
      <c r="C292" s="14" t="s">
        <v>515</v>
      </c>
      <c r="D292" s="16"/>
      <c r="E292" s="16"/>
      <c r="F292" s="16"/>
      <c r="G292" s="16"/>
      <c r="H292" s="15">
        <v>145</v>
      </c>
      <c r="I292" s="16" t="s">
        <v>63</v>
      </c>
      <c r="J292" s="14" t="s">
        <v>516</v>
      </c>
      <c r="K292" s="14" t="s">
        <v>517</v>
      </c>
      <c r="L292" s="17">
        <v>0</v>
      </c>
      <c r="M292" s="17">
        <v>0.4</v>
      </c>
      <c r="N292" s="17">
        <v>0.01</v>
      </c>
      <c r="O292" s="16" t="s">
        <v>518</v>
      </c>
      <c r="P292" s="18" t="s">
        <v>519</v>
      </c>
      <c r="Q292" s="16" t="s">
        <v>520</v>
      </c>
      <c r="R292" s="27" t="s">
        <v>521</v>
      </c>
      <c r="S292" s="18" t="s">
        <v>522</v>
      </c>
      <c r="T292" s="16"/>
      <c r="U292" s="8"/>
      <c r="V292" s="8"/>
      <c r="W292" s="8"/>
      <c r="X292" s="8"/>
      <c r="Y292" s="8"/>
      <c r="Z292" s="8"/>
    </row>
    <row r="293" spans="1:26" ht="14.25" customHeight="1">
      <c r="A293" s="14" t="s">
        <v>365</v>
      </c>
      <c r="B293" s="14" t="s">
        <v>523</v>
      </c>
      <c r="C293" s="14" t="s">
        <v>524</v>
      </c>
      <c r="D293" s="16" t="s">
        <v>368</v>
      </c>
      <c r="E293" s="16"/>
      <c r="F293" s="16" t="s">
        <v>369</v>
      </c>
      <c r="G293" s="16"/>
      <c r="H293" s="15">
        <v>691</v>
      </c>
      <c r="I293" s="16" t="s">
        <v>86</v>
      </c>
      <c r="J293" s="14" t="s">
        <v>523</v>
      </c>
      <c r="K293" s="14" t="s">
        <v>525</v>
      </c>
      <c r="L293" s="17">
        <v>0</v>
      </c>
      <c r="M293" s="17">
        <v>1</v>
      </c>
      <c r="N293" s="17">
        <v>0.01</v>
      </c>
      <c r="O293" s="16" t="s">
        <v>526</v>
      </c>
      <c r="P293" s="18"/>
      <c r="Q293" s="16" t="s">
        <v>527</v>
      </c>
      <c r="R293" s="27"/>
      <c r="S293" s="18"/>
      <c r="T293" s="16"/>
      <c r="U293" s="8"/>
      <c r="V293" s="8"/>
      <c r="W293" s="8"/>
      <c r="X293" s="8"/>
      <c r="Y293" s="8"/>
      <c r="Z293" s="8"/>
    </row>
    <row r="294" spans="1:26" ht="14.25" customHeight="1">
      <c r="A294" s="33" t="str">
        <f t="shared" ref="A294:C294" si="590">A$293</f>
        <v>Electricity Supply</v>
      </c>
      <c r="B294" s="33" t="str">
        <f t="shared" si="590"/>
        <v>Subsidy for Capacity Construction</v>
      </c>
      <c r="C294" s="33" t="str">
        <f t="shared" si="590"/>
        <v>Perc Subsidy for Elec Capacity Construction</v>
      </c>
      <c r="D294" s="16" t="s">
        <v>528</v>
      </c>
      <c r="E294" s="23"/>
      <c r="F294" s="16" t="s">
        <v>529</v>
      </c>
      <c r="G294" s="16"/>
      <c r="H294" s="15">
        <v>692</v>
      </c>
      <c r="I294" s="16" t="s">
        <v>86</v>
      </c>
      <c r="J294" s="33" t="str">
        <f t="shared" ref="J294:O294" si="591">J$293</f>
        <v>Subsidy for Capacity Construction</v>
      </c>
      <c r="K294" s="33" t="str">
        <f t="shared" si="591"/>
        <v>elec capacity construction subsidy</v>
      </c>
      <c r="L294" s="22">
        <f t="shared" si="591"/>
        <v>0</v>
      </c>
      <c r="M294" s="22">
        <f t="shared" si="591"/>
        <v>1</v>
      </c>
      <c r="N294" s="22">
        <f t="shared" si="591"/>
        <v>0.01</v>
      </c>
      <c r="O294" s="60" t="str">
        <f t="shared" si="591"/>
        <v>% of construction cost</v>
      </c>
      <c r="P294" s="18"/>
      <c r="Q294" s="60" t="str">
        <f t="shared" ref="Q294:Q305" si="592">Q$293</f>
        <v>electricity-sector-main.html#subsidies</v>
      </c>
      <c r="R294" s="27"/>
      <c r="S294" s="18"/>
      <c r="T294" s="16"/>
      <c r="U294" s="8"/>
      <c r="V294" s="8"/>
      <c r="W294" s="8"/>
      <c r="X294" s="8"/>
      <c r="Y294" s="8"/>
      <c r="Z294" s="8"/>
    </row>
    <row r="295" spans="1:26" ht="14.25" customHeight="1">
      <c r="A295" s="33" t="str">
        <f t="shared" ref="A295:C295" si="593">A$293</f>
        <v>Electricity Supply</v>
      </c>
      <c r="B295" s="33" t="str">
        <f t="shared" si="593"/>
        <v>Subsidy for Capacity Construction</v>
      </c>
      <c r="C295" s="33" t="str">
        <f t="shared" si="593"/>
        <v>Perc Subsidy for Elec Capacity Construction</v>
      </c>
      <c r="D295" s="16" t="s">
        <v>378</v>
      </c>
      <c r="E295" s="23"/>
      <c r="F295" s="16" t="s">
        <v>379</v>
      </c>
      <c r="G295" s="16"/>
      <c r="H295" s="15">
        <v>517</v>
      </c>
      <c r="I295" s="16" t="s">
        <v>63</v>
      </c>
      <c r="J295" s="33" t="str">
        <f t="shared" ref="J295:O295" si="594">J$293</f>
        <v>Subsidy for Capacity Construction</v>
      </c>
      <c r="K295" s="33" t="str">
        <f t="shared" si="594"/>
        <v>elec capacity construction subsidy</v>
      </c>
      <c r="L295" s="22">
        <f t="shared" si="594"/>
        <v>0</v>
      </c>
      <c r="M295" s="22">
        <f t="shared" si="594"/>
        <v>1</v>
      </c>
      <c r="N295" s="22">
        <f t="shared" si="594"/>
        <v>0.01</v>
      </c>
      <c r="O295" s="63" t="str">
        <f t="shared" si="594"/>
        <v>% of construction cost</v>
      </c>
      <c r="P295" s="26" t="s">
        <v>530</v>
      </c>
      <c r="Q295" s="60" t="str">
        <f t="shared" si="592"/>
        <v>electricity-sector-main.html#subsidies</v>
      </c>
      <c r="R295" s="59"/>
      <c r="S295" s="36" t="s">
        <v>531</v>
      </c>
      <c r="T295" s="16"/>
      <c r="U295" s="8"/>
      <c r="V295" s="8"/>
      <c r="W295" s="8"/>
      <c r="X295" s="8"/>
      <c r="Y295" s="8"/>
      <c r="Z295" s="8"/>
    </row>
    <row r="296" spans="1:26" ht="14.25" customHeight="1">
      <c r="A296" s="33" t="str">
        <f t="shared" ref="A296:C296" si="595">A$293</f>
        <v>Electricity Supply</v>
      </c>
      <c r="B296" s="33" t="str">
        <f t="shared" si="595"/>
        <v>Subsidy for Capacity Construction</v>
      </c>
      <c r="C296" s="33" t="str">
        <f t="shared" si="595"/>
        <v>Perc Subsidy for Elec Capacity Construction</v>
      </c>
      <c r="D296" s="16" t="s">
        <v>381</v>
      </c>
      <c r="E296" s="23"/>
      <c r="F296" s="16" t="s">
        <v>382</v>
      </c>
      <c r="G296" s="16"/>
      <c r="H296" s="15">
        <v>693</v>
      </c>
      <c r="I296" s="16" t="s">
        <v>86</v>
      </c>
      <c r="J296" s="33" t="str">
        <f t="shared" ref="J296:O296" si="596">J$293</f>
        <v>Subsidy for Capacity Construction</v>
      </c>
      <c r="K296" s="33" t="str">
        <f t="shared" si="596"/>
        <v>elec capacity construction subsidy</v>
      </c>
      <c r="L296" s="22">
        <f t="shared" si="596"/>
        <v>0</v>
      </c>
      <c r="M296" s="22">
        <f t="shared" si="596"/>
        <v>1</v>
      </c>
      <c r="N296" s="22">
        <f t="shared" si="596"/>
        <v>0.01</v>
      </c>
      <c r="O296" s="60" t="str">
        <f t="shared" si="596"/>
        <v>% of construction cost</v>
      </c>
      <c r="P296" s="18"/>
      <c r="Q296" s="60" t="str">
        <f t="shared" si="592"/>
        <v>electricity-sector-main.html#subsidies</v>
      </c>
      <c r="R296" s="27"/>
      <c r="S296" s="18"/>
      <c r="T296" s="16"/>
      <c r="U296" s="8"/>
      <c r="V296" s="8"/>
      <c r="W296" s="8"/>
      <c r="X296" s="8"/>
      <c r="Y296" s="8"/>
      <c r="Z296" s="8"/>
    </row>
    <row r="297" spans="1:26" ht="14.25" customHeight="1">
      <c r="A297" s="33" t="str">
        <f t="shared" ref="A297:C297" si="597">A$293</f>
        <v>Electricity Supply</v>
      </c>
      <c r="B297" s="33" t="str">
        <f t="shared" si="597"/>
        <v>Subsidy for Capacity Construction</v>
      </c>
      <c r="C297" s="33" t="str">
        <f t="shared" si="597"/>
        <v>Perc Subsidy for Elec Capacity Construction</v>
      </c>
      <c r="D297" s="16" t="s">
        <v>384</v>
      </c>
      <c r="E297" s="23"/>
      <c r="F297" s="16" t="s">
        <v>385</v>
      </c>
      <c r="G297" s="16"/>
      <c r="H297" s="15">
        <v>518</v>
      </c>
      <c r="I297" s="16" t="s">
        <v>63</v>
      </c>
      <c r="J297" s="33" t="str">
        <f t="shared" ref="J297:O297" si="598">J$293</f>
        <v>Subsidy for Capacity Construction</v>
      </c>
      <c r="K297" s="33" t="str">
        <f t="shared" si="598"/>
        <v>elec capacity construction subsidy</v>
      </c>
      <c r="L297" s="22">
        <f t="shared" si="598"/>
        <v>0</v>
      </c>
      <c r="M297" s="22">
        <f t="shared" si="598"/>
        <v>1</v>
      </c>
      <c r="N297" s="22">
        <f t="shared" si="598"/>
        <v>0.01</v>
      </c>
      <c r="O297" s="63" t="str">
        <f t="shared" si="598"/>
        <v>% of construction cost</v>
      </c>
      <c r="P297" s="26" t="s">
        <v>532</v>
      </c>
      <c r="Q297" s="60" t="str">
        <f t="shared" si="592"/>
        <v>electricity-sector-main.html#subsidies</v>
      </c>
      <c r="R297" s="59"/>
      <c r="S297" s="36" t="s">
        <v>533</v>
      </c>
      <c r="T297" s="16"/>
      <c r="U297" s="8"/>
      <c r="V297" s="8"/>
      <c r="W297" s="8"/>
      <c r="X297" s="8"/>
      <c r="Y297" s="8"/>
      <c r="Z297" s="8"/>
    </row>
    <row r="298" spans="1:26" ht="14.25" customHeight="1">
      <c r="A298" s="33" t="str">
        <f t="shared" ref="A298:C298" si="599">A$293</f>
        <v>Electricity Supply</v>
      </c>
      <c r="B298" s="33" t="str">
        <f t="shared" si="599"/>
        <v>Subsidy for Capacity Construction</v>
      </c>
      <c r="C298" s="33" t="str">
        <f t="shared" si="599"/>
        <v>Perc Subsidy for Elec Capacity Construction</v>
      </c>
      <c r="D298" s="16" t="s">
        <v>386</v>
      </c>
      <c r="E298" s="23"/>
      <c r="F298" s="16" t="s">
        <v>387</v>
      </c>
      <c r="G298" s="16"/>
      <c r="H298" s="15">
        <v>519</v>
      </c>
      <c r="I298" s="16" t="s">
        <v>63</v>
      </c>
      <c r="J298" s="33" t="str">
        <f t="shared" ref="J298:O298" si="600">J$293</f>
        <v>Subsidy for Capacity Construction</v>
      </c>
      <c r="K298" s="33" t="str">
        <f t="shared" si="600"/>
        <v>elec capacity construction subsidy</v>
      </c>
      <c r="L298" s="22">
        <f t="shared" si="600"/>
        <v>0</v>
      </c>
      <c r="M298" s="22">
        <f t="shared" si="600"/>
        <v>1</v>
      </c>
      <c r="N298" s="22">
        <f t="shared" si="600"/>
        <v>0.01</v>
      </c>
      <c r="O298" s="63" t="str">
        <f t="shared" si="600"/>
        <v>% of construction cost</v>
      </c>
      <c r="P298" s="26" t="s">
        <v>534</v>
      </c>
      <c r="Q298" s="60" t="str">
        <f t="shared" si="592"/>
        <v>electricity-sector-main.html#subsidies</v>
      </c>
      <c r="R298" s="59"/>
      <c r="S298" s="64" t="s">
        <v>533</v>
      </c>
      <c r="T298" s="16"/>
      <c r="U298" s="8"/>
      <c r="V298" s="8"/>
      <c r="W298" s="8"/>
      <c r="X298" s="8"/>
      <c r="Y298" s="8"/>
      <c r="Z298" s="8"/>
    </row>
    <row r="299" spans="1:26" ht="14.25" customHeight="1">
      <c r="A299" s="33" t="str">
        <f t="shared" ref="A299:C299" si="601">A$293</f>
        <v>Electricity Supply</v>
      </c>
      <c r="B299" s="33" t="str">
        <f t="shared" si="601"/>
        <v>Subsidy for Capacity Construction</v>
      </c>
      <c r="C299" s="33" t="str">
        <f t="shared" si="601"/>
        <v>Perc Subsidy for Elec Capacity Construction</v>
      </c>
      <c r="D299" s="16" t="s">
        <v>388</v>
      </c>
      <c r="E299" s="23"/>
      <c r="F299" s="16" t="s">
        <v>389</v>
      </c>
      <c r="G299" s="16"/>
      <c r="H299" s="15">
        <v>520</v>
      </c>
      <c r="I299" s="16" t="s">
        <v>63</v>
      </c>
      <c r="J299" s="33" t="str">
        <f t="shared" ref="J299:O299" si="602">J$293</f>
        <v>Subsidy for Capacity Construction</v>
      </c>
      <c r="K299" s="33" t="str">
        <f t="shared" si="602"/>
        <v>elec capacity construction subsidy</v>
      </c>
      <c r="L299" s="22">
        <f t="shared" si="602"/>
        <v>0</v>
      </c>
      <c r="M299" s="22">
        <f t="shared" si="602"/>
        <v>1</v>
      </c>
      <c r="N299" s="22">
        <f t="shared" si="602"/>
        <v>0.01</v>
      </c>
      <c r="O299" s="63" t="str">
        <f t="shared" si="602"/>
        <v>% of construction cost</v>
      </c>
      <c r="P299" s="26" t="s">
        <v>535</v>
      </c>
      <c r="Q299" s="60" t="str">
        <f t="shared" si="592"/>
        <v>electricity-sector-main.html#subsidies</v>
      </c>
      <c r="R299" s="59"/>
      <c r="S299" s="64" t="s">
        <v>533</v>
      </c>
      <c r="T299" s="16"/>
      <c r="U299" s="8"/>
      <c r="V299" s="8"/>
      <c r="W299" s="8"/>
      <c r="X299" s="8"/>
      <c r="Y299" s="8"/>
      <c r="Z299" s="8"/>
    </row>
    <row r="300" spans="1:26" ht="14.25" customHeight="1">
      <c r="A300" s="33" t="str">
        <f t="shared" ref="A300:C300" si="603">A$293</f>
        <v>Electricity Supply</v>
      </c>
      <c r="B300" s="33" t="str">
        <f t="shared" si="603"/>
        <v>Subsidy for Capacity Construction</v>
      </c>
      <c r="C300" s="33" t="str">
        <f t="shared" si="603"/>
        <v>Perc Subsidy for Elec Capacity Construction</v>
      </c>
      <c r="D300" s="16" t="s">
        <v>390</v>
      </c>
      <c r="E300" s="23"/>
      <c r="F300" s="16" t="s">
        <v>391</v>
      </c>
      <c r="G300" s="16"/>
      <c r="H300" s="15">
        <v>521</v>
      </c>
      <c r="I300" s="16" t="s">
        <v>86</v>
      </c>
      <c r="J300" s="33" t="str">
        <f t="shared" ref="J300:O300" si="604">J$293</f>
        <v>Subsidy for Capacity Construction</v>
      </c>
      <c r="K300" s="33" t="str">
        <f t="shared" si="604"/>
        <v>elec capacity construction subsidy</v>
      </c>
      <c r="L300" s="22">
        <f t="shared" si="604"/>
        <v>0</v>
      </c>
      <c r="M300" s="22">
        <f t="shared" si="604"/>
        <v>1</v>
      </c>
      <c r="N300" s="22">
        <f t="shared" si="604"/>
        <v>0.01</v>
      </c>
      <c r="O300" s="63" t="str">
        <f t="shared" si="604"/>
        <v>% of construction cost</v>
      </c>
      <c r="P300" s="26" t="s">
        <v>536</v>
      </c>
      <c r="Q300" s="60" t="str">
        <f t="shared" si="592"/>
        <v>electricity-sector-main.html#subsidies</v>
      </c>
      <c r="R300" s="59"/>
      <c r="S300" s="36" t="s">
        <v>537</v>
      </c>
      <c r="T300" s="16"/>
      <c r="U300" s="8"/>
      <c r="V300" s="8"/>
      <c r="W300" s="8"/>
      <c r="X300" s="8"/>
      <c r="Y300" s="8"/>
      <c r="Z300" s="8"/>
    </row>
    <row r="301" spans="1:26" ht="14.25" customHeight="1">
      <c r="A301" s="33" t="str">
        <f t="shared" ref="A301:C301" si="605">A$293</f>
        <v>Electricity Supply</v>
      </c>
      <c r="B301" s="33" t="str">
        <f t="shared" si="605"/>
        <v>Subsidy for Capacity Construction</v>
      </c>
      <c r="C301" s="33" t="str">
        <f t="shared" si="605"/>
        <v>Perc Subsidy for Elec Capacity Construction</v>
      </c>
      <c r="D301" s="16" t="s">
        <v>399</v>
      </c>
      <c r="E301" s="23"/>
      <c r="F301" s="16" t="s">
        <v>400</v>
      </c>
      <c r="G301" s="16"/>
      <c r="H301" s="15">
        <v>694</v>
      </c>
      <c r="I301" s="16" t="s">
        <v>86</v>
      </c>
      <c r="J301" s="33" t="str">
        <f t="shared" ref="J301:O301" si="606">J$293</f>
        <v>Subsidy for Capacity Construction</v>
      </c>
      <c r="K301" s="33" t="str">
        <f t="shared" si="606"/>
        <v>elec capacity construction subsidy</v>
      </c>
      <c r="L301" s="22">
        <f t="shared" si="606"/>
        <v>0</v>
      </c>
      <c r="M301" s="22">
        <f t="shared" si="606"/>
        <v>1</v>
      </c>
      <c r="N301" s="22">
        <f t="shared" si="606"/>
        <v>0.01</v>
      </c>
      <c r="O301" s="60" t="str">
        <f t="shared" si="606"/>
        <v>% of construction cost</v>
      </c>
      <c r="P301" s="18"/>
      <c r="Q301" s="60" t="str">
        <f t="shared" si="592"/>
        <v>electricity-sector-main.html#subsidies</v>
      </c>
      <c r="R301" s="27"/>
      <c r="S301" s="18"/>
      <c r="T301" s="16"/>
      <c r="U301" s="8"/>
      <c r="V301" s="8"/>
      <c r="W301" s="8"/>
      <c r="X301" s="8"/>
      <c r="Y301" s="8"/>
      <c r="Z301" s="8"/>
    </row>
    <row r="302" spans="1:26" ht="14.25" customHeight="1">
      <c r="A302" s="33" t="str">
        <f t="shared" ref="A302:C302" si="607">A$293</f>
        <v>Electricity Supply</v>
      </c>
      <c r="B302" s="33" t="str">
        <f t="shared" si="607"/>
        <v>Subsidy for Capacity Construction</v>
      </c>
      <c r="C302" s="33" t="str">
        <f t="shared" si="607"/>
        <v>Perc Subsidy for Elec Capacity Construction</v>
      </c>
      <c r="D302" s="16" t="s">
        <v>402</v>
      </c>
      <c r="E302" s="23"/>
      <c r="F302" s="16" t="s">
        <v>403</v>
      </c>
      <c r="G302" s="16"/>
      <c r="H302" s="15">
        <v>522</v>
      </c>
      <c r="I302" s="54" t="s">
        <v>86</v>
      </c>
      <c r="J302" s="33" t="str">
        <f t="shared" ref="J302:O302" si="608">J$293</f>
        <v>Subsidy for Capacity Construction</v>
      </c>
      <c r="K302" s="33" t="str">
        <f t="shared" si="608"/>
        <v>elec capacity construction subsidy</v>
      </c>
      <c r="L302" s="22">
        <f t="shared" si="608"/>
        <v>0</v>
      </c>
      <c r="M302" s="22">
        <f t="shared" si="608"/>
        <v>1</v>
      </c>
      <c r="N302" s="22">
        <f t="shared" si="608"/>
        <v>0.01</v>
      </c>
      <c r="O302" s="63" t="str">
        <f t="shared" si="608"/>
        <v>% of construction cost</v>
      </c>
      <c r="P302" s="26" t="s">
        <v>538</v>
      </c>
      <c r="Q302" s="60" t="str">
        <f t="shared" si="592"/>
        <v>electricity-sector-main.html#subsidies</v>
      </c>
      <c r="R302" s="59"/>
      <c r="S302" s="36" t="s">
        <v>533</v>
      </c>
      <c r="T302" s="16"/>
      <c r="U302" s="8"/>
      <c r="V302" s="8"/>
      <c r="W302" s="8"/>
      <c r="X302" s="8"/>
      <c r="Y302" s="8"/>
      <c r="Z302" s="8"/>
    </row>
    <row r="303" spans="1:26" ht="14.25" customHeight="1">
      <c r="A303" s="33" t="str">
        <f t="shared" ref="A303:C303" si="609">A$293</f>
        <v>Electricity Supply</v>
      </c>
      <c r="B303" s="33" t="str">
        <f t="shared" si="609"/>
        <v>Subsidy for Capacity Construction</v>
      </c>
      <c r="C303" s="33" t="str">
        <f t="shared" si="609"/>
        <v>Perc Subsidy for Elec Capacity Construction</v>
      </c>
      <c r="D303" s="16" t="s">
        <v>404</v>
      </c>
      <c r="E303" s="16"/>
      <c r="F303" s="16" t="s">
        <v>405</v>
      </c>
      <c r="G303" s="16"/>
      <c r="H303" s="15">
        <v>695</v>
      </c>
      <c r="I303" s="16" t="s">
        <v>86</v>
      </c>
      <c r="J303" s="33" t="str">
        <f t="shared" ref="J303:O303" si="610">J$293</f>
        <v>Subsidy for Capacity Construction</v>
      </c>
      <c r="K303" s="33" t="str">
        <f t="shared" si="610"/>
        <v>elec capacity construction subsidy</v>
      </c>
      <c r="L303" s="22">
        <f t="shared" si="610"/>
        <v>0</v>
      </c>
      <c r="M303" s="22">
        <f t="shared" si="610"/>
        <v>1</v>
      </c>
      <c r="N303" s="22">
        <f t="shared" si="610"/>
        <v>0.01</v>
      </c>
      <c r="O303" s="60" t="str">
        <f t="shared" si="610"/>
        <v>% of construction cost</v>
      </c>
      <c r="P303" s="18"/>
      <c r="Q303" s="60" t="str">
        <f t="shared" si="592"/>
        <v>electricity-sector-main.html#subsidies</v>
      </c>
      <c r="R303" s="27"/>
      <c r="S303" s="18"/>
      <c r="T303" s="16"/>
      <c r="U303" s="8"/>
      <c r="V303" s="8"/>
      <c r="W303" s="8"/>
      <c r="X303" s="8"/>
      <c r="Y303" s="8"/>
      <c r="Z303" s="8"/>
    </row>
    <row r="304" spans="1:26" ht="14.25" customHeight="1">
      <c r="A304" s="33" t="str">
        <f t="shared" ref="A304:C304" si="611">A$293</f>
        <v>Electricity Supply</v>
      </c>
      <c r="B304" s="33" t="str">
        <f t="shared" si="611"/>
        <v>Subsidy for Capacity Construction</v>
      </c>
      <c r="C304" s="33" t="str">
        <f t="shared" si="611"/>
        <v>Perc Subsidy for Elec Capacity Construction</v>
      </c>
      <c r="D304" s="16" t="s">
        <v>406</v>
      </c>
      <c r="E304" s="16"/>
      <c r="F304" s="16" t="s">
        <v>407</v>
      </c>
      <c r="G304" s="16"/>
      <c r="H304" s="15">
        <v>696</v>
      </c>
      <c r="I304" s="16" t="s">
        <v>86</v>
      </c>
      <c r="J304" s="33" t="str">
        <f t="shared" ref="J304:O304" si="612">J$293</f>
        <v>Subsidy for Capacity Construction</v>
      </c>
      <c r="K304" s="33" t="str">
        <f t="shared" si="612"/>
        <v>elec capacity construction subsidy</v>
      </c>
      <c r="L304" s="22">
        <f t="shared" si="612"/>
        <v>0</v>
      </c>
      <c r="M304" s="22">
        <f t="shared" si="612"/>
        <v>1</v>
      </c>
      <c r="N304" s="22">
        <f t="shared" si="612"/>
        <v>0.01</v>
      </c>
      <c r="O304" s="60" t="str">
        <f t="shared" si="612"/>
        <v>% of construction cost</v>
      </c>
      <c r="P304" s="18"/>
      <c r="Q304" s="60" t="str">
        <f t="shared" si="592"/>
        <v>electricity-sector-main.html#subsidies</v>
      </c>
      <c r="R304" s="27"/>
      <c r="S304" s="18"/>
      <c r="T304" s="16"/>
      <c r="U304" s="8"/>
      <c r="V304" s="8"/>
      <c r="W304" s="8"/>
      <c r="X304" s="8"/>
      <c r="Y304" s="8"/>
      <c r="Z304" s="8"/>
    </row>
    <row r="305" spans="1:26" ht="14.25" customHeight="1">
      <c r="A305" s="33" t="str">
        <f t="shared" ref="A305:C305" si="613">A$293</f>
        <v>Electricity Supply</v>
      </c>
      <c r="B305" s="33" t="str">
        <f t="shared" si="613"/>
        <v>Subsidy for Capacity Construction</v>
      </c>
      <c r="C305" s="33" t="str">
        <f t="shared" si="613"/>
        <v>Perc Subsidy for Elec Capacity Construction</v>
      </c>
      <c r="D305" s="16" t="s">
        <v>408</v>
      </c>
      <c r="E305" s="16"/>
      <c r="F305" s="16" t="s">
        <v>409</v>
      </c>
      <c r="G305" s="16"/>
      <c r="H305" s="15">
        <v>697</v>
      </c>
      <c r="I305" s="16" t="s">
        <v>86</v>
      </c>
      <c r="J305" s="33" t="str">
        <f t="shared" ref="J305:O305" si="614">J$293</f>
        <v>Subsidy for Capacity Construction</v>
      </c>
      <c r="K305" s="33" t="str">
        <f t="shared" si="614"/>
        <v>elec capacity construction subsidy</v>
      </c>
      <c r="L305" s="22">
        <f t="shared" si="614"/>
        <v>0</v>
      </c>
      <c r="M305" s="22">
        <f t="shared" si="614"/>
        <v>1</v>
      </c>
      <c r="N305" s="22">
        <f t="shared" si="614"/>
        <v>0.01</v>
      </c>
      <c r="O305" s="60" t="str">
        <f t="shared" si="614"/>
        <v>% of construction cost</v>
      </c>
      <c r="P305" s="18"/>
      <c r="Q305" s="60" t="str">
        <f t="shared" si="592"/>
        <v>electricity-sector-main.html#subsidies</v>
      </c>
      <c r="R305" s="27"/>
      <c r="S305" s="18"/>
      <c r="T305" s="16"/>
      <c r="U305" s="8"/>
      <c r="V305" s="8"/>
      <c r="W305" s="8"/>
      <c r="X305" s="8"/>
      <c r="Y305" s="8"/>
      <c r="Z305" s="8"/>
    </row>
    <row r="306" spans="1:26" ht="14.25" customHeight="1">
      <c r="A306" s="14" t="s">
        <v>365</v>
      </c>
      <c r="B306" s="14" t="s">
        <v>539</v>
      </c>
      <c r="C306" s="14" t="s">
        <v>540</v>
      </c>
      <c r="D306" s="16" t="s">
        <v>368</v>
      </c>
      <c r="E306" s="16"/>
      <c r="F306" s="16" t="s">
        <v>369</v>
      </c>
      <c r="G306" s="16"/>
      <c r="H306" s="15">
        <v>698</v>
      </c>
      <c r="I306" s="16" t="s">
        <v>86</v>
      </c>
      <c r="J306" s="14" t="s">
        <v>539</v>
      </c>
      <c r="K306" s="14" t="s">
        <v>541</v>
      </c>
      <c r="L306" s="14"/>
      <c r="M306" s="14"/>
      <c r="N306" s="14"/>
      <c r="O306" s="16"/>
      <c r="P306" s="18"/>
      <c r="Q306" s="23"/>
      <c r="R306" s="27"/>
      <c r="S306" s="18"/>
      <c r="T306" s="23"/>
      <c r="U306" s="47"/>
      <c r="V306" s="47"/>
      <c r="W306" s="47"/>
      <c r="X306" s="47"/>
      <c r="Y306" s="47"/>
      <c r="Z306" s="47"/>
    </row>
    <row r="307" spans="1:26" ht="14.25" customHeight="1">
      <c r="A307" s="21" t="str">
        <f t="shared" ref="A307:C307" si="615">A$306</f>
        <v>Electricity Supply</v>
      </c>
      <c r="B307" s="21" t="str">
        <f t="shared" si="615"/>
        <v>Subsidy for Electricity Production</v>
      </c>
      <c r="C307" s="21" t="str">
        <f t="shared" si="615"/>
        <v>Subsidy for Elec Production by Fuel</v>
      </c>
      <c r="D307" s="16" t="s">
        <v>528</v>
      </c>
      <c r="E307" s="23"/>
      <c r="F307" s="16" t="s">
        <v>529</v>
      </c>
      <c r="G307" s="23"/>
      <c r="H307" s="15">
        <v>699</v>
      </c>
      <c r="I307" s="16" t="s">
        <v>86</v>
      </c>
      <c r="J307" s="21" t="str">
        <f t="shared" ref="J307:K307" si="616">J$306</f>
        <v>Subsidy for Electricity Production</v>
      </c>
      <c r="K307" s="21" t="str">
        <f t="shared" si="616"/>
        <v>elec generation subsidy</v>
      </c>
      <c r="L307" s="21"/>
      <c r="M307" s="21"/>
      <c r="N307" s="21"/>
      <c r="O307" s="23"/>
      <c r="P307" s="18"/>
      <c r="Q307" s="23"/>
      <c r="R307" s="27"/>
      <c r="S307" s="18"/>
      <c r="T307" s="23"/>
      <c r="U307" s="47"/>
      <c r="V307" s="47"/>
      <c r="W307" s="47"/>
      <c r="X307" s="47"/>
      <c r="Y307" s="47"/>
      <c r="Z307" s="47"/>
    </row>
    <row r="308" spans="1:26" ht="14.25" customHeight="1">
      <c r="A308" s="21" t="str">
        <f t="shared" ref="A308:C308" si="617">A$306</f>
        <v>Electricity Supply</v>
      </c>
      <c r="B308" s="21" t="str">
        <f t="shared" si="617"/>
        <v>Subsidy for Electricity Production</v>
      </c>
      <c r="C308" s="21" t="str">
        <f t="shared" si="617"/>
        <v>Subsidy for Elec Production by Fuel</v>
      </c>
      <c r="D308" s="16" t="s">
        <v>378</v>
      </c>
      <c r="E308" s="23"/>
      <c r="F308" s="16" t="s">
        <v>379</v>
      </c>
      <c r="G308" s="23"/>
      <c r="H308" s="15">
        <v>37</v>
      </c>
      <c r="I308" s="16" t="s">
        <v>63</v>
      </c>
      <c r="J308" s="21" t="str">
        <f t="shared" ref="J308:K308" si="618">J$306</f>
        <v>Subsidy for Electricity Production</v>
      </c>
      <c r="K308" s="21" t="str">
        <f t="shared" si="618"/>
        <v>elec generation subsidy</v>
      </c>
      <c r="L308" s="14">
        <v>0</v>
      </c>
      <c r="M308" s="14">
        <v>60</v>
      </c>
      <c r="N308" s="14">
        <v>1</v>
      </c>
      <c r="O308" s="57" t="str">
        <f>UnitControlCenter!B45</f>
        <v>$/MWh</v>
      </c>
      <c r="P308" s="26" t="s">
        <v>542</v>
      </c>
      <c r="Q308" s="16" t="s">
        <v>527</v>
      </c>
      <c r="R308" s="27" t="s">
        <v>543</v>
      </c>
      <c r="S308" s="18" t="s">
        <v>544</v>
      </c>
      <c r="T308" s="16"/>
      <c r="U308" s="47"/>
      <c r="V308" s="47"/>
      <c r="W308" s="47"/>
      <c r="X308" s="47"/>
      <c r="Y308" s="47"/>
      <c r="Z308" s="47"/>
    </row>
    <row r="309" spans="1:26" ht="14.25" customHeight="1">
      <c r="A309" s="21" t="str">
        <f t="shared" ref="A309:C309" si="619">A$306</f>
        <v>Electricity Supply</v>
      </c>
      <c r="B309" s="21" t="str">
        <f t="shared" si="619"/>
        <v>Subsidy for Electricity Production</v>
      </c>
      <c r="C309" s="21" t="str">
        <f t="shared" si="619"/>
        <v>Subsidy for Elec Production by Fuel</v>
      </c>
      <c r="D309" s="16" t="s">
        <v>381</v>
      </c>
      <c r="E309" s="23"/>
      <c r="F309" s="16" t="s">
        <v>382</v>
      </c>
      <c r="G309" s="23"/>
      <c r="H309" s="15">
        <v>700</v>
      </c>
      <c r="I309" s="16" t="s">
        <v>86</v>
      </c>
      <c r="J309" s="21" t="str">
        <f t="shared" ref="J309:K309" si="620">J$306</f>
        <v>Subsidy for Electricity Production</v>
      </c>
      <c r="K309" s="21" t="str">
        <f t="shared" si="620"/>
        <v>elec generation subsidy</v>
      </c>
      <c r="L309" s="21"/>
      <c r="M309" s="21"/>
      <c r="N309" s="21"/>
      <c r="O309" s="23"/>
      <c r="P309" s="18"/>
      <c r="Q309" s="23"/>
      <c r="R309" s="27"/>
      <c r="S309" s="35"/>
      <c r="T309" s="23"/>
      <c r="U309" s="47"/>
      <c r="V309" s="47"/>
      <c r="W309" s="47"/>
      <c r="X309" s="47"/>
      <c r="Y309" s="47"/>
      <c r="Z309" s="47"/>
    </row>
    <row r="310" spans="1:26" ht="14.25" customHeight="1">
      <c r="A310" s="21" t="str">
        <f t="shared" ref="A310:C310" si="621">A$306</f>
        <v>Electricity Supply</v>
      </c>
      <c r="B310" s="21" t="str">
        <f t="shared" si="621"/>
        <v>Subsidy for Electricity Production</v>
      </c>
      <c r="C310" s="21" t="str">
        <f t="shared" si="621"/>
        <v>Subsidy for Elec Production by Fuel</v>
      </c>
      <c r="D310" s="16" t="s">
        <v>384</v>
      </c>
      <c r="E310" s="23"/>
      <c r="F310" s="16" t="s">
        <v>385</v>
      </c>
      <c r="G310" s="23"/>
      <c r="H310" s="15">
        <v>39</v>
      </c>
      <c r="I310" s="16" t="s">
        <v>63</v>
      </c>
      <c r="J310" s="21" t="str">
        <f t="shared" ref="J310:K310" si="622">J$306</f>
        <v>Subsidy for Electricity Production</v>
      </c>
      <c r="K310" s="21" t="str">
        <f t="shared" si="622"/>
        <v>elec generation subsidy</v>
      </c>
      <c r="L310" s="21">
        <f t="shared" ref="L310:O310" si="623">L$308</f>
        <v>0</v>
      </c>
      <c r="M310" s="21">
        <f t="shared" si="623"/>
        <v>60</v>
      </c>
      <c r="N310" s="21">
        <f t="shared" si="623"/>
        <v>1</v>
      </c>
      <c r="O310" s="23" t="str">
        <f t="shared" si="623"/>
        <v>$/MWh</v>
      </c>
      <c r="P310" s="26" t="s">
        <v>545</v>
      </c>
      <c r="Q310" s="16" t="s">
        <v>527</v>
      </c>
      <c r="R310" s="27" t="s">
        <v>543</v>
      </c>
      <c r="S310" s="35" t="str">
        <f t="shared" ref="S310:S313" si="624">S$308</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10" s="16"/>
      <c r="U310" s="8"/>
      <c r="V310" s="8"/>
      <c r="W310" s="8"/>
      <c r="X310" s="8"/>
      <c r="Y310" s="8"/>
      <c r="Z310" s="8"/>
    </row>
    <row r="311" spans="1:26" ht="14.25" customHeight="1">
      <c r="A311" s="21" t="str">
        <f t="shared" ref="A311:C311" si="625">A$306</f>
        <v>Electricity Supply</v>
      </c>
      <c r="B311" s="21" t="str">
        <f t="shared" si="625"/>
        <v>Subsidy for Electricity Production</v>
      </c>
      <c r="C311" s="21" t="str">
        <f t="shared" si="625"/>
        <v>Subsidy for Elec Production by Fuel</v>
      </c>
      <c r="D311" s="16" t="s">
        <v>386</v>
      </c>
      <c r="E311" s="23"/>
      <c r="F311" s="16" t="s">
        <v>387</v>
      </c>
      <c r="G311" s="23"/>
      <c r="H311" s="15">
        <v>40</v>
      </c>
      <c r="I311" s="16" t="s">
        <v>63</v>
      </c>
      <c r="J311" s="21" t="str">
        <f t="shared" ref="J311:K311" si="626">J$306</f>
        <v>Subsidy for Electricity Production</v>
      </c>
      <c r="K311" s="21" t="str">
        <f t="shared" si="626"/>
        <v>elec generation subsidy</v>
      </c>
      <c r="L311" s="21">
        <f t="shared" ref="L311:O311" si="627">L$308</f>
        <v>0</v>
      </c>
      <c r="M311" s="21">
        <f t="shared" si="627"/>
        <v>60</v>
      </c>
      <c r="N311" s="21">
        <f t="shared" si="627"/>
        <v>1</v>
      </c>
      <c r="O311" s="23" t="str">
        <f t="shared" si="627"/>
        <v>$/MWh</v>
      </c>
      <c r="P311" s="26" t="s">
        <v>546</v>
      </c>
      <c r="Q311" s="16" t="s">
        <v>527</v>
      </c>
      <c r="R311" s="27" t="s">
        <v>543</v>
      </c>
      <c r="S311" s="35" t="str">
        <f t="shared" si="624"/>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11" s="16"/>
      <c r="U311" s="8"/>
      <c r="V311" s="8"/>
      <c r="W311" s="8"/>
      <c r="X311" s="8"/>
      <c r="Y311" s="8"/>
      <c r="Z311" s="8"/>
    </row>
    <row r="312" spans="1:26" ht="14.25" customHeight="1">
      <c r="A312" s="21" t="str">
        <f t="shared" ref="A312:C312" si="628">A$306</f>
        <v>Electricity Supply</v>
      </c>
      <c r="B312" s="21" t="str">
        <f t="shared" si="628"/>
        <v>Subsidy for Electricity Production</v>
      </c>
      <c r="C312" s="21" t="str">
        <f t="shared" si="628"/>
        <v>Subsidy for Elec Production by Fuel</v>
      </c>
      <c r="D312" s="16" t="s">
        <v>388</v>
      </c>
      <c r="E312" s="23"/>
      <c r="F312" s="16" t="s">
        <v>389</v>
      </c>
      <c r="G312" s="23"/>
      <c r="H312" s="15">
        <v>41</v>
      </c>
      <c r="I312" s="16" t="s">
        <v>63</v>
      </c>
      <c r="J312" s="21" t="str">
        <f t="shared" ref="J312:K312" si="629">J$306</f>
        <v>Subsidy for Electricity Production</v>
      </c>
      <c r="K312" s="21" t="str">
        <f t="shared" si="629"/>
        <v>elec generation subsidy</v>
      </c>
      <c r="L312" s="21">
        <f t="shared" ref="L312:O312" si="630">L$308</f>
        <v>0</v>
      </c>
      <c r="M312" s="21">
        <f t="shared" si="630"/>
        <v>60</v>
      </c>
      <c r="N312" s="21">
        <f t="shared" si="630"/>
        <v>1</v>
      </c>
      <c r="O312" s="23" t="str">
        <f t="shared" si="630"/>
        <v>$/MWh</v>
      </c>
      <c r="P312" s="26" t="s">
        <v>547</v>
      </c>
      <c r="Q312" s="16" t="s">
        <v>527</v>
      </c>
      <c r="R312" s="27" t="s">
        <v>543</v>
      </c>
      <c r="S312" s="35" t="str">
        <f t="shared" si="624"/>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12" s="16"/>
      <c r="U312" s="8"/>
      <c r="V312" s="8"/>
      <c r="W312" s="8"/>
      <c r="X312" s="8"/>
      <c r="Y312" s="8"/>
      <c r="Z312" s="8"/>
    </row>
    <row r="313" spans="1:26" ht="14.25" customHeight="1">
      <c r="A313" s="21" t="str">
        <f t="shared" ref="A313:C313" si="631">A$306</f>
        <v>Electricity Supply</v>
      </c>
      <c r="B313" s="21" t="str">
        <f t="shared" si="631"/>
        <v>Subsidy for Electricity Production</v>
      </c>
      <c r="C313" s="21" t="str">
        <f t="shared" si="631"/>
        <v>Subsidy for Elec Production by Fuel</v>
      </c>
      <c r="D313" s="16" t="s">
        <v>390</v>
      </c>
      <c r="E313" s="23"/>
      <c r="F313" s="16" t="s">
        <v>391</v>
      </c>
      <c r="G313" s="23"/>
      <c r="H313" s="15">
        <v>42</v>
      </c>
      <c r="I313" s="16" t="s">
        <v>86</v>
      </c>
      <c r="J313" s="21" t="str">
        <f t="shared" ref="J313:K313" si="632">J$306</f>
        <v>Subsidy for Electricity Production</v>
      </c>
      <c r="K313" s="21" t="str">
        <f t="shared" si="632"/>
        <v>elec generation subsidy</v>
      </c>
      <c r="L313" s="21">
        <f t="shared" ref="L313:O313" si="633">L$308</f>
        <v>0</v>
      </c>
      <c r="M313" s="21">
        <f t="shared" si="633"/>
        <v>60</v>
      </c>
      <c r="N313" s="21">
        <f t="shared" si="633"/>
        <v>1</v>
      </c>
      <c r="O313" s="23" t="str">
        <f t="shared" si="633"/>
        <v>$/MWh</v>
      </c>
      <c r="P313" s="26" t="s">
        <v>548</v>
      </c>
      <c r="Q313" s="16" t="s">
        <v>527</v>
      </c>
      <c r="R313" s="27" t="s">
        <v>543</v>
      </c>
      <c r="S313" s="35" t="str">
        <f t="shared" si="624"/>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13" s="16"/>
      <c r="U313" s="8"/>
      <c r="V313" s="8"/>
      <c r="W313" s="8"/>
      <c r="X313" s="8"/>
      <c r="Y313" s="8"/>
      <c r="Z313" s="8"/>
    </row>
    <row r="314" spans="1:26" ht="14.25" customHeight="1">
      <c r="A314" s="21" t="str">
        <f t="shared" ref="A314:C314" si="634">A$306</f>
        <v>Electricity Supply</v>
      </c>
      <c r="B314" s="21" t="str">
        <f t="shared" si="634"/>
        <v>Subsidy for Electricity Production</v>
      </c>
      <c r="C314" s="21" t="str">
        <f t="shared" si="634"/>
        <v>Subsidy for Elec Production by Fuel</v>
      </c>
      <c r="D314" s="16" t="s">
        <v>399</v>
      </c>
      <c r="E314" s="23"/>
      <c r="F314" s="16" t="s">
        <v>400</v>
      </c>
      <c r="G314" s="23"/>
      <c r="H314" s="15">
        <v>701</v>
      </c>
      <c r="I314" s="16" t="s">
        <v>86</v>
      </c>
      <c r="J314" s="21" t="str">
        <f t="shared" ref="J314:K314" si="635">J$306</f>
        <v>Subsidy for Electricity Production</v>
      </c>
      <c r="K314" s="21" t="str">
        <f t="shared" si="635"/>
        <v>elec generation subsidy</v>
      </c>
      <c r="L314" s="22"/>
      <c r="M314" s="22"/>
      <c r="N314" s="22"/>
      <c r="O314" s="23"/>
      <c r="P314" s="18"/>
      <c r="Q314" s="16"/>
      <c r="R314" s="27"/>
      <c r="S314" s="35"/>
      <c r="T314" s="16"/>
      <c r="U314" s="8"/>
      <c r="V314" s="8"/>
      <c r="W314" s="8"/>
      <c r="X314" s="8"/>
      <c r="Y314" s="8"/>
      <c r="Z314" s="8"/>
    </row>
    <row r="315" spans="1:26" ht="14.25" customHeight="1">
      <c r="A315" s="21" t="str">
        <f t="shared" ref="A315:C315" si="636">A$306</f>
        <v>Electricity Supply</v>
      </c>
      <c r="B315" s="21" t="str">
        <f t="shared" si="636"/>
        <v>Subsidy for Electricity Production</v>
      </c>
      <c r="C315" s="21" t="str">
        <f t="shared" si="636"/>
        <v>Subsidy for Elec Production by Fuel</v>
      </c>
      <c r="D315" s="16" t="s">
        <v>402</v>
      </c>
      <c r="E315" s="23"/>
      <c r="F315" s="16" t="s">
        <v>403</v>
      </c>
      <c r="G315" s="23"/>
      <c r="H315" s="15">
        <v>184</v>
      </c>
      <c r="I315" s="16" t="s">
        <v>63</v>
      </c>
      <c r="J315" s="21" t="str">
        <f t="shared" ref="J315:K315" si="637">J$306</f>
        <v>Subsidy for Electricity Production</v>
      </c>
      <c r="K315" s="21" t="str">
        <f t="shared" si="637"/>
        <v>elec generation subsidy</v>
      </c>
      <c r="L315" s="21">
        <f t="shared" ref="L315:O315" si="638">L$308</f>
        <v>0</v>
      </c>
      <c r="M315" s="21">
        <f t="shared" si="638"/>
        <v>60</v>
      </c>
      <c r="N315" s="21">
        <f t="shared" si="638"/>
        <v>1</v>
      </c>
      <c r="O315" s="23" t="str">
        <f t="shared" si="638"/>
        <v>$/MWh</v>
      </c>
      <c r="P315" s="26" t="s">
        <v>549</v>
      </c>
      <c r="Q315" s="16" t="s">
        <v>527</v>
      </c>
      <c r="R315" s="27" t="s">
        <v>543</v>
      </c>
      <c r="S315" s="35" t="str">
        <f>S$308</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15" s="16"/>
      <c r="U315" s="8"/>
      <c r="V315" s="8"/>
      <c r="W315" s="8"/>
      <c r="X315" s="8"/>
      <c r="Y315" s="8"/>
      <c r="Z315" s="8"/>
    </row>
    <row r="316" spans="1:26" ht="14.25" customHeight="1">
      <c r="A316" s="21" t="str">
        <f t="shared" ref="A316:C316" si="639">A$306</f>
        <v>Electricity Supply</v>
      </c>
      <c r="B316" s="21" t="str">
        <f t="shared" si="639"/>
        <v>Subsidy for Electricity Production</v>
      </c>
      <c r="C316" s="21" t="str">
        <f t="shared" si="639"/>
        <v>Subsidy for Elec Production by Fuel</v>
      </c>
      <c r="D316" s="16" t="s">
        <v>404</v>
      </c>
      <c r="E316" s="16"/>
      <c r="F316" s="16" t="s">
        <v>405</v>
      </c>
      <c r="G316" s="23"/>
      <c r="H316" s="15">
        <v>702</v>
      </c>
      <c r="I316" s="16" t="s">
        <v>86</v>
      </c>
      <c r="J316" s="21" t="str">
        <f t="shared" ref="J316:K316" si="640">J$306</f>
        <v>Subsidy for Electricity Production</v>
      </c>
      <c r="K316" s="21" t="str">
        <f t="shared" si="640"/>
        <v>elec generation subsidy</v>
      </c>
      <c r="L316" s="21"/>
      <c r="M316" s="21"/>
      <c r="N316" s="21"/>
      <c r="O316" s="23"/>
      <c r="P316" s="18"/>
      <c r="Q316" s="16"/>
      <c r="R316" s="27"/>
      <c r="S316" s="35"/>
      <c r="T316" s="16"/>
      <c r="U316" s="8"/>
      <c r="V316" s="8"/>
      <c r="W316" s="8"/>
      <c r="X316" s="8"/>
      <c r="Y316" s="8"/>
      <c r="Z316" s="8"/>
    </row>
    <row r="317" spans="1:26" ht="14.25" customHeight="1">
      <c r="A317" s="21" t="str">
        <f t="shared" ref="A317:C317" si="641">A$306</f>
        <v>Electricity Supply</v>
      </c>
      <c r="B317" s="21" t="str">
        <f t="shared" si="641"/>
        <v>Subsidy for Electricity Production</v>
      </c>
      <c r="C317" s="21" t="str">
        <f t="shared" si="641"/>
        <v>Subsidy for Elec Production by Fuel</v>
      </c>
      <c r="D317" s="16" t="s">
        <v>406</v>
      </c>
      <c r="E317" s="16"/>
      <c r="F317" s="16" t="s">
        <v>407</v>
      </c>
      <c r="G317" s="23"/>
      <c r="H317" s="15">
        <v>703</v>
      </c>
      <c r="I317" s="16" t="s">
        <v>86</v>
      </c>
      <c r="J317" s="21" t="str">
        <f t="shared" ref="J317:K317" si="642">J$306</f>
        <v>Subsidy for Electricity Production</v>
      </c>
      <c r="K317" s="21" t="str">
        <f t="shared" si="642"/>
        <v>elec generation subsidy</v>
      </c>
      <c r="L317" s="21"/>
      <c r="M317" s="21"/>
      <c r="N317" s="21"/>
      <c r="O317" s="23"/>
      <c r="P317" s="18"/>
      <c r="Q317" s="16"/>
      <c r="R317" s="27"/>
      <c r="S317" s="35"/>
      <c r="T317" s="16"/>
      <c r="U317" s="8"/>
      <c r="V317" s="8"/>
      <c r="W317" s="8"/>
      <c r="X317" s="8"/>
      <c r="Y317" s="8"/>
      <c r="Z317" s="8"/>
    </row>
    <row r="318" spans="1:26" ht="14.25" customHeight="1">
      <c r="A318" s="21" t="str">
        <f t="shared" ref="A318:C318" si="643">A$306</f>
        <v>Electricity Supply</v>
      </c>
      <c r="B318" s="21" t="str">
        <f t="shared" si="643"/>
        <v>Subsidy for Electricity Production</v>
      </c>
      <c r="C318" s="21" t="str">
        <f t="shared" si="643"/>
        <v>Subsidy for Elec Production by Fuel</v>
      </c>
      <c r="D318" s="16" t="s">
        <v>408</v>
      </c>
      <c r="E318" s="16"/>
      <c r="F318" s="16" t="s">
        <v>409</v>
      </c>
      <c r="G318" s="23"/>
      <c r="H318" s="15">
        <v>704</v>
      </c>
      <c r="I318" s="16" t="s">
        <v>86</v>
      </c>
      <c r="J318" s="21" t="str">
        <f t="shared" ref="J318:K318" si="644">J$306</f>
        <v>Subsidy for Electricity Production</v>
      </c>
      <c r="K318" s="21" t="str">
        <f t="shared" si="644"/>
        <v>elec generation subsidy</v>
      </c>
      <c r="L318" s="21"/>
      <c r="M318" s="21"/>
      <c r="N318" s="21"/>
      <c r="O318" s="23"/>
      <c r="P318" s="18"/>
      <c r="Q318" s="16"/>
      <c r="R318" s="27"/>
      <c r="S318" s="35"/>
      <c r="T318" s="16"/>
      <c r="U318" s="8"/>
      <c r="V318" s="8"/>
      <c r="W318" s="8"/>
      <c r="X318" s="8"/>
      <c r="Y318" s="8"/>
      <c r="Z318" s="8"/>
    </row>
    <row r="319" spans="1:26" ht="14.25" customHeight="1">
      <c r="A319" s="14" t="s">
        <v>550</v>
      </c>
      <c r="B319" s="14" t="s">
        <v>551</v>
      </c>
      <c r="C319" s="14" t="s">
        <v>552</v>
      </c>
      <c r="D319" s="16"/>
      <c r="E319" s="16"/>
      <c r="F319" s="16"/>
      <c r="G319" s="16"/>
      <c r="H319" s="15">
        <v>43</v>
      </c>
      <c r="I319" s="16" t="s">
        <v>63</v>
      </c>
      <c r="J319" s="14" t="s">
        <v>551</v>
      </c>
      <c r="K319" s="14" t="s">
        <v>553</v>
      </c>
      <c r="L319" s="17">
        <v>0</v>
      </c>
      <c r="M319" s="17">
        <v>1</v>
      </c>
      <c r="N319" s="17">
        <v>0.01</v>
      </c>
      <c r="O319" s="16" t="s">
        <v>439</v>
      </c>
      <c r="P319" s="18" t="s">
        <v>554</v>
      </c>
      <c r="Q319" s="16" t="s">
        <v>555</v>
      </c>
      <c r="R319" s="27" t="s">
        <v>556</v>
      </c>
      <c r="S319" s="18" t="s">
        <v>557</v>
      </c>
      <c r="T319" s="16"/>
      <c r="U319" s="8"/>
      <c r="V319" s="8"/>
      <c r="W319" s="8"/>
      <c r="X319" s="8"/>
      <c r="Y319" s="8"/>
      <c r="Z319" s="8"/>
    </row>
    <row r="320" spans="1:26" ht="14.25" customHeight="1">
      <c r="A320" s="14" t="s">
        <v>550</v>
      </c>
      <c r="B320" s="14" t="s">
        <v>558</v>
      </c>
      <c r="C320" s="14" t="s">
        <v>559</v>
      </c>
      <c r="D320" s="16"/>
      <c r="E320" s="16"/>
      <c r="F320" s="16"/>
      <c r="G320" s="16"/>
      <c r="H320" s="15">
        <v>44</v>
      </c>
      <c r="I320" s="16" t="s">
        <v>86</v>
      </c>
      <c r="J320" s="14" t="s">
        <v>558</v>
      </c>
      <c r="K320" s="14" t="s">
        <v>560</v>
      </c>
      <c r="L320" s="17">
        <v>0</v>
      </c>
      <c r="M320" s="17">
        <v>1</v>
      </c>
      <c r="N320" s="17">
        <v>0.01</v>
      </c>
      <c r="O320" s="16" t="s">
        <v>439</v>
      </c>
      <c r="P320" s="18" t="s">
        <v>561</v>
      </c>
      <c r="Q320" s="16" t="s">
        <v>562</v>
      </c>
      <c r="R320" s="27" t="s">
        <v>563</v>
      </c>
      <c r="S320" s="18" t="s">
        <v>205</v>
      </c>
      <c r="T320" s="23"/>
      <c r="U320" s="47"/>
      <c r="V320" s="47"/>
      <c r="W320" s="47"/>
      <c r="X320" s="47"/>
      <c r="Y320" s="47"/>
      <c r="Z320" s="47"/>
    </row>
    <row r="321" spans="1:26" ht="14.25" customHeight="1">
      <c r="A321" s="14" t="s">
        <v>550</v>
      </c>
      <c r="B321" s="14" t="s">
        <v>564</v>
      </c>
      <c r="C321" s="14" t="s">
        <v>565</v>
      </c>
      <c r="D321" s="16"/>
      <c r="E321" s="16"/>
      <c r="F321" s="16"/>
      <c r="G321" s="16"/>
      <c r="H321" s="15">
        <v>45</v>
      </c>
      <c r="I321" s="16" t="s">
        <v>63</v>
      </c>
      <c r="J321" s="14" t="s">
        <v>564</v>
      </c>
      <c r="K321" s="14" t="s">
        <v>566</v>
      </c>
      <c r="L321" s="17">
        <v>0</v>
      </c>
      <c r="M321" s="17">
        <v>1</v>
      </c>
      <c r="N321" s="17">
        <v>0.01</v>
      </c>
      <c r="O321" s="16" t="s">
        <v>439</v>
      </c>
      <c r="P321" s="18" t="s">
        <v>567</v>
      </c>
      <c r="Q321" s="16" t="s">
        <v>568</v>
      </c>
      <c r="R321" s="27" t="s">
        <v>569</v>
      </c>
      <c r="S321" s="18" t="s">
        <v>205</v>
      </c>
      <c r="T321" s="23"/>
      <c r="U321" s="47"/>
      <c r="V321" s="47"/>
      <c r="W321" s="47"/>
      <c r="X321" s="47"/>
      <c r="Y321" s="47"/>
      <c r="Z321" s="47"/>
    </row>
    <row r="322" spans="1:26" ht="14.25" customHeight="1">
      <c r="A322" s="14" t="s">
        <v>550</v>
      </c>
      <c r="B322" s="14" t="s">
        <v>570</v>
      </c>
      <c r="C322" s="14" t="s">
        <v>571</v>
      </c>
      <c r="D322" s="16" t="s">
        <v>572</v>
      </c>
      <c r="E322" s="16" t="s">
        <v>573</v>
      </c>
      <c r="F322" s="16" t="s">
        <v>574</v>
      </c>
      <c r="G322" s="16" t="s">
        <v>575</v>
      </c>
      <c r="H322" s="15">
        <v>756</v>
      </c>
      <c r="I322" s="16" t="s">
        <v>63</v>
      </c>
      <c r="J322" s="14" t="s">
        <v>570</v>
      </c>
      <c r="K322" s="14" t="s">
        <v>576</v>
      </c>
      <c r="L322" s="17">
        <v>0</v>
      </c>
      <c r="M322" s="17">
        <f>ROUND(MaxBoundCalculations!B189,2)</f>
        <v>0.33</v>
      </c>
      <c r="N322" s="17">
        <v>0.01</v>
      </c>
      <c r="O322" s="16" t="s">
        <v>289</v>
      </c>
      <c r="P322" s="16" t="s">
        <v>577</v>
      </c>
      <c r="Q322" s="16" t="s">
        <v>578</v>
      </c>
      <c r="R322" s="27" t="s">
        <v>579</v>
      </c>
      <c r="S322" s="16" t="s">
        <v>580</v>
      </c>
      <c r="T322" s="16" t="s">
        <v>580</v>
      </c>
      <c r="U322" s="47"/>
      <c r="V322" s="47"/>
      <c r="W322" s="47"/>
      <c r="X322" s="47"/>
      <c r="Y322" s="47"/>
      <c r="Z322" s="47"/>
    </row>
    <row r="323" spans="1:26" ht="14.25" customHeight="1">
      <c r="A323" s="21" t="str">
        <f t="shared" ref="A323:C323" si="645">A$322</f>
        <v>Industry</v>
      </c>
      <c r="B323" s="21" t="str">
        <f t="shared" si="645"/>
        <v>Industry Energy Efficiency Standards</v>
      </c>
      <c r="C323" s="21" t="str">
        <f t="shared" si="645"/>
        <v>Percentage Improvement in Eqpt Efficiency Standards above BAU</v>
      </c>
      <c r="D323" s="16" t="s">
        <v>572</v>
      </c>
      <c r="E323" s="16" t="s">
        <v>581</v>
      </c>
      <c r="F323" s="16" t="s">
        <v>574</v>
      </c>
      <c r="G323" s="16" t="s">
        <v>582</v>
      </c>
      <c r="H323" s="15">
        <v>757</v>
      </c>
      <c r="I323" s="16" t="s">
        <v>63</v>
      </c>
      <c r="J323" s="21" t="str">
        <f t="shared" ref="J323:T323" si="646">J$322</f>
        <v>Industry Energy Efficiency Standards</v>
      </c>
      <c r="K323" s="22" t="str">
        <f t="shared" si="646"/>
        <v>indst efficiency standards</v>
      </c>
      <c r="L323" s="22">
        <f t="shared" si="646"/>
        <v>0</v>
      </c>
      <c r="M323" s="22">
        <f t="shared" si="646"/>
        <v>0.33</v>
      </c>
      <c r="N323" s="22">
        <f t="shared" si="646"/>
        <v>0.01</v>
      </c>
      <c r="O323" s="23" t="str">
        <f t="shared" si="646"/>
        <v>% reduction in energy use</v>
      </c>
      <c r="P323" s="23" t="str">
        <f t="shared" si="64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23" s="23" t="str">
        <f t="shared" si="646"/>
        <v>industry-ag-main.html#eff-stds</v>
      </c>
      <c r="R323" s="34" t="str">
        <f t="shared" si="646"/>
        <v>industry-energy-efficiency-standards.html</v>
      </c>
      <c r="S323" s="23" t="str">
        <f t="shared" si="646"/>
        <v>U.S. DOE, 2016, Industrial Energy Efficiency Potential Analysis, https://energy.gov/sites/prod/files/2017/04/f34/energy-savings-by-state-industrial-methodology.pdf</v>
      </c>
      <c r="T323" s="23" t="str">
        <f t="shared" si="646"/>
        <v>U.S. DOE, 2016, Industrial Energy Efficiency Potential Analysis, https://energy.gov/sites/prod/files/2017/04/f34/energy-savings-by-state-industrial-methodology.pdf</v>
      </c>
      <c r="U323" s="47"/>
      <c r="V323" s="47"/>
      <c r="W323" s="47"/>
      <c r="X323" s="47"/>
      <c r="Y323" s="47"/>
      <c r="Z323" s="47"/>
    </row>
    <row r="324" spans="1:26" ht="14.25" customHeight="1">
      <c r="A324" s="21" t="str">
        <f t="shared" ref="A324:C324" si="647">A$322</f>
        <v>Industry</v>
      </c>
      <c r="B324" s="21" t="str">
        <f t="shared" si="647"/>
        <v>Industry Energy Efficiency Standards</v>
      </c>
      <c r="C324" s="21" t="str">
        <f t="shared" si="647"/>
        <v>Percentage Improvement in Eqpt Efficiency Standards above BAU</v>
      </c>
      <c r="D324" s="16" t="s">
        <v>572</v>
      </c>
      <c r="E324" s="16" t="s">
        <v>583</v>
      </c>
      <c r="F324" s="16" t="s">
        <v>574</v>
      </c>
      <c r="G324" s="16" t="s">
        <v>584</v>
      </c>
      <c r="H324" s="15">
        <v>758</v>
      </c>
      <c r="I324" s="16" t="s">
        <v>63</v>
      </c>
      <c r="J324" s="21" t="str">
        <f t="shared" ref="J324:T324" si="648">J$322</f>
        <v>Industry Energy Efficiency Standards</v>
      </c>
      <c r="K324" s="22" t="str">
        <f t="shared" si="648"/>
        <v>indst efficiency standards</v>
      </c>
      <c r="L324" s="22">
        <f t="shared" si="648"/>
        <v>0</v>
      </c>
      <c r="M324" s="22">
        <f t="shared" si="648"/>
        <v>0.33</v>
      </c>
      <c r="N324" s="22">
        <f t="shared" si="648"/>
        <v>0.01</v>
      </c>
      <c r="O324" s="23" t="str">
        <f t="shared" si="648"/>
        <v>% reduction in energy use</v>
      </c>
      <c r="P324" s="23" t="str">
        <f t="shared" si="648"/>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24" s="23" t="str">
        <f t="shared" si="648"/>
        <v>industry-ag-main.html#eff-stds</v>
      </c>
      <c r="R324" s="34" t="str">
        <f t="shared" si="648"/>
        <v>industry-energy-efficiency-standards.html</v>
      </c>
      <c r="S324" s="23" t="str">
        <f t="shared" si="648"/>
        <v>U.S. DOE, 2016, Industrial Energy Efficiency Potential Analysis, https://energy.gov/sites/prod/files/2017/04/f34/energy-savings-by-state-industrial-methodology.pdf</v>
      </c>
      <c r="T324" s="23" t="str">
        <f t="shared" si="648"/>
        <v>U.S. DOE, 2016, Industrial Energy Efficiency Potential Analysis, https://energy.gov/sites/prod/files/2017/04/f34/energy-savings-by-state-industrial-methodology.pdf</v>
      </c>
      <c r="U324" s="47"/>
      <c r="V324" s="47"/>
      <c r="W324" s="47"/>
      <c r="X324" s="47"/>
      <c r="Y324" s="47"/>
      <c r="Z324" s="47"/>
    </row>
    <row r="325" spans="1:26" ht="14.25" customHeight="1">
      <c r="A325" s="21" t="str">
        <f t="shared" ref="A325:C325" si="649">A$322</f>
        <v>Industry</v>
      </c>
      <c r="B325" s="21" t="str">
        <f t="shared" si="649"/>
        <v>Industry Energy Efficiency Standards</v>
      </c>
      <c r="C325" s="21" t="str">
        <f t="shared" si="649"/>
        <v>Percentage Improvement in Eqpt Efficiency Standards above BAU</v>
      </c>
      <c r="D325" s="16" t="s">
        <v>572</v>
      </c>
      <c r="E325" s="16" t="s">
        <v>585</v>
      </c>
      <c r="F325" s="16" t="s">
        <v>574</v>
      </c>
      <c r="G325" s="16" t="s">
        <v>586</v>
      </c>
      <c r="H325" s="15">
        <v>759</v>
      </c>
      <c r="I325" s="16" t="s">
        <v>63</v>
      </c>
      <c r="J325" s="21" t="str">
        <f t="shared" ref="J325:T325" si="650">J$322</f>
        <v>Industry Energy Efficiency Standards</v>
      </c>
      <c r="K325" s="22" t="str">
        <f t="shared" si="650"/>
        <v>indst efficiency standards</v>
      </c>
      <c r="L325" s="22">
        <f t="shared" si="650"/>
        <v>0</v>
      </c>
      <c r="M325" s="22">
        <f t="shared" si="650"/>
        <v>0.33</v>
      </c>
      <c r="N325" s="22">
        <f t="shared" si="650"/>
        <v>0.01</v>
      </c>
      <c r="O325" s="23" t="str">
        <f t="shared" si="650"/>
        <v>% reduction in energy use</v>
      </c>
      <c r="P325" s="23" t="str">
        <f t="shared" si="65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25" s="23" t="str">
        <f t="shared" si="650"/>
        <v>industry-ag-main.html#eff-stds</v>
      </c>
      <c r="R325" s="34" t="str">
        <f t="shared" si="650"/>
        <v>industry-energy-efficiency-standards.html</v>
      </c>
      <c r="S325" s="23" t="str">
        <f t="shared" si="650"/>
        <v>U.S. DOE, 2016, Industrial Energy Efficiency Potential Analysis, https://energy.gov/sites/prod/files/2017/04/f34/energy-savings-by-state-industrial-methodology.pdf</v>
      </c>
      <c r="T325" s="23" t="str">
        <f t="shared" si="650"/>
        <v>U.S. DOE, 2016, Industrial Energy Efficiency Potential Analysis, https://energy.gov/sites/prod/files/2017/04/f34/energy-savings-by-state-industrial-methodology.pdf</v>
      </c>
      <c r="U325" s="47"/>
      <c r="V325" s="47"/>
      <c r="W325" s="47"/>
      <c r="X325" s="47"/>
      <c r="Y325" s="47"/>
      <c r="Z325" s="47"/>
    </row>
    <row r="326" spans="1:26" ht="14.25" customHeight="1">
      <c r="A326" s="21" t="str">
        <f t="shared" ref="A326:C326" si="651">A$322</f>
        <v>Industry</v>
      </c>
      <c r="B326" s="21" t="str">
        <f t="shared" si="651"/>
        <v>Industry Energy Efficiency Standards</v>
      </c>
      <c r="C326" s="21" t="str">
        <f t="shared" si="651"/>
        <v>Percentage Improvement in Eqpt Efficiency Standards above BAU</v>
      </c>
      <c r="D326" s="16" t="s">
        <v>572</v>
      </c>
      <c r="E326" s="16" t="s">
        <v>587</v>
      </c>
      <c r="F326" s="16" t="s">
        <v>574</v>
      </c>
      <c r="G326" s="16" t="s">
        <v>588</v>
      </c>
      <c r="H326" s="15">
        <v>760</v>
      </c>
      <c r="I326" s="16" t="s">
        <v>63</v>
      </c>
      <c r="J326" s="21" t="str">
        <f t="shared" ref="J326:T326" si="652">J$322</f>
        <v>Industry Energy Efficiency Standards</v>
      </c>
      <c r="K326" s="22" t="str">
        <f t="shared" si="652"/>
        <v>indst efficiency standards</v>
      </c>
      <c r="L326" s="22">
        <f t="shared" si="652"/>
        <v>0</v>
      </c>
      <c r="M326" s="22">
        <f t="shared" si="652"/>
        <v>0.33</v>
      </c>
      <c r="N326" s="22">
        <f t="shared" si="652"/>
        <v>0.01</v>
      </c>
      <c r="O326" s="23" t="str">
        <f t="shared" si="652"/>
        <v>% reduction in energy use</v>
      </c>
      <c r="P326" s="23" t="str">
        <f t="shared" si="65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26" s="23" t="str">
        <f t="shared" si="652"/>
        <v>industry-ag-main.html#eff-stds</v>
      </c>
      <c r="R326" s="34" t="str">
        <f t="shared" si="652"/>
        <v>industry-energy-efficiency-standards.html</v>
      </c>
      <c r="S326" s="23" t="str">
        <f t="shared" si="652"/>
        <v>U.S. DOE, 2016, Industrial Energy Efficiency Potential Analysis, https://energy.gov/sites/prod/files/2017/04/f34/energy-savings-by-state-industrial-methodology.pdf</v>
      </c>
      <c r="T326" s="23" t="str">
        <f t="shared" si="652"/>
        <v>U.S. DOE, 2016, Industrial Energy Efficiency Potential Analysis, https://energy.gov/sites/prod/files/2017/04/f34/energy-savings-by-state-industrial-methodology.pdf</v>
      </c>
      <c r="U326" s="47"/>
      <c r="V326" s="47"/>
      <c r="W326" s="47"/>
      <c r="X326" s="47"/>
      <c r="Y326" s="47"/>
      <c r="Z326" s="47"/>
    </row>
    <row r="327" spans="1:26" ht="14.25" customHeight="1">
      <c r="A327" s="21" t="str">
        <f t="shared" ref="A327:C327" si="653">A$322</f>
        <v>Industry</v>
      </c>
      <c r="B327" s="21" t="str">
        <f t="shared" si="653"/>
        <v>Industry Energy Efficiency Standards</v>
      </c>
      <c r="C327" s="21" t="str">
        <f t="shared" si="653"/>
        <v>Percentage Improvement in Eqpt Efficiency Standards above BAU</v>
      </c>
      <c r="D327" s="16" t="s">
        <v>572</v>
      </c>
      <c r="E327" s="16" t="s">
        <v>589</v>
      </c>
      <c r="F327" s="16" t="s">
        <v>574</v>
      </c>
      <c r="G327" s="16" t="s">
        <v>590</v>
      </c>
      <c r="H327" s="15">
        <v>761</v>
      </c>
      <c r="I327" s="16" t="s">
        <v>86</v>
      </c>
      <c r="J327" s="21" t="str">
        <f t="shared" ref="J327:T327" si="654">J$322</f>
        <v>Industry Energy Efficiency Standards</v>
      </c>
      <c r="K327" s="22" t="str">
        <f t="shared" si="654"/>
        <v>indst efficiency standards</v>
      </c>
      <c r="L327" s="22">
        <f t="shared" si="654"/>
        <v>0</v>
      </c>
      <c r="M327" s="22">
        <f t="shared" si="654"/>
        <v>0.33</v>
      </c>
      <c r="N327" s="22">
        <f t="shared" si="654"/>
        <v>0.01</v>
      </c>
      <c r="O327" s="23" t="str">
        <f t="shared" si="654"/>
        <v>% reduction in energy use</v>
      </c>
      <c r="P327" s="23" t="str">
        <f t="shared" si="65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27" s="23" t="str">
        <f t="shared" si="654"/>
        <v>industry-ag-main.html#eff-stds</v>
      </c>
      <c r="R327" s="34" t="str">
        <f t="shared" si="654"/>
        <v>industry-energy-efficiency-standards.html</v>
      </c>
      <c r="S327" s="23" t="str">
        <f t="shared" si="654"/>
        <v>U.S. DOE, 2016, Industrial Energy Efficiency Potential Analysis, https://energy.gov/sites/prod/files/2017/04/f34/energy-savings-by-state-industrial-methodology.pdf</v>
      </c>
      <c r="T327" s="23" t="str">
        <f t="shared" si="654"/>
        <v>U.S. DOE, 2016, Industrial Energy Efficiency Potential Analysis, https://energy.gov/sites/prod/files/2017/04/f34/energy-savings-by-state-industrial-methodology.pdf</v>
      </c>
      <c r="U327" s="47"/>
      <c r="V327" s="47"/>
      <c r="W327" s="47"/>
      <c r="X327" s="47"/>
      <c r="Y327" s="47"/>
      <c r="Z327" s="47"/>
    </row>
    <row r="328" spans="1:26" ht="14.25" customHeight="1">
      <c r="A328" s="21" t="str">
        <f t="shared" ref="A328:C328" si="655">A$322</f>
        <v>Industry</v>
      </c>
      <c r="B328" s="21" t="str">
        <f t="shared" si="655"/>
        <v>Industry Energy Efficiency Standards</v>
      </c>
      <c r="C328" s="21" t="str">
        <f t="shared" si="655"/>
        <v>Percentage Improvement in Eqpt Efficiency Standards above BAU</v>
      </c>
      <c r="D328" s="16" t="s">
        <v>572</v>
      </c>
      <c r="E328" s="16" t="s">
        <v>591</v>
      </c>
      <c r="F328" s="16" t="s">
        <v>574</v>
      </c>
      <c r="G328" s="16" t="s">
        <v>592</v>
      </c>
      <c r="H328" s="15">
        <v>762</v>
      </c>
      <c r="I328" s="16" t="s">
        <v>86</v>
      </c>
      <c r="J328" s="21" t="str">
        <f t="shared" ref="J328:T328" si="656">J$322</f>
        <v>Industry Energy Efficiency Standards</v>
      </c>
      <c r="K328" s="22" t="str">
        <f t="shared" si="656"/>
        <v>indst efficiency standards</v>
      </c>
      <c r="L328" s="22">
        <f t="shared" si="656"/>
        <v>0</v>
      </c>
      <c r="M328" s="22">
        <f t="shared" si="656"/>
        <v>0.33</v>
      </c>
      <c r="N328" s="22">
        <f t="shared" si="656"/>
        <v>0.01</v>
      </c>
      <c r="O328" s="23" t="str">
        <f t="shared" si="656"/>
        <v>% reduction in energy use</v>
      </c>
      <c r="P328" s="23" t="str">
        <f t="shared" si="65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28" s="23" t="str">
        <f t="shared" si="656"/>
        <v>industry-ag-main.html#eff-stds</v>
      </c>
      <c r="R328" s="34" t="str">
        <f t="shared" si="656"/>
        <v>industry-energy-efficiency-standards.html</v>
      </c>
      <c r="S328" s="23" t="str">
        <f t="shared" si="656"/>
        <v>U.S. DOE, 2016, Industrial Energy Efficiency Potential Analysis, https://energy.gov/sites/prod/files/2017/04/f34/energy-savings-by-state-industrial-methodology.pdf</v>
      </c>
      <c r="T328" s="23" t="str">
        <f t="shared" si="656"/>
        <v>U.S. DOE, 2016, Industrial Energy Efficiency Potential Analysis, https://energy.gov/sites/prod/files/2017/04/f34/energy-savings-by-state-industrial-methodology.pdf</v>
      </c>
      <c r="U328" s="47"/>
      <c r="V328" s="47"/>
      <c r="W328" s="47"/>
      <c r="X328" s="47"/>
      <c r="Y328" s="47"/>
      <c r="Z328" s="47"/>
    </row>
    <row r="329" spans="1:26" ht="14.25" customHeight="1">
      <c r="A329" s="21" t="str">
        <f t="shared" ref="A329:C329" si="657">A$322</f>
        <v>Industry</v>
      </c>
      <c r="B329" s="21" t="str">
        <f t="shared" si="657"/>
        <v>Industry Energy Efficiency Standards</v>
      </c>
      <c r="C329" s="21" t="str">
        <f t="shared" si="657"/>
        <v>Percentage Improvement in Eqpt Efficiency Standards above BAU</v>
      </c>
      <c r="D329" s="16" t="s">
        <v>572</v>
      </c>
      <c r="E329" s="16" t="s">
        <v>593</v>
      </c>
      <c r="F329" s="16" t="s">
        <v>574</v>
      </c>
      <c r="G329" s="16" t="s">
        <v>594</v>
      </c>
      <c r="H329" s="15">
        <v>763</v>
      </c>
      <c r="I329" s="16" t="s">
        <v>63</v>
      </c>
      <c r="J329" s="21" t="str">
        <f t="shared" ref="J329:T329" si="658">J$322</f>
        <v>Industry Energy Efficiency Standards</v>
      </c>
      <c r="K329" s="22" t="str">
        <f t="shared" si="658"/>
        <v>indst efficiency standards</v>
      </c>
      <c r="L329" s="22">
        <f t="shared" si="658"/>
        <v>0</v>
      </c>
      <c r="M329" s="22">
        <f t="shared" si="658"/>
        <v>0.33</v>
      </c>
      <c r="N329" s="22">
        <f t="shared" si="658"/>
        <v>0.01</v>
      </c>
      <c r="O329" s="23" t="str">
        <f t="shared" si="658"/>
        <v>% reduction in energy use</v>
      </c>
      <c r="P329" s="23" t="str">
        <f t="shared" si="658"/>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29" s="23" t="str">
        <f t="shared" si="658"/>
        <v>industry-ag-main.html#eff-stds</v>
      </c>
      <c r="R329" s="34" t="str">
        <f t="shared" si="658"/>
        <v>industry-energy-efficiency-standards.html</v>
      </c>
      <c r="S329" s="23" t="str">
        <f t="shared" si="658"/>
        <v>U.S. DOE, 2016, Industrial Energy Efficiency Potential Analysis, https://energy.gov/sites/prod/files/2017/04/f34/energy-savings-by-state-industrial-methodology.pdf</v>
      </c>
      <c r="T329" s="23" t="str">
        <f t="shared" si="658"/>
        <v>U.S. DOE, 2016, Industrial Energy Efficiency Potential Analysis, https://energy.gov/sites/prod/files/2017/04/f34/energy-savings-by-state-industrial-methodology.pdf</v>
      </c>
      <c r="U329" s="47"/>
      <c r="V329" s="47"/>
      <c r="W329" s="47"/>
      <c r="X329" s="47"/>
      <c r="Y329" s="47"/>
      <c r="Z329" s="47"/>
    </row>
    <row r="330" spans="1:26" ht="14.25" customHeight="1">
      <c r="A330" s="21" t="str">
        <f t="shared" ref="A330:C330" si="659">A$322</f>
        <v>Industry</v>
      </c>
      <c r="B330" s="21" t="str">
        <f t="shared" si="659"/>
        <v>Industry Energy Efficiency Standards</v>
      </c>
      <c r="C330" s="21" t="str">
        <f t="shared" si="659"/>
        <v>Percentage Improvement in Eqpt Efficiency Standards above BAU</v>
      </c>
      <c r="D330" s="16" t="s">
        <v>572</v>
      </c>
      <c r="E330" s="16" t="s">
        <v>595</v>
      </c>
      <c r="F330" s="16" t="s">
        <v>574</v>
      </c>
      <c r="G330" s="16" t="s">
        <v>596</v>
      </c>
      <c r="H330" s="15">
        <v>764</v>
      </c>
      <c r="I330" s="16" t="s">
        <v>63</v>
      </c>
      <c r="J330" s="21" t="str">
        <f t="shared" ref="J330:T330" si="660">J$322</f>
        <v>Industry Energy Efficiency Standards</v>
      </c>
      <c r="K330" s="22" t="str">
        <f t="shared" si="660"/>
        <v>indst efficiency standards</v>
      </c>
      <c r="L330" s="22">
        <f t="shared" si="660"/>
        <v>0</v>
      </c>
      <c r="M330" s="22">
        <f t="shared" si="660"/>
        <v>0.33</v>
      </c>
      <c r="N330" s="22">
        <f t="shared" si="660"/>
        <v>0.01</v>
      </c>
      <c r="O330" s="23" t="str">
        <f t="shared" si="660"/>
        <v>% reduction in energy use</v>
      </c>
      <c r="P330" s="23" t="str">
        <f t="shared" si="66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30" s="23" t="str">
        <f t="shared" si="660"/>
        <v>industry-ag-main.html#eff-stds</v>
      </c>
      <c r="R330" s="34" t="str">
        <f t="shared" si="660"/>
        <v>industry-energy-efficiency-standards.html</v>
      </c>
      <c r="S330" s="23" t="str">
        <f t="shared" si="660"/>
        <v>U.S. DOE, 2016, Industrial Energy Efficiency Potential Analysis, https://energy.gov/sites/prod/files/2017/04/f34/energy-savings-by-state-industrial-methodology.pdf</v>
      </c>
      <c r="T330" s="23" t="str">
        <f t="shared" si="660"/>
        <v>U.S. DOE, 2016, Industrial Energy Efficiency Potential Analysis, https://energy.gov/sites/prod/files/2017/04/f34/energy-savings-by-state-industrial-methodology.pdf</v>
      </c>
      <c r="U330" s="47"/>
      <c r="V330" s="47"/>
      <c r="W330" s="47"/>
      <c r="X330" s="47"/>
      <c r="Y330" s="47"/>
      <c r="Z330" s="47"/>
    </row>
    <row r="331" spans="1:26" ht="14.25" customHeight="1">
      <c r="A331" s="21" t="str">
        <f t="shared" ref="A331:C331" si="661">A$322</f>
        <v>Industry</v>
      </c>
      <c r="B331" s="21" t="str">
        <f t="shared" si="661"/>
        <v>Industry Energy Efficiency Standards</v>
      </c>
      <c r="C331" s="21" t="str">
        <f t="shared" si="661"/>
        <v>Percentage Improvement in Eqpt Efficiency Standards above BAU</v>
      </c>
      <c r="D331" s="16" t="s">
        <v>572</v>
      </c>
      <c r="E331" s="16" t="s">
        <v>597</v>
      </c>
      <c r="F331" s="16" t="s">
        <v>574</v>
      </c>
      <c r="G331" s="16" t="s">
        <v>598</v>
      </c>
      <c r="H331" s="15">
        <v>765</v>
      </c>
      <c r="I331" s="16" t="s">
        <v>86</v>
      </c>
      <c r="J331" s="21" t="str">
        <f t="shared" ref="J331:T331" si="662">J$322</f>
        <v>Industry Energy Efficiency Standards</v>
      </c>
      <c r="K331" s="22" t="str">
        <f t="shared" si="662"/>
        <v>indst efficiency standards</v>
      </c>
      <c r="L331" s="22">
        <f t="shared" si="662"/>
        <v>0</v>
      </c>
      <c r="M331" s="22">
        <f t="shared" si="662"/>
        <v>0.33</v>
      </c>
      <c r="N331" s="22">
        <f t="shared" si="662"/>
        <v>0.01</v>
      </c>
      <c r="O331" s="23" t="str">
        <f t="shared" si="662"/>
        <v>% reduction in energy use</v>
      </c>
      <c r="P331" s="23" t="str">
        <f t="shared" si="66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31" s="23" t="str">
        <f t="shared" si="662"/>
        <v>industry-ag-main.html#eff-stds</v>
      </c>
      <c r="R331" s="34" t="str">
        <f t="shared" si="662"/>
        <v>industry-energy-efficiency-standards.html</v>
      </c>
      <c r="S331" s="23" t="str">
        <f t="shared" si="662"/>
        <v>U.S. DOE, 2016, Industrial Energy Efficiency Potential Analysis, https://energy.gov/sites/prod/files/2017/04/f34/energy-savings-by-state-industrial-methodology.pdf</v>
      </c>
      <c r="T331" s="23" t="str">
        <f t="shared" si="662"/>
        <v>U.S. DOE, 2016, Industrial Energy Efficiency Potential Analysis, https://energy.gov/sites/prod/files/2017/04/f34/energy-savings-by-state-industrial-methodology.pdf</v>
      </c>
      <c r="U331" s="47"/>
      <c r="V331" s="47"/>
      <c r="W331" s="47"/>
      <c r="X331" s="47"/>
      <c r="Y331" s="47"/>
      <c r="Z331" s="47"/>
    </row>
    <row r="332" spans="1:26" ht="14.25" customHeight="1">
      <c r="A332" s="21" t="str">
        <f t="shared" ref="A332:C332" si="663">A$322</f>
        <v>Industry</v>
      </c>
      <c r="B332" s="21" t="str">
        <f t="shared" si="663"/>
        <v>Industry Energy Efficiency Standards</v>
      </c>
      <c r="C332" s="21" t="str">
        <f t="shared" si="663"/>
        <v>Percentage Improvement in Eqpt Efficiency Standards above BAU</v>
      </c>
      <c r="D332" s="16" t="s">
        <v>599</v>
      </c>
      <c r="E332" s="16" t="s">
        <v>573</v>
      </c>
      <c r="F332" s="16" t="s">
        <v>600</v>
      </c>
      <c r="G332" s="16" t="s">
        <v>575</v>
      </c>
      <c r="H332" s="15">
        <v>766</v>
      </c>
      <c r="I332" s="16" t="s">
        <v>63</v>
      </c>
      <c r="J332" s="21" t="str">
        <f t="shared" ref="J332:T332" si="664">J$322</f>
        <v>Industry Energy Efficiency Standards</v>
      </c>
      <c r="K332" s="22" t="str">
        <f t="shared" si="664"/>
        <v>indst efficiency standards</v>
      </c>
      <c r="L332" s="22">
        <f t="shared" si="664"/>
        <v>0</v>
      </c>
      <c r="M332" s="22">
        <f t="shared" si="664"/>
        <v>0.33</v>
      </c>
      <c r="N332" s="22">
        <f t="shared" si="664"/>
        <v>0.01</v>
      </c>
      <c r="O332" s="23" t="str">
        <f t="shared" si="664"/>
        <v>% reduction in energy use</v>
      </c>
      <c r="P332" s="23" t="str">
        <f t="shared" si="66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32" s="23" t="str">
        <f t="shared" si="664"/>
        <v>industry-ag-main.html#eff-stds</v>
      </c>
      <c r="R332" s="34" t="str">
        <f t="shared" si="664"/>
        <v>industry-energy-efficiency-standards.html</v>
      </c>
      <c r="S332" s="23" t="str">
        <f t="shared" si="664"/>
        <v>U.S. DOE, 2016, Industrial Energy Efficiency Potential Analysis, https://energy.gov/sites/prod/files/2017/04/f34/energy-savings-by-state-industrial-methodology.pdf</v>
      </c>
      <c r="T332" s="23" t="str">
        <f t="shared" si="664"/>
        <v>U.S. DOE, 2016, Industrial Energy Efficiency Potential Analysis, https://energy.gov/sites/prod/files/2017/04/f34/energy-savings-by-state-industrial-methodology.pdf</v>
      </c>
      <c r="U332" s="47"/>
      <c r="V332" s="47"/>
      <c r="W332" s="47"/>
      <c r="X332" s="47"/>
      <c r="Y332" s="47"/>
      <c r="Z332" s="47"/>
    </row>
    <row r="333" spans="1:26" ht="14.25" customHeight="1">
      <c r="A333" s="21" t="str">
        <f t="shared" ref="A333:C333" si="665">A$322</f>
        <v>Industry</v>
      </c>
      <c r="B333" s="21" t="str">
        <f t="shared" si="665"/>
        <v>Industry Energy Efficiency Standards</v>
      </c>
      <c r="C333" s="21" t="str">
        <f t="shared" si="665"/>
        <v>Percentage Improvement in Eqpt Efficiency Standards above BAU</v>
      </c>
      <c r="D333" s="16" t="s">
        <v>599</v>
      </c>
      <c r="E333" s="16" t="s">
        <v>581</v>
      </c>
      <c r="F333" s="16" t="s">
        <v>600</v>
      </c>
      <c r="G333" s="16" t="s">
        <v>582</v>
      </c>
      <c r="H333" s="15">
        <v>767</v>
      </c>
      <c r="I333" s="16" t="s">
        <v>63</v>
      </c>
      <c r="J333" s="21" t="str">
        <f t="shared" ref="J333:T333" si="666">J$322</f>
        <v>Industry Energy Efficiency Standards</v>
      </c>
      <c r="K333" s="22" t="str">
        <f t="shared" si="666"/>
        <v>indst efficiency standards</v>
      </c>
      <c r="L333" s="22">
        <f t="shared" si="666"/>
        <v>0</v>
      </c>
      <c r="M333" s="22">
        <f t="shared" si="666"/>
        <v>0.33</v>
      </c>
      <c r="N333" s="22">
        <f t="shared" si="666"/>
        <v>0.01</v>
      </c>
      <c r="O333" s="23" t="str">
        <f t="shared" si="666"/>
        <v>% reduction in energy use</v>
      </c>
      <c r="P333" s="23" t="str">
        <f t="shared" si="66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33" s="23" t="str">
        <f t="shared" si="666"/>
        <v>industry-ag-main.html#eff-stds</v>
      </c>
      <c r="R333" s="34" t="str">
        <f t="shared" si="666"/>
        <v>industry-energy-efficiency-standards.html</v>
      </c>
      <c r="S333" s="23" t="str">
        <f t="shared" si="666"/>
        <v>U.S. DOE, 2016, Industrial Energy Efficiency Potential Analysis, https://energy.gov/sites/prod/files/2017/04/f34/energy-savings-by-state-industrial-methodology.pdf</v>
      </c>
      <c r="T333" s="23" t="str">
        <f t="shared" si="666"/>
        <v>U.S. DOE, 2016, Industrial Energy Efficiency Potential Analysis, https://energy.gov/sites/prod/files/2017/04/f34/energy-savings-by-state-industrial-methodology.pdf</v>
      </c>
      <c r="U333" s="47"/>
      <c r="V333" s="47"/>
      <c r="W333" s="47"/>
      <c r="X333" s="47"/>
      <c r="Y333" s="47"/>
      <c r="Z333" s="47"/>
    </row>
    <row r="334" spans="1:26" ht="14.25" customHeight="1">
      <c r="A334" s="21" t="str">
        <f t="shared" ref="A334:C334" si="667">A$322</f>
        <v>Industry</v>
      </c>
      <c r="B334" s="21" t="str">
        <f t="shared" si="667"/>
        <v>Industry Energy Efficiency Standards</v>
      </c>
      <c r="C334" s="21" t="str">
        <f t="shared" si="667"/>
        <v>Percentage Improvement in Eqpt Efficiency Standards above BAU</v>
      </c>
      <c r="D334" s="16" t="s">
        <v>599</v>
      </c>
      <c r="E334" s="16" t="s">
        <v>583</v>
      </c>
      <c r="F334" s="16" t="s">
        <v>600</v>
      </c>
      <c r="G334" s="16" t="s">
        <v>584</v>
      </c>
      <c r="H334" s="15">
        <v>768</v>
      </c>
      <c r="I334" s="16" t="s">
        <v>63</v>
      </c>
      <c r="J334" s="21" t="str">
        <f t="shared" ref="J334:T334" si="668">J$322</f>
        <v>Industry Energy Efficiency Standards</v>
      </c>
      <c r="K334" s="22" t="str">
        <f t="shared" si="668"/>
        <v>indst efficiency standards</v>
      </c>
      <c r="L334" s="22">
        <f t="shared" si="668"/>
        <v>0</v>
      </c>
      <c r="M334" s="22">
        <f t="shared" si="668"/>
        <v>0.33</v>
      </c>
      <c r="N334" s="22">
        <f t="shared" si="668"/>
        <v>0.01</v>
      </c>
      <c r="O334" s="23" t="str">
        <f t="shared" si="668"/>
        <v>% reduction in energy use</v>
      </c>
      <c r="P334" s="23" t="str">
        <f t="shared" si="668"/>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34" s="23" t="str">
        <f t="shared" si="668"/>
        <v>industry-ag-main.html#eff-stds</v>
      </c>
      <c r="R334" s="34" t="str">
        <f t="shared" si="668"/>
        <v>industry-energy-efficiency-standards.html</v>
      </c>
      <c r="S334" s="23" t="str">
        <f t="shared" si="668"/>
        <v>U.S. DOE, 2016, Industrial Energy Efficiency Potential Analysis, https://energy.gov/sites/prod/files/2017/04/f34/energy-savings-by-state-industrial-methodology.pdf</v>
      </c>
      <c r="T334" s="23" t="str">
        <f t="shared" si="668"/>
        <v>U.S. DOE, 2016, Industrial Energy Efficiency Potential Analysis, https://energy.gov/sites/prod/files/2017/04/f34/energy-savings-by-state-industrial-methodology.pdf</v>
      </c>
      <c r="U334" s="47"/>
      <c r="V334" s="47"/>
      <c r="W334" s="47"/>
      <c r="X334" s="47"/>
      <c r="Y334" s="47"/>
      <c r="Z334" s="47"/>
    </row>
    <row r="335" spans="1:26" ht="14.25" customHeight="1">
      <c r="A335" s="21" t="str">
        <f t="shared" ref="A335:C335" si="669">A$322</f>
        <v>Industry</v>
      </c>
      <c r="B335" s="21" t="str">
        <f t="shared" si="669"/>
        <v>Industry Energy Efficiency Standards</v>
      </c>
      <c r="C335" s="21" t="str">
        <f t="shared" si="669"/>
        <v>Percentage Improvement in Eqpt Efficiency Standards above BAU</v>
      </c>
      <c r="D335" s="16" t="s">
        <v>599</v>
      </c>
      <c r="E335" s="16" t="s">
        <v>585</v>
      </c>
      <c r="F335" s="16" t="s">
        <v>600</v>
      </c>
      <c r="G335" s="16" t="s">
        <v>586</v>
      </c>
      <c r="H335" s="15">
        <v>769</v>
      </c>
      <c r="I335" s="16" t="s">
        <v>63</v>
      </c>
      <c r="J335" s="21" t="str">
        <f t="shared" ref="J335:T335" si="670">J$322</f>
        <v>Industry Energy Efficiency Standards</v>
      </c>
      <c r="K335" s="22" t="str">
        <f t="shared" si="670"/>
        <v>indst efficiency standards</v>
      </c>
      <c r="L335" s="22">
        <f t="shared" si="670"/>
        <v>0</v>
      </c>
      <c r="M335" s="22">
        <f t="shared" si="670"/>
        <v>0.33</v>
      </c>
      <c r="N335" s="22">
        <f t="shared" si="670"/>
        <v>0.01</v>
      </c>
      <c r="O335" s="23" t="str">
        <f t="shared" si="670"/>
        <v>% reduction in energy use</v>
      </c>
      <c r="P335" s="23" t="str">
        <f t="shared" si="67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35" s="23" t="str">
        <f t="shared" si="670"/>
        <v>industry-ag-main.html#eff-stds</v>
      </c>
      <c r="R335" s="34" t="str">
        <f t="shared" si="670"/>
        <v>industry-energy-efficiency-standards.html</v>
      </c>
      <c r="S335" s="23" t="str">
        <f t="shared" si="670"/>
        <v>U.S. DOE, 2016, Industrial Energy Efficiency Potential Analysis, https://energy.gov/sites/prod/files/2017/04/f34/energy-savings-by-state-industrial-methodology.pdf</v>
      </c>
      <c r="T335" s="23" t="str">
        <f t="shared" si="670"/>
        <v>U.S. DOE, 2016, Industrial Energy Efficiency Potential Analysis, https://energy.gov/sites/prod/files/2017/04/f34/energy-savings-by-state-industrial-methodology.pdf</v>
      </c>
      <c r="U335" s="47"/>
      <c r="V335" s="47"/>
      <c r="W335" s="47"/>
      <c r="X335" s="47"/>
      <c r="Y335" s="47"/>
      <c r="Z335" s="47"/>
    </row>
    <row r="336" spans="1:26" ht="14.25" customHeight="1">
      <c r="A336" s="21" t="str">
        <f t="shared" ref="A336:C336" si="671">A$322</f>
        <v>Industry</v>
      </c>
      <c r="B336" s="21" t="str">
        <f t="shared" si="671"/>
        <v>Industry Energy Efficiency Standards</v>
      </c>
      <c r="C336" s="21" t="str">
        <f t="shared" si="671"/>
        <v>Percentage Improvement in Eqpt Efficiency Standards above BAU</v>
      </c>
      <c r="D336" s="16" t="s">
        <v>599</v>
      </c>
      <c r="E336" s="16" t="s">
        <v>587</v>
      </c>
      <c r="F336" s="16" t="s">
        <v>600</v>
      </c>
      <c r="G336" s="16" t="s">
        <v>588</v>
      </c>
      <c r="H336" s="15">
        <v>770</v>
      </c>
      <c r="I336" s="16" t="s">
        <v>86</v>
      </c>
      <c r="J336" s="21" t="str">
        <f t="shared" ref="J336:T336" si="672">J$322</f>
        <v>Industry Energy Efficiency Standards</v>
      </c>
      <c r="K336" s="22" t="str">
        <f t="shared" si="672"/>
        <v>indst efficiency standards</v>
      </c>
      <c r="L336" s="22">
        <f t="shared" si="672"/>
        <v>0</v>
      </c>
      <c r="M336" s="22">
        <f t="shared" si="672"/>
        <v>0.33</v>
      </c>
      <c r="N336" s="22">
        <f t="shared" si="672"/>
        <v>0.01</v>
      </c>
      <c r="O336" s="23" t="str">
        <f t="shared" si="672"/>
        <v>% reduction in energy use</v>
      </c>
      <c r="P336" s="23" t="str">
        <f t="shared" si="67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36" s="23" t="str">
        <f t="shared" si="672"/>
        <v>industry-ag-main.html#eff-stds</v>
      </c>
      <c r="R336" s="34" t="str">
        <f t="shared" si="672"/>
        <v>industry-energy-efficiency-standards.html</v>
      </c>
      <c r="S336" s="23" t="str">
        <f t="shared" si="672"/>
        <v>U.S. DOE, 2016, Industrial Energy Efficiency Potential Analysis, https://energy.gov/sites/prod/files/2017/04/f34/energy-savings-by-state-industrial-methodology.pdf</v>
      </c>
      <c r="T336" s="23" t="str">
        <f t="shared" si="672"/>
        <v>U.S. DOE, 2016, Industrial Energy Efficiency Potential Analysis, https://energy.gov/sites/prod/files/2017/04/f34/energy-savings-by-state-industrial-methodology.pdf</v>
      </c>
      <c r="U336" s="47"/>
      <c r="V336" s="47"/>
      <c r="W336" s="47"/>
      <c r="X336" s="47"/>
      <c r="Y336" s="47"/>
      <c r="Z336" s="47"/>
    </row>
    <row r="337" spans="1:26" ht="14.25" customHeight="1">
      <c r="A337" s="21" t="str">
        <f t="shared" ref="A337:C337" si="673">A$322</f>
        <v>Industry</v>
      </c>
      <c r="B337" s="21" t="str">
        <f t="shared" si="673"/>
        <v>Industry Energy Efficiency Standards</v>
      </c>
      <c r="C337" s="21" t="str">
        <f t="shared" si="673"/>
        <v>Percentage Improvement in Eqpt Efficiency Standards above BAU</v>
      </c>
      <c r="D337" s="16" t="s">
        <v>599</v>
      </c>
      <c r="E337" s="16" t="s">
        <v>589</v>
      </c>
      <c r="F337" s="16" t="s">
        <v>600</v>
      </c>
      <c r="G337" s="16" t="s">
        <v>590</v>
      </c>
      <c r="H337" s="15">
        <v>771</v>
      </c>
      <c r="I337" s="16" t="s">
        <v>86</v>
      </c>
      <c r="J337" s="21" t="str">
        <f t="shared" ref="J337:T337" si="674">J$322</f>
        <v>Industry Energy Efficiency Standards</v>
      </c>
      <c r="K337" s="22" t="str">
        <f t="shared" si="674"/>
        <v>indst efficiency standards</v>
      </c>
      <c r="L337" s="22">
        <f t="shared" si="674"/>
        <v>0</v>
      </c>
      <c r="M337" s="22">
        <f t="shared" si="674"/>
        <v>0.33</v>
      </c>
      <c r="N337" s="22">
        <f t="shared" si="674"/>
        <v>0.01</v>
      </c>
      <c r="O337" s="23" t="str">
        <f t="shared" si="674"/>
        <v>% reduction in energy use</v>
      </c>
      <c r="P337" s="23" t="str">
        <f t="shared" si="67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37" s="23" t="str">
        <f t="shared" si="674"/>
        <v>industry-ag-main.html#eff-stds</v>
      </c>
      <c r="R337" s="34" t="str">
        <f t="shared" si="674"/>
        <v>industry-energy-efficiency-standards.html</v>
      </c>
      <c r="S337" s="23" t="str">
        <f t="shared" si="674"/>
        <v>U.S. DOE, 2016, Industrial Energy Efficiency Potential Analysis, https://energy.gov/sites/prod/files/2017/04/f34/energy-savings-by-state-industrial-methodology.pdf</v>
      </c>
      <c r="T337" s="23" t="str">
        <f t="shared" si="674"/>
        <v>U.S. DOE, 2016, Industrial Energy Efficiency Potential Analysis, https://energy.gov/sites/prod/files/2017/04/f34/energy-savings-by-state-industrial-methodology.pdf</v>
      </c>
      <c r="U337" s="47"/>
      <c r="V337" s="47"/>
      <c r="W337" s="47"/>
      <c r="X337" s="47"/>
      <c r="Y337" s="47"/>
      <c r="Z337" s="47"/>
    </row>
    <row r="338" spans="1:26" ht="14.25" customHeight="1">
      <c r="A338" s="21" t="str">
        <f t="shared" ref="A338:C338" si="675">A$322</f>
        <v>Industry</v>
      </c>
      <c r="B338" s="21" t="str">
        <f t="shared" si="675"/>
        <v>Industry Energy Efficiency Standards</v>
      </c>
      <c r="C338" s="21" t="str">
        <f t="shared" si="675"/>
        <v>Percentage Improvement in Eqpt Efficiency Standards above BAU</v>
      </c>
      <c r="D338" s="16" t="s">
        <v>599</v>
      </c>
      <c r="E338" s="16" t="s">
        <v>591</v>
      </c>
      <c r="F338" s="16" t="s">
        <v>600</v>
      </c>
      <c r="G338" s="16" t="s">
        <v>592</v>
      </c>
      <c r="H338" s="15">
        <v>772</v>
      </c>
      <c r="I338" s="16" t="s">
        <v>63</v>
      </c>
      <c r="J338" s="21" t="str">
        <f t="shared" ref="J338:T338" si="676">J$322</f>
        <v>Industry Energy Efficiency Standards</v>
      </c>
      <c r="K338" s="22" t="str">
        <f t="shared" si="676"/>
        <v>indst efficiency standards</v>
      </c>
      <c r="L338" s="22">
        <f t="shared" si="676"/>
        <v>0</v>
      </c>
      <c r="M338" s="22">
        <f t="shared" si="676"/>
        <v>0.33</v>
      </c>
      <c r="N338" s="22">
        <f t="shared" si="676"/>
        <v>0.01</v>
      </c>
      <c r="O338" s="23" t="str">
        <f t="shared" si="676"/>
        <v>% reduction in energy use</v>
      </c>
      <c r="P338" s="23" t="str">
        <f t="shared" si="67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38" s="23" t="str">
        <f t="shared" si="676"/>
        <v>industry-ag-main.html#eff-stds</v>
      </c>
      <c r="R338" s="34" t="str">
        <f t="shared" si="676"/>
        <v>industry-energy-efficiency-standards.html</v>
      </c>
      <c r="S338" s="23" t="str">
        <f t="shared" si="676"/>
        <v>U.S. DOE, 2016, Industrial Energy Efficiency Potential Analysis, https://energy.gov/sites/prod/files/2017/04/f34/energy-savings-by-state-industrial-methodology.pdf</v>
      </c>
      <c r="T338" s="23" t="str">
        <f t="shared" si="676"/>
        <v>U.S. DOE, 2016, Industrial Energy Efficiency Potential Analysis, https://energy.gov/sites/prod/files/2017/04/f34/energy-savings-by-state-industrial-methodology.pdf</v>
      </c>
      <c r="U338" s="47"/>
      <c r="V338" s="47"/>
      <c r="W338" s="47"/>
      <c r="X338" s="47"/>
      <c r="Y338" s="47"/>
      <c r="Z338" s="47"/>
    </row>
    <row r="339" spans="1:26" ht="14.25" customHeight="1">
      <c r="A339" s="21" t="str">
        <f t="shared" ref="A339:C339" si="677">A$322</f>
        <v>Industry</v>
      </c>
      <c r="B339" s="21" t="str">
        <f t="shared" si="677"/>
        <v>Industry Energy Efficiency Standards</v>
      </c>
      <c r="C339" s="21" t="str">
        <f t="shared" si="677"/>
        <v>Percentage Improvement in Eqpt Efficiency Standards above BAU</v>
      </c>
      <c r="D339" s="16" t="s">
        <v>599</v>
      </c>
      <c r="E339" s="16" t="s">
        <v>593</v>
      </c>
      <c r="F339" s="16" t="s">
        <v>600</v>
      </c>
      <c r="G339" s="16" t="s">
        <v>594</v>
      </c>
      <c r="H339" s="15">
        <v>773</v>
      </c>
      <c r="I339" s="16" t="s">
        <v>86</v>
      </c>
      <c r="J339" s="21" t="str">
        <f t="shared" ref="J339:T339" si="678">J$322</f>
        <v>Industry Energy Efficiency Standards</v>
      </c>
      <c r="K339" s="22" t="str">
        <f t="shared" si="678"/>
        <v>indst efficiency standards</v>
      </c>
      <c r="L339" s="22">
        <f t="shared" si="678"/>
        <v>0</v>
      </c>
      <c r="M339" s="22">
        <f t="shared" si="678"/>
        <v>0.33</v>
      </c>
      <c r="N339" s="22">
        <f t="shared" si="678"/>
        <v>0.01</v>
      </c>
      <c r="O339" s="23" t="str">
        <f t="shared" si="678"/>
        <v>% reduction in energy use</v>
      </c>
      <c r="P339" s="23" t="str">
        <f t="shared" si="678"/>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39" s="23" t="str">
        <f t="shared" si="678"/>
        <v>industry-ag-main.html#eff-stds</v>
      </c>
      <c r="R339" s="34" t="str">
        <f t="shared" si="678"/>
        <v>industry-energy-efficiency-standards.html</v>
      </c>
      <c r="S339" s="23" t="str">
        <f t="shared" si="678"/>
        <v>U.S. DOE, 2016, Industrial Energy Efficiency Potential Analysis, https://energy.gov/sites/prod/files/2017/04/f34/energy-savings-by-state-industrial-methodology.pdf</v>
      </c>
      <c r="T339" s="23" t="str">
        <f t="shared" si="678"/>
        <v>U.S. DOE, 2016, Industrial Energy Efficiency Potential Analysis, https://energy.gov/sites/prod/files/2017/04/f34/energy-savings-by-state-industrial-methodology.pdf</v>
      </c>
      <c r="U339" s="47"/>
      <c r="V339" s="47"/>
      <c r="W339" s="47"/>
      <c r="X339" s="47"/>
      <c r="Y339" s="47"/>
      <c r="Z339" s="47"/>
    </row>
    <row r="340" spans="1:26" ht="14.25" customHeight="1">
      <c r="A340" s="21" t="str">
        <f t="shared" ref="A340:C340" si="679">A$322</f>
        <v>Industry</v>
      </c>
      <c r="B340" s="21" t="str">
        <f t="shared" si="679"/>
        <v>Industry Energy Efficiency Standards</v>
      </c>
      <c r="C340" s="21" t="str">
        <f t="shared" si="679"/>
        <v>Percentage Improvement in Eqpt Efficiency Standards above BAU</v>
      </c>
      <c r="D340" s="16" t="s">
        <v>599</v>
      </c>
      <c r="E340" s="16" t="s">
        <v>595</v>
      </c>
      <c r="F340" s="16" t="s">
        <v>600</v>
      </c>
      <c r="G340" s="16" t="s">
        <v>596</v>
      </c>
      <c r="H340" s="15">
        <v>774</v>
      </c>
      <c r="I340" s="16" t="s">
        <v>86</v>
      </c>
      <c r="J340" s="21" t="str">
        <f t="shared" ref="J340:T340" si="680">J$322</f>
        <v>Industry Energy Efficiency Standards</v>
      </c>
      <c r="K340" s="22" t="str">
        <f t="shared" si="680"/>
        <v>indst efficiency standards</v>
      </c>
      <c r="L340" s="22">
        <f t="shared" si="680"/>
        <v>0</v>
      </c>
      <c r="M340" s="22">
        <f t="shared" si="680"/>
        <v>0.33</v>
      </c>
      <c r="N340" s="22">
        <f t="shared" si="680"/>
        <v>0.01</v>
      </c>
      <c r="O340" s="23" t="str">
        <f t="shared" si="680"/>
        <v>% reduction in energy use</v>
      </c>
      <c r="P340" s="23" t="str">
        <f t="shared" si="68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40" s="23" t="str">
        <f t="shared" si="680"/>
        <v>industry-ag-main.html#eff-stds</v>
      </c>
      <c r="R340" s="34" t="str">
        <f t="shared" si="680"/>
        <v>industry-energy-efficiency-standards.html</v>
      </c>
      <c r="S340" s="23" t="str">
        <f t="shared" si="680"/>
        <v>U.S. DOE, 2016, Industrial Energy Efficiency Potential Analysis, https://energy.gov/sites/prod/files/2017/04/f34/energy-savings-by-state-industrial-methodology.pdf</v>
      </c>
      <c r="T340" s="23" t="str">
        <f t="shared" si="680"/>
        <v>U.S. DOE, 2016, Industrial Energy Efficiency Potential Analysis, https://energy.gov/sites/prod/files/2017/04/f34/energy-savings-by-state-industrial-methodology.pdf</v>
      </c>
      <c r="U340" s="47"/>
      <c r="V340" s="47"/>
      <c r="W340" s="47"/>
      <c r="X340" s="47"/>
      <c r="Y340" s="47"/>
      <c r="Z340" s="47"/>
    </row>
    <row r="341" spans="1:26" ht="14.25" customHeight="1">
      <c r="A341" s="21" t="str">
        <f t="shared" ref="A341:C341" si="681">A$322</f>
        <v>Industry</v>
      </c>
      <c r="B341" s="21" t="str">
        <f t="shared" si="681"/>
        <v>Industry Energy Efficiency Standards</v>
      </c>
      <c r="C341" s="21" t="str">
        <f t="shared" si="681"/>
        <v>Percentage Improvement in Eqpt Efficiency Standards above BAU</v>
      </c>
      <c r="D341" s="16" t="s">
        <v>599</v>
      </c>
      <c r="E341" s="16" t="s">
        <v>597</v>
      </c>
      <c r="F341" s="16" t="s">
        <v>600</v>
      </c>
      <c r="G341" s="16" t="s">
        <v>598</v>
      </c>
      <c r="H341" s="15">
        <v>775</v>
      </c>
      <c r="I341" s="16" t="s">
        <v>86</v>
      </c>
      <c r="J341" s="21" t="str">
        <f t="shared" ref="J341:T341" si="682">J$322</f>
        <v>Industry Energy Efficiency Standards</v>
      </c>
      <c r="K341" s="22" t="str">
        <f t="shared" si="682"/>
        <v>indst efficiency standards</v>
      </c>
      <c r="L341" s="22">
        <f t="shared" si="682"/>
        <v>0</v>
      </c>
      <c r="M341" s="22">
        <f t="shared" si="682"/>
        <v>0.33</v>
      </c>
      <c r="N341" s="22">
        <f t="shared" si="682"/>
        <v>0.01</v>
      </c>
      <c r="O341" s="23" t="str">
        <f t="shared" si="682"/>
        <v>% reduction in energy use</v>
      </c>
      <c r="P341" s="23" t="str">
        <f t="shared" si="68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41" s="23" t="str">
        <f t="shared" si="682"/>
        <v>industry-ag-main.html#eff-stds</v>
      </c>
      <c r="R341" s="34" t="str">
        <f t="shared" si="682"/>
        <v>industry-energy-efficiency-standards.html</v>
      </c>
      <c r="S341" s="23" t="str">
        <f t="shared" si="682"/>
        <v>U.S. DOE, 2016, Industrial Energy Efficiency Potential Analysis, https://energy.gov/sites/prod/files/2017/04/f34/energy-savings-by-state-industrial-methodology.pdf</v>
      </c>
      <c r="T341" s="23" t="str">
        <f t="shared" si="682"/>
        <v>U.S. DOE, 2016, Industrial Energy Efficiency Potential Analysis, https://energy.gov/sites/prod/files/2017/04/f34/energy-savings-by-state-industrial-methodology.pdf</v>
      </c>
      <c r="U341" s="47"/>
      <c r="V341" s="47"/>
      <c r="W341" s="47"/>
      <c r="X341" s="47"/>
      <c r="Y341" s="47"/>
      <c r="Z341" s="47"/>
    </row>
    <row r="342" spans="1:26" ht="14.25" customHeight="1">
      <c r="A342" s="21" t="str">
        <f t="shared" ref="A342:C342" si="683">A$322</f>
        <v>Industry</v>
      </c>
      <c r="B342" s="21" t="str">
        <f t="shared" si="683"/>
        <v>Industry Energy Efficiency Standards</v>
      </c>
      <c r="C342" s="21" t="str">
        <f t="shared" si="683"/>
        <v>Percentage Improvement in Eqpt Efficiency Standards above BAU</v>
      </c>
      <c r="D342" s="16" t="s">
        <v>601</v>
      </c>
      <c r="E342" s="16" t="s">
        <v>573</v>
      </c>
      <c r="F342" s="16" t="s">
        <v>602</v>
      </c>
      <c r="G342" s="16" t="s">
        <v>575</v>
      </c>
      <c r="H342" s="15">
        <v>776</v>
      </c>
      <c r="I342" s="16" t="s">
        <v>63</v>
      </c>
      <c r="J342" s="21" t="str">
        <f t="shared" ref="J342:T342" si="684">J$322</f>
        <v>Industry Energy Efficiency Standards</v>
      </c>
      <c r="K342" s="22" t="str">
        <f t="shared" si="684"/>
        <v>indst efficiency standards</v>
      </c>
      <c r="L342" s="22">
        <f t="shared" si="684"/>
        <v>0</v>
      </c>
      <c r="M342" s="22">
        <f t="shared" si="684"/>
        <v>0.33</v>
      </c>
      <c r="N342" s="22">
        <f t="shared" si="684"/>
        <v>0.01</v>
      </c>
      <c r="O342" s="23" t="str">
        <f t="shared" si="684"/>
        <v>% reduction in energy use</v>
      </c>
      <c r="P342" s="23" t="str">
        <f t="shared" si="68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42" s="23" t="str">
        <f t="shared" si="684"/>
        <v>industry-ag-main.html#eff-stds</v>
      </c>
      <c r="R342" s="34" t="str">
        <f t="shared" si="684"/>
        <v>industry-energy-efficiency-standards.html</v>
      </c>
      <c r="S342" s="23" t="str">
        <f t="shared" si="684"/>
        <v>U.S. DOE, 2016, Industrial Energy Efficiency Potential Analysis, https://energy.gov/sites/prod/files/2017/04/f34/energy-savings-by-state-industrial-methodology.pdf</v>
      </c>
      <c r="T342" s="23" t="str">
        <f t="shared" si="684"/>
        <v>U.S. DOE, 2016, Industrial Energy Efficiency Potential Analysis, https://energy.gov/sites/prod/files/2017/04/f34/energy-savings-by-state-industrial-methodology.pdf</v>
      </c>
      <c r="U342" s="47"/>
      <c r="V342" s="47"/>
      <c r="W342" s="47"/>
      <c r="X342" s="47"/>
      <c r="Y342" s="47"/>
      <c r="Z342" s="47"/>
    </row>
    <row r="343" spans="1:26" ht="14.25" customHeight="1">
      <c r="A343" s="21" t="str">
        <f t="shared" ref="A343:C343" si="685">A$322</f>
        <v>Industry</v>
      </c>
      <c r="B343" s="21" t="str">
        <f t="shared" si="685"/>
        <v>Industry Energy Efficiency Standards</v>
      </c>
      <c r="C343" s="21" t="str">
        <f t="shared" si="685"/>
        <v>Percentage Improvement in Eqpt Efficiency Standards above BAU</v>
      </c>
      <c r="D343" s="16" t="s">
        <v>601</v>
      </c>
      <c r="E343" s="16" t="s">
        <v>581</v>
      </c>
      <c r="F343" s="16" t="s">
        <v>602</v>
      </c>
      <c r="G343" s="16" t="s">
        <v>582</v>
      </c>
      <c r="H343" s="15">
        <v>777</v>
      </c>
      <c r="I343" s="16" t="s">
        <v>63</v>
      </c>
      <c r="J343" s="21" t="str">
        <f t="shared" ref="J343:T343" si="686">J$322</f>
        <v>Industry Energy Efficiency Standards</v>
      </c>
      <c r="K343" s="22" t="str">
        <f t="shared" si="686"/>
        <v>indst efficiency standards</v>
      </c>
      <c r="L343" s="22">
        <f t="shared" si="686"/>
        <v>0</v>
      </c>
      <c r="M343" s="22">
        <f t="shared" si="686"/>
        <v>0.33</v>
      </c>
      <c r="N343" s="22">
        <f t="shared" si="686"/>
        <v>0.01</v>
      </c>
      <c r="O343" s="23" t="str">
        <f t="shared" si="686"/>
        <v>% reduction in energy use</v>
      </c>
      <c r="P343" s="23" t="str">
        <f t="shared" si="6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43" s="23" t="str">
        <f t="shared" si="686"/>
        <v>industry-ag-main.html#eff-stds</v>
      </c>
      <c r="R343" s="34" t="str">
        <f t="shared" si="686"/>
        <v>industry-energy-efficiency-standards.html</v>
      </c>
      <c r="S343" s="23" t="str">
        <f t="shared" si="686"/>
        <v>U.S. DOE, 2016, Industrial Energy Efficiency Potential Analysis, https://energy.gov/sites/prod/files/2017/04/f34/energy-savings-by-state-industrial-methodology.pdf</v>
      </c>
      <c r="T343" s="23" t="str">
        <f t="shared" si="686"/>
        <v>U.S. DOE, 2016, Industrial Energy Efficiency Potential Analysis, https://energy.gov/sites/prod/files/2017/04/f34/energy-savings-by-state-industrial-methodology.pdf</v>
      </c>
      <c r="U343" s="47"/>
      <c r="V343" s="47"/>
      <c r="W343" s="47"/>
      <c r="X343" s="47"/>
      <c r="Y343" s="47"/>
      <c r="Z343" s="47"/>
    </row>
    <row r="344" spans="1:26" ht="14.25" customHeight="1">
      <c r="A344" s="21" t="str">
        <f t="shared" ref="A344:C344" si="687">A$322</f>
        <v>Industry</v>
      </c>
      <c r="B344" s="21" t="str">
        <f t="shared" si="687"/>
        <v>Industry Energy Efficiency Standards</v>
      </c>
      <c r="C344" s="21" t="str">
        <f t="shared" si="687"/>
        <v>Percentage Improvement in Eqpt Efficiency Standards above BAU</v>
      </c>
      <c r="D344" s="16" t="s">
        <v>601</v>
      </c>
      <c r="E344" s="16" t="s">
        <v>583</v>
      </c>
      <c r="F344" s="16" t="s">
        <v>602</v>
      </c>
      <c r="G344" s="16" t="s">
        <v>584</v>
      </c>
      <c r="H344" s="15">
        <v>778</v>
      </c>
      <c r="I344" s="16" t="s">
        <v>63</v>
      </c>
      <c r="J344" s="21" t="str">
        <f t="shared" ref="J344:T344" si="688">J$322</f>
        <v>Industry Energy Efficiency Standards</v>
      </c>
      <c r="K344" s="22" t="str">
        <f t="shared" si="688"/>
        <v>indst efficiency standards</v>
      </c>
      <c r="L344" s="22">
        <f t="shared" si="688"/>
        <v>0</v>
      </c>
      <c r="M344" s="22">
        <f t="shared" si="688"/>
        <v>0.33</v>
      </c>
      <c r="N344" s="22">
        <f t="shared" si="688"/>
        <v>0.01</v>
      </c>
      <c r="O344" s="23" t="str">
        <f t="shared" si="688"/>
        <v>% reduction in energy use</v>
      </c>
      <c r="P344" s="23" t="str">
        <f t="shared" si="688"/>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44" s="23" t="str">
        <f t="shared" si="688"/>
        <v>industry-ag-main.html#eff-stds</v>
      </c>
      <c r="R344" s="34" t="str">
        <f t="shared" si="688"/>
        <v>industry-energy-efficiency-standards.html</v>
      </c>
      <c r="S344" s="23" t="str">
        <f t="shared" si="688"/>
        <v>U.S. DOE, 2016, Industrial Energy Efficiency Potential Analysis, https://energy.gov/sites/prod/files/2017/04/f34/energy-savings-by-state-industrial-methodology.pdf</v>
      </c>
      <c r="T344" s="23" t="str">
        <f t="shared" si="688"/>
        <v>U.S. DOE, 2016, Industrial Energy Efficiency Potential Analysis, https://energy.gov/sites/prod/files/2017/04/f34/energy-savings-by-state-industrial-methodology.pdf</v>
      </c>
      <c r="U344" s="47"/>
      <c r="V344" s="47"/>
      <c r="W344" s="47"/>
      <c r="X344" s="47"/>
      <c r="Y344" s="47"/>
      <c r="Z344" s="47"/>
    </row>
    <row r="345" spans="1:26" ht="14.25" customHeight="1">
      <c r="A345" s="21" t="str">
        <f t="shared" ref="A345:C345" si="689">A$322</f>
        <v>Industry</v>
      </c>
      <c r="B345" s="21" t="str">
        <f t="shared" si="689"/>
        <v>Industry Energy Efficiency Standards</v>
      </c>
      <c r="C345" s="21" t="str">
        <f t="shared" si="689"/>
        <v>Percentage Improvement in Eqpt Efficiency Standards above BAU</v>
      </c>
      <c r="D345" s="16" t="s">
        <v>601</v>
      </c>
      <c r="E345" s="16" t="s">
        <v>585</v>
      </c>
      <c r="F345" s="16" t="s">
        <v>602</v>
      </c>
      <c r="G345" s="16" t="s">
        <v>586</v>
      </c>
      <c r="H345" s="15">
        <v>779</v>
      </c>
      <c r="I345" s="16" t="s">
        <v>86</v>
      </c>
      <c r="J345" s="21" t="str">
        <f t="shared" ref="J345:T345" si="690">J$322</f>
        <v>Industry Energy Efficiency Standards</v>
      </c>
      <c r="K345" s="22" t="str">
        <f t="shared" si="690"/>
        <v>indst efficiency standards</v>
      </c>
      <c r="L345" s="22">
        <f t="shared" si="690"/>
        <v>0</v>
      </c>
      <c r="M345" s="22">
        <f t="shared" si="690"/>
        <v>0.33</v>
      </c>
      <c r="N345" s="22">
        <f t="shared" si="690"/>
        <v>0.01</v>
      </c>
      <c r="O345" s="23" t="str">
        <f t="shared" si="690"/>
        <v>% reduction in energy use</v>
      </c>
      <c r="P345" s="23" t="str">
        <f t="shared" si="6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45" s="23" t="str">
        <f t="shared" si="690"/>
        <v>industry-ag-main.html#eff-stds</v>
      </c>
      <c r="R345" s="34" t="str">
        <f t="shared" si="690"/>
        <v>industry-energy-efficiency-standards.html</v>
      </c>
      <c r="S345" s="23" t="str">
        <f t="shared" si="690"/>
        <v>U.S. DOE, 2016, Industrial Energy Efficiency Potential Analysis, https://energy.gov/sites/prod/files/2017/04/f34/energy-savings-by-state-industrial-methodology.pdf</v>
      </c>
      <c r="T345" s="23" t="str">
        <f t="shared" si="690"/>
        <v>U.S. DOE, 2016, Industrial Energy Efficiency Potential Analysis, https://energy.gov/sites/prod/files/2017/04/f34/energy-savings-by-state-industrial-methodology.pdf</v>
      </c>
      <c r="U345" s="47"/>
      <c r="V345" s="47"/>
      <c r="W345" s="47"/>
      <c r="X345" s="47"/>
      <c r="Y345" s="47"/>
      <c r="Z345" s="47"/>
    </row>
    <row r="346" spans="1:26" ht="14.25" customHeight="1">
      <c r="A346" s="21" t="str">
        <f t="shared" ref="A346:C346" si="691">A$322</f>
        <v>Industry</v>
      </c>
      <c r="B346" s="21" t="str">
        <f t="shared" si="691"/>
        <v>Industry Energy Efficiency Standards</v>
      </c>
      <c r="C346" s="21" t="str">
        <f t="shared" si="691"/>
        <v>Percentage Improvement in Eqpt Efficiency Standards above BAU</v>
      </c>
      <c r="D346" s="16" t="s">
        <v>601</v>
      </c>
      <c r="E346" s="16" t="s">
        <v>587</v>
      </c>
      <c r="F346" s="16" t="s">
        <v>602</v>
      </c>
      <c r="G346" s="16" t="s">
        <v>588</v>
      </c>
      <c r="H346" s="15">
        <v>780</v>
      </c>
      <c r="I346" s="16" t="s">
        <v>63</v>
      </c>
      <c r="J346" s="21" t="str">
        <f t="shared" ref="J346:T346" si="692">J$322</f>
        <v>Industry Energy Efficiency Standards</v>
      </c>
      <c r="K346" s="22" t="str">
        <f t="shared" si="692"/>
        <v>indst efficiency standards</v>
      </c>
      <c r="L346" s="22">
        <f t="shared" si="692"/>
        <v>0</v>
      </c>
      <c r="M346" s="22">
        <f t="shared" si="692"/>
        <v>0.33</v>
      </c>
      <c r="N346" s="22">
        <f t="shared" si="692"/>
        <v>0.01</v>
      </c>
      <c r="O346" s="23" t="str">
        <f t="shared" si="692"/>
        <v>% reduction in energy use</v>
      </c>
      <c r="P346" s="23" t="str">
        <f t="shared" si="6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46" s="23" t="str">
        <f t="shared" si="692"/>
        <v>industry-ag-main.html#eff-stds</v>
      </c>
      <c r="R346" s="34" t="str">
        <f t="shared" si="692"/>
        <v>industry-energy-efficiency-standards.html</v>
      </c>
      <c r="S346" s="23" t="str">
        <f t="shared" si="692"/>
        <v>U.S. DOE, 2016, Industrial Energy Efficiency Potential Analysis, https://energy.gov/sites/prod/files/2017/04/f34/energy-savings-by-state-industrial-methodology.pdf</v>
      </c>
      <c r="T346" s="23" t="str">
        <f t="shared" si="692"/>
        <v>U.S. DOE, 2016, Industrial Energy Efficiency Potential Analysis, https://energy.gov/sites/prod/files/2017/04/f34/energy-savings-by-state-industrial-methodology.pdf</v>
      </c>
      <c r="U346" s="47"/>
      <c r="V346" s="47"/>
      <c r="W346" s="47"/>
      <c r="X346" s="47"/>
      <c r="Y346" s="47"/>
      <c r="Z346" s="47"/>
    </row>
    <row r="347" spans="1:26" ht="14.25" customHeight="1">
      <c r="A347" s="21" t="str">
        <f t="shared" ref="A347:C347" si="693">A$322</f>
        <v>Industry</v>
      </c>
      <c r="B347" s="21" t="str">
        <f t="shared" si="693"/>
        <v>Industry Energy Efficiency Standards</v>
      </c>
      <c r="C347" s="21" t="str">
        <f t="shared" si="693"/>
        <v>Percentage Improvement in Eqpt Efficiency Standards above BAU</v>
      </c>
      <c r="D347" s="16" t="s">
        <v>601</v>
      </c>
      <c r="E347" s="16" t="s">
        <v>589</v>
      </c>
      <c r="F347" s="16" t="s">
        <v>602</v>
      </c>
      <c r="G347" s="16" t="s">
        <v>590</v>
      </c>
      <c r="H347" s="15">
        <v>781</v>
      </c>
      <c r="I347" s="16" t="s">
        <v>86</v>
      </c>
      <c r="J347" s="21" t="str">
        <f t="shared" ref="J347:T347" si="694">J$322</f>
        <v>Industry Energy Efficiency Standards</v>
      </c>
      <c r="K347" s="22" t="str">
        <f t="shared" si="694"/>
        <v>indst efficiency standards</v>
      </c>
      <c r="L347" s="22">
        <f t="shared" si="694"/>
        <v>0</v>
      </c>
      <c r="M347" s="22">
        <f t="shared" si="694"/>
        <v>0.33</v>
      </c>
      <c r="N347" s="22">
        <f t="shared" si="694"/>
        <v>0.01</v>
      </c>
      <c r="O347" s="23" t="str">
        <f t="shared" si="694"/>
        <v>% reduction in energy use</v>
      </c>
      <c r="P347" s="23" t="str">
        <f t="shared" si="69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47" s="23" t="str">
        <f t="shared" si="694"/>
        <v>industry-ag-main.html#eff-stds</v>
      </c>
      <c r="R347" s="34" t="str">
        <f t="shared" si="694"/>
        <v>industry-energy-efficiency-standards.html</v>
      </c>
      <c r="S347" s="23" t="str">
        <f t="shared" si="694"/>
        <v>U.S. DOE, 2016, Industrial Energy Efficiency Potential Analysis, https://energy.gov/sites/prod/files/2017/04/f34/energy-savings-by-state-industrial-methodology.pdf</v>
      </c>
      <c r="T347" s="23" t="str">
        <f t="shared" si="694"/>
        <v>U.S. DOE, 2016, Industrial Energy Efficiency Potential Analysis, https://energy.gov/sites/prod/files/2017/04/f34/energy-savings-by-state-industrial-methodology.pdf</v>
      </c>
      <c r="U347" s="47"/>
      <c r="V347" s="47"/>
      <c r="W347" s="47"/>
      <c r="X347" s="47"/>
      <c r="Y347" s="47"/>
      <c r="Z347" s="47"/>
    </row>
    <row r="348" spans="1:26" ht="14.25" customHeight="1">
      <c r="A348" s="21" t="str">
        <f t="shared" ref="A348:C348" si="695">A$322</f>
        <v>Industry</v>
      </c>
      <c r="B348" s="21" t="str">
        <f t="shared" si="695"/>
        <v>Industry Energy Efficiency Standards</v>
      </c>
      <c r="C348" s="21" t="str">
        <f t="shared" si="695"/>
        <v>Percentage Improvement in Eqpt Efficiency Standards above BAU</v>
      </c>
      <c r="D348" s="16" t="s">
        <v>601</v>
      </c>
      <c r="E348" s="16" t="s">
        <v>591</v>
      </c>
      <c r="F348" s="16" t="s">
        <v>602</v>
      </c>
      <c r="G348" s="16" t="s">
        <v>592</v>
      </c>
      <c r="H348" s="15">
        <v>782</v>
      </c>
      <c r="I348" s="16" t="s">
        <v>86</v>
      </c>
      <c r="J348" s="21" t="str">
        <f t="shared" ref="J348:T348" si="696">J$322</f>
        <v>Industry Energy Efficiency Standards</v>
      </c>
      <c r="K348" s="22" t="str">
        <f t="shared" si="696"/>
        <v>indst efficiency standards</v>
      </c>
      <c r="L348" s="22">
        <f t="shared" si="696"/>
        <v>0</v>
      </c>
      <c r="M348" s="22">
        <f t="shared" si="696"/>
        <v>0.33</v>
      </c>
      <c r="N348" s="22">
        <f t="shared" si="696"/>
        <v>0.01</v>
      </c>
      <c r="O348" s="23" t="str">
        <f t="shared" si="696"/>
        <v>% reduction in energy use</v>
      </c>
      <c r="P348" s="23" t="str">
        <f t="shared" si="6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48" s="23" t="str">
        <f t="shared" si="696"/>
        <v>industry-ag-main.html#eff-stds</v>
      </c>
      <c r="R348" s="34" t="str">
        <f t="shared" si="696"/>
        <v>industry-energy-efficiency-standards.html</v>
      </c>
      <c r="S348" s="23" t="str">
        <f t="shared" si="696"/>
        <v>U.S. DOE, 2016, Industrial Energy Efficiency Potential Analysis, https://energy.gov/sites/prod/files/2017/04/f34/energy-savings-by-state-industrial-methodology.pdf</v>
      </c>
      <c r="T348" s="23" t="str">
        <f t="shared" si="696"/>
        <v>U.S. DOE, 2016, Industrial Energy Efficiency Potential Analysis, https://energy.gov/sites/prod/files/2017/04/f34/energy-savings-by-state-industrial-methodology.pdf</v>
      </c>
      <c r="U348" s="47"/>
      <c r="V348" s="47"/>
      <c r="W348" s="47"/>
      <c r="X348" s="47"/>
      <c r="Y348" s="47"/>
      <c r="Z348" s="47"/>
    </row>
    <row r="349" spans="1:26" ht="14.25" customHeight="1">
      <c r="A349" s="21" t="str">
        <f t="shared" ref="A349:C349" si="697">A$322</f>
        <v>Industry</v>
      </c>
      <c r="B349" s="21" t="str">
        <f t="shared" si="697"/>
        <v>Industry Energy Efficiency Standards</v>
      </c>
      <c r="C349" s="21" t="str">
        <f t="shared" si="697"/>
        <v>Percentage Improvement in Eqpt Efficiency Standards above BAU</v>
      </c>
      <c r="D349" s="16" t="s">
        <v>601</v>
      </c>
      <c r="E349" s="16" t="s">
        <v>593</v>
      </c>
      <c r="F349" s="16" t="s">
        <v>602</v>
      </c>
      <c r="G349" s="16" t="s">
        <v>594</v>
      </c>
      <c r="H349" s="15">
        <v>783</v>
      </c>
      <c r="I349" s="16" t="s">
        <v>63</v>
      </c>
      <c r="J349" s="21" t="str">
        <f t="shared" ref="J349:T349" si="698">J$322</f>
        <v>Industry Energy Efficiency Standards</v>
      </c>
      <c r="K349" s="22" t="str">
        <f t="shared" si="698"/>
        <v>indst efficiency standards</v>
      </c>
      <c r="L349" s="22">
        <f t="shared" si="698"/>
        <v>0</v>
      </c>
      <c r="M349" s="22">
        <f t="shared" si="698"/>
        <v>0.33</v>
      </c>
      <c r="N349" s="22">
        <f t="shared" si="698"/>
        <v>0.01</v>
      </c>
      <c r="O349" s="23" t="str">
        <f t="shared" si="698"/>
        <v>% reduction in energy use</v>
      </c>
      <c r="P349" s="23" t="str">
        <f t="shared" si="698"/>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49" s="23" t="str">
        <f t="shared" si="698"/>
        <v>industry-ag-main.html#eff-stds</v>
      </c>
      <c r="R349" s="34" t="str">
        <f t="shared" si="698"/>
        <v>industry-energy-efficiency-standards.html</v>
      </c>
      <c r="S349" s="23" t="str">
        <f t="shared" si="698"/>
        <v>U.S. DOE, 2016, Industrial Energy Efficiency Potential Analysis, https://energy.gov/sites/prod/files/2017/04/f34/energy-savings-by-state-industrial-methodology.pdf</v>
      </c>
      <c r="T349" s="23" t="str">
        <f t="shared" si="698"/>
        <v>U.S. DOE, 2016, Industrial Energy Efficiency Potential Analysis, https://energy.gov/sites/prod/files/2017/04/f34/energy-savings-by-state-industrial-methodology.pdf</v>
      </c>
      <c r="U349" s="47"/>
      <c r="V349" s="47"/>
      <c r="W349" s="47"/>
      <c r="X349" s="47"/>
      <c r="Y349" s="47"/>
      <c r="Z349" s="47"/>
    </row>
    <row r="350" spans="1:26" ht="14.25" customHeight="1">
      <c r="A350" s="21" t="str">
        <f t="shared" ref="A350:C350" si="699">A$322</f>
        <v>Industry</v>
      </c>
      <c r="B350" s="21" t="str">
        <f t="shared" si="699"/>
        <v>Industry Energy Efficiency Standards</v>
      </c>
      <c r="C350" s="21" t="str">
        <f t="shared" si="699"/>
        <v>Percentage Improvement in Eqpt Efficiency Standards above BAU</v>
      </c>
      <c r="D350" s="16" t="s">
        <v>601</v>
      </c>
      <c r="E350" s="16" t="s">
        <v>595</v>
      </c>
      <c r="F350" s="16" t="s">
        <v>602</v>
      </c>
      <c r="G350" s="16" t="s">
        <v>596</v>
      </c>
      <c r="H350" s="15">
        <v>784</v>
      </c>
      <c r="I350" s="16" t="s">
        <v>63</v>
      </c>
      <c r="J350" s="21" t="str">
        <f t="shared" ref="J350:T350" si="700">J$322</f>
        <v>Industry Energy Efficiency Standards</v>
      </c>
      <c r="K350" s="22" t="str">
        <f t="shared" si="700"/>
        <v>indst efficiency standards</v>
      </c>
      <c r="L350" s="22">
        <f t="shared" si="700"/>
        <v>0</v>
      </c>
      <c r="M350" s="22">
        <f t="shared" si="700"/>
        <v>0.33</v>
      </c>
      <c r="N350" s="22">
        <f t="shared" si="700"/>
        <v>0.01</v>
      </c>
      <c r="O350" s="23" t="str">
        <f t="shared" si="700"/>
        <v>% reduction in energy use</v>
      </c>
      <c r="P350" s="23" t="str">
        <f t="shared" si="70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50" s="23" t="str">
        <f t="shared" si="700"/>
        <v>industry-ag-main.html#eff-stds</v>
      </c>
      <c r="R350" s="34" t="str">
        <f t="shared" si="700"/>
        <v>industry-energy-efficiency-standards.html</v>
      </c>
      <c r="S350" s="23" t="str">
        <f t="shared" si="700"/>
        <v>U.S. DOE, 2016, Industrial Energy Efficiency Potential Analysis, https://energy.gov/sites/prod/files/2017/04/f34/energy-savings-by-state-industrial-methodology.pdf</v>
      </c>
      <c r="T350" s="23" t="str">
        <f t="shared" si="700"/>
        <v>U.S. DOE, 2016, Industrial Energy Efficiency Potential Analysis, https://energy.gov/sites/prod/files/2017/04/f34/energy-savings-by-state-industrial-methodology.pdf</v>
      </c>
      <c r="U350" s="47"/>
      <c r="V350" s="47"/>
      <c r="W350" s="47"/>
      <c r="X350" s="47"/>
      <c r="Y350" s="47"/>
      <c r="Z350" s="47"/>
    </row>
    <row r="351" spans="1:26" ht="14.25" customHeight="1">
      <c r="A351" s="21" t="str">
        <f t="shared" ref="A351:C351" si="701">A$322</f>
        <v>Industry</v>
      </c>
      <c r="B351" s="21" t="str">
        <f t="shared" si="701"/>
        <v>Industry Energy Efficiency Standards</v>
      </c>
      <c r="C351" s="21" t="str">
        <f t="shared" si="701"/>
        <v>Percentage Improvement in Eqpt Efficiency Standards above BAU</v>
      </c>
      <c r="D351" s="16" t="s">
        <v>601</v>
      </c>
      <c r="E351" s="16" t="s">
        <v>597</v>
      </c>
      <c r="F351" s="16" t="s">
        <v>602</v>
      </c>
      <c r="G351" s="16" t="s">
        <v>598</v>
      </c>
      <c r="H351" s="15">
        <v>785</v>
      </c>
      <c r="I351" s="16" t="s">
        <v>86</v>
      </c>
      <c r="J351" s="21" t="str">
        <f t="shared" ref="J351:T351" si="702">J$322</f>
        <v>Industry Energy Efficiency Standards</v>
      </c>
      <c r="K351" s="22" t="str">
        <f t="shared" si="702"/>
        <v>indst efficiency standards</v>
      </c>
      <c r="L351" s="22">
        <f t="shared" si="702"/>
        <v>0</v>
      </c>
      <c r="M351" s="22">
        <f t="shared" si="702"/>
        <v>0.33</v>
      </c>
      <c r="N351" s="22">
        <f t="shared" si="702"/>
        <v>0.01</v>
      </c>
      <c r="O351" s="23" t="str">
        <f t="shared" si="702"/>
        <v>% reduction in energy use</v>
      </c>
      <c r="P351" s="23" t="str">
        <f t="shared" si="70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51" s="23" t="str">
        <f t="shared" si="702"/>
        <v>industry-ag-main.html#eff-stds</v>
      </c>
      <c r="R351" s="34" t="str">
        <f t="shared" si="702"/>
        <v>industry-energy-efficiency-standards.html</v>
      </c>
      <c r="S351" s="23" t="str">
        <f t="shared" si="702"/>
        <v>U.S. DOE, 2016, Industrial Energy Efficiency Potential Analysis, https://energy.gov/sites/prod/files/2017/04/f34/energy-savings-by-state-industrial-methodology.pdf</v>
      </c>
      <c r="T351" s="23" t="str">
        <f t="shared" si="702"/>
        <v>U.S. DOE, 2016, Industrial Energy Efficiency Potential Analysis, https://energy.gov/sites/prod/files/2017/04/f34/energy-savings-by-state-industrial-methodology.pdf</v>
      </c>
      <c r="U351" s="47"/>
      <c r="V351" s="47"/>
      <c r="W351" s="47"/>
      <c r="X351" s="47"/>
      <c r="Y351" s="47"/>
      <c r="Z351" s="47"/>
    </row>
    <row r="352" spans="1:26" ht="14.25" customHeight="1">
      <c r="A352" s="21" t="str">
        <f t="shared" ref="A352:C352" si="703">A$322</f>
        <v>Industry</v>
      </c>
      <c r="B352" s="21" t="str">
        <f t="shared" si="703"/>
        <v>Industry Energy Efficiency Standards</v>
      </c>
      <c r="C352" s="21" t="str">
        <f t="shared" si="703"/>
        <v>Percentage Improvement in Eqpt Efficiency Standards above BAU</v>
      </c>
      <c r="D352" s="16" t="s">
        <v>603</v>
      </c>
      <c r="E352" s="16" t="s">
        <v>573</v>
      </c>
      <c r="F352" s="16" t="s">
        <v>604</v>
      </c>
      <c r="G352" s="16" t="s">
        <v>575</v>
      </c>
      <c r="H352" s="15">
        <v>786</v>
      </c>
      <c r="I352" s="16" t="s">
        <v>63</v>
      </c>
      <c r="J352" s="21" t="str">
        <f t="shared" ref="J352:T352" si="704">J$322</f>
        <v>Industry Energy Efficiency Standards</v>
      </c>
      <c r="K352" s="22" t="str">
        <f t="shared" si="704"/>
        <v>indst efficiency standards</v>
      </c>
      <c r="L352" s="22">
        <f t="shared" si="704"/>
        <v>0</v>
      </c>
      <c r="M352" s="22">
        <f t="shared" si="704"/>
        <v>0.33</v>
      </c>
      <c r="N352" s="22">
        <f t="shared" si="704"/>
        <v>0.01</v>
      </c>
      <c r="O352" s="23" t="str">
        <f t="shared" si="704"/>
        <v>% reduction in energy use</v>
      </c>
      <c r="P352" s="23" t="str">
        <f t="shared" si="70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52" s="23" t="str">
        <f t="shared" si="704"/>
        <v>industry-ag-main.html#eff-stds</v>
      </c>
      <c r="R352" s="34" t="str">
        <f t="shared" si="704"/>
        <v>industry-energy-efficiency-standards.html</v>
      </c>
      <c r="S352" s="23" t="str">
        <f t="shared" si="704"/>
        <v>U.S. DOE, 2016, Industrial Energy Efficiency Potential Analysis, https://energy.gov/sites/prod/files/2017/04/f34/energy-savings-by-state-industrial-methodology.pdf</v>
      </c>
      <c r="T352" s="23" t="str">
        <f t="shared" si="704"/>
        <v>U.S. DOE, 2016, Industrial Energy Efficiency Potential Analysis, https://energy.gov/sites/prod/files/2017/04/f34/energy-savings-by-state-industrial-methodology.pdf</v>
      </c>
      <c r="U352" s="47"/>
      <c r="V352" s="47"/>
      <c r="W352" s="47"/>
      <c r="X352" s="47"/>
      <c r="Y352" s="47"/>
      <c r="Z352" s="47"/>
    </row>
    <row r="353" spans="1:26" ht="14.25" customHeight="1">
      <c r="A353" s="21" t="str">
        <f t="shared" ref="A353:C353" si="705">A$322</f>
        <v>Industry</v>
      </c>
      <c r="B353" s="21" t="str">
        <f t="shared" si="705"/>
        <v>Industry Energy Efficiency Standards</v>
      </c>
      <c r="C353" s="21" t="str">
        <f t="shared" si="705"/>
        <v>Percentage Improvement in Eqpt Efficiency Standards above BAU</v>
      </c>
      <c r="D353" s="16" t="s">
        <v>603</v>
      </c>
      <c r="E353" s="16" t="s">
        <v>581</v>
      </c>
      <c r="F353" s="16" t="s">
        <v>604</v>
      </c>
      <c r="G353" s="16" t="s">
        <v>582</v>
      </c>
      <c r="H353" s="15">
        <v>787</v>
      </c>
      <c r="I353" s="16" t="s">
        <v>63</v>
      </c>
      <c r="J353" s="21" t="str">
        <f t="shared" ref="J353:T353" si="706">J$322</f>
        <v>Industry Energy Efficiency Standards</v>
      </c>
      <c r="K353" s="22" t="str">
        <f t="shared" si="706"/>
        <v>indst efficiency standards</v>
      </c>
      <c r="L353" s="22">
        <f t="shared" si="706"/>
        <v>0</v>
      </c>
      <c r="M353" s="22">
        <f t="shared" si="706"/>
        <v>0.33</v>
      </c>
      <c r="N353" s="22">
        <f t="shared" si="706"/>
        <v>0.01</v>
      </c>
      <c r="O353" s="23" t="str">
        <f t="shared" si="706"/>
        <v>% reduction in energy use</v>
      </c>
      <c r="P353" s="23" t="str">
        <f t="shared" si="70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53" s="23" t="str">
        <f t="shared" si="706"/>
        <v>industry-ag-main.html#eff-stds</v>
      </c>
      <c r="R353" s="34" t="str">
        <f t="shared" si="706"/>
        <v>industry-energy-efficiency-standards.html</v>
      </c>
      <c r="S353" s="23" t="str">
        <f t="shared" si="706"/>
        <v>U.S. DOE, 2016, Industrial Energy Efficiency Potential Analysis, https://energy.gov/sites/prod/files/2017/04/f34/energy-savings-by-state-industrial-methodology.pdf</v>
      </c>
      <c r="T353" s="23" t="str">
        <f t="shared" si="706"/>
        <v>U.S. DOE, 2016, Industrial Energy Efficiency Potential Analysis, https://energy.gov/sites/prod/files/2017/04/f34/energy-savings-by-state-industrial-methodology.pdf</v>
      </c>
      <c r="U353" s="47"/>
      <c r="V353" s="47"/>
      <c r="W353" s="47"/>
      <c r="X353" s="47"/>
      <c r="Y353" s="47"/>
      <c r="Z353" s="47"/>
    </row>
    <row r="354" spans="1:26" ht="14.25" customHeight="1">
      <c r="A354" s="21" t="str">
        <f t="shared" ref="A354:C354" si="707">A$322</f>
        <v>Industry</v>
      </c>
      <c r="B354" s="21" t="str">
        <f t="shared" si="707"/>
        <v>Industry Energy Efficiency Standards</v>
      </c>
      <c r="C354" s="21" t="str">
        <f t="shared" si="707"/>
        <v>Percentage Improvement in Eqpt Efficiency Standards above BAU</v>
      </c>
      <c r="D354" s="16" t="s">
        <v>603</v>
      </c>
      <c r="E354" s="16" t="s">
        <v>583</v>
      </c>
      <c r="F354" s="16" t="s">
        <v>604</v>
      </c>
      <c r="G354" s="16" t="s">
        <v>584</v>
      </c>
      <c r="H354" s="15">
        <v>788</v>
      </c>
      <c r="I354" s="16" t="s">
        <v>63</v>
      </c>
      <c r="J354" s="21" t="str">
        <f t="shared" ref="J354:T354" si="708">J$322</f>
        <v>Industry Energy Efficiency Standards</v>
      </c>
      <c r="K354" s="22" t="str">
        <f t="shared" si="708"/>
        <v>indst efficiency standards</v>
      </c>
      <c r="L354" s="22">
        <f t="shared" si="708"/>
        <v>0</v>
      </c>
      <c r="M354" s="22">
        <f t="shared" si="708"/>
        <v>0.33</v>
      </c>
      <c r="N354" s="22">
        <f t="shared" si="708"/>
        <v>0.01</v>
      </c>
      <c r="O354" s="23" t="str">
        <f t="shared" si="708"/>
        <v>% reduction in energy use</v>
      </c>
      <c r="P354" s="23" t="str">
        <f t="shared" si="708"/>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54" s="23" t="str">
        <f t="shared" si="708"/>
        <v>industry-ag-main.html#eff-stds</v>
      </c>
      <c r="R354" s="34" t="str">
        <f t="shared" si="708"/>
        <v>industry-energy-efficiency-standards.html</v>
      </c>
      <c r="S354" s="23" t="str">
        <f t="shared" si="708"/>
        <v>U.S. DOE, 2016, Industrial Energy Efficiency Potential Analysis, https://energy.gov/sites/prod/files/2017/04/f34/energy-savings-by-state-industrial-methodology.pdf</v>
      </c>
      <c r="T354" s="23" t="str">
        <f t="shared" si="708"/>
        <v>U.S. DOE, 2016, Industrial Energy Efficiency Potential Analysis, https://energy.gov/sites/prod/files/2017/04/f34/energy-savings-by-state-industrial-methodology.pdf</v>
      </c>
      <c r="U354" s="47"/>
      <c r="V354" s="47"/>
      <c r="W354" s="47"/>
      <c r="X354" s="47"/>
      <c r="Y354" s="47"/>
      <c r="Z354" s="47"/>
    </row>
    <row r="355" spans="1:26" ht="14.25" customHeight="1">
      <c r="A355" s="21" t="str">
        <f t="shared" ref="A355:C355" si="709">A$322</f>
        <v>Industry</v>
      </c>
      <c r="B355" s="21" t="str">
        <f t="shared" si="709"/>
        <v>Industry Energy Efficiency Standards</v>
      </c>
      <c r="C355" s="21" t="str">
        <f t="shared" si="709"/>
        <v>Percentage Improvement in Eqpt Efficiency Standards above BAU</v>
      </c>
      <c r="D355" s="16" t="s">
        <v>603</v>
      </c>
      <c r="E355" s="16" t="s">
        <v>585</v>
      </c>
      <c r="F355" s="16" t="s">
        <v>604</v>
      </c>
      <c r="G355" s="16" t="s">
        <v>586</v>
      </c>
      <c r="H355" s="15">
        <v>789</v>
      </c>
      <c r="I355" s="16" t="s">
        <v>86</v>
      </c>
      <c r="J355" s="21" t="str">
        <f t="shared" ref="J355:T355" si="710">J$322</f>
        <v>Industry Energy Efficiency Standards</v>
      </c>
      <c r="K355" s="22" t="str">
        <f t="shared" si="710"/>
        <v>indst efficiency standards</v>
      </c>
      <c r="L355" s="22">
        <f t="shared" si="710"/>
        <v>0</v>
      </c>
      <c r="M355" s="22">
        <f t="shared" si="710"/>
        <v>0.33</v>
      </c>
      <c r="N355" s="22">
        <f t="shared" si="710"/>
        <v>0.01</v>
      </c>
      <c r="O355" s="23" t="str">
        <f t="shared" si="710"/>
        <v>% reduction in energy use</v>
      </c>
      <c r="P355" s="23" t="str">
        <f t="shared" si="71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55" s="23" t="str">
        <f t="shared" si="710"/>
        <v>industry-ag-main.html#eff-stds</v>
      </c>
      <c r="R355" s="34" t="str">
        <f t="shared" si="710"/>
        <v>industry-energy-efficiency-standards.html</v>
      </c>
      <c r="S355" s="23" t="str">
        <f t="shared" si="710"/>
        <v>U.S. DOE, 2016, Industrial Energy Efficiency Potential Analysis, https://energy.gov/sites/prod/files/2017/04/f34/energy-savings-by-state-industrial-methodology.pdf</v>
      </c>
      <c r="T355" s="23" t="str">
        <f t="shared" si="710"/>
        <v>U.S. DOE, 2016, Industrial Energy Efficiency Potential Analysis, https://energy.gov/sites/prod/files/2017/04/f34/energy-savings-by-state-industrial-methodology.pdf</v>
      </c>
      <c r="U355" s="47"/>
      <c r="V355" s="47"/>
      <c r="W355" s="47"/>
      <c r="X355" s="47"/>
      <c r="Y355" s="47"/>
      <c r="Z355" s="47"/>
    </row>
    <row r="356" spans="1:26" ht="14.25" customHeight="1">
      <c r="A356" s="21" t="str">
        <f t="shared" ref="A356:C356" si="711">A$322</f>
        <v>Industry</v>
      </c>
      <c r="B356" s="21" t="str">
        <f t="shared" si="711"/>
        <v>Industry Energy Efficiency Standards</v>
      </c>
      <c r="C356" s="21" t="str">
        <f t="shared" si="711"/>
        <v>Percentage Improvement in Eqpt Efficiency Standards above BAU</v>
      </c>
      <c r="D356" s="16" t="s">
        <v>603</v>
      </c>
      <c r="E356" s="16" t="s">
        <v>587</v>
      </c>
      <c r="F356" s="16" t="s">
        <v>604</v>
      </c>
      <c r="G356" s="16" t="s">
        <v>588</v>
      </c>
      <c r="H356" s="15">
        <v>790</v>
      </c>
      <c r="I356" s="16" t="s">
        <v>63</v>
      </c>
      <c r="J356" s="21" t="str">
        <f t="shared" ref="J356:T356" si="712">J$322</f>
        <v>Industry Energy Efficiency Standards</v>
      </c>
      <c r="K356" s="22" t="str">
        <f t="shared" si="712"/>
        <v>indst efficiency standards</v>
      </c>
      <c r="L356" s="22">
        <f t="shared" si="712"/>
        <v>0</v>
      </c>
      <c r="M356" s="22">
        <f t="shared" si="712"/>
        <v>0.33</v>
      </c>
      <c r="N356" s="22">
        <f t="shared" si="712"/>
        <v>0.01</v>
      </c>
      <c r="O356" s="23" t="str">
        <f t="shared" si="712"/>
        <v>% reduction in energy use</v>
      </c>
      <c r="P356" s="23" t="str">
        <f t="shared" si="71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56" s="23" t="str">
        <f t="shared" si="712"/>
        <v>industry-ag-main.html#eff-stds</v>
      </c>
      <c r="R356" s="34" t="str">
        <f t="shared" si="712"/>
        <v>industry-energy-efficiency-standards.html</v>
      </c>
      <c r="S356" s="23" t="str">
        <f t="shared" si="712"/>
        <v>U.S. DOE, 2016, Industrial Energy Efficiency Potential Analysis, https://energy.gov/sites/prod/files/2017/04/f34/energy-savings-by-state-industrial-methodology.pdf</v>
      </c>
      <c r="T356" s="23" t="str">
        <f t="shared" si="712"/>
        <v>U.S. DOE, 2016, Industrial Energy Efficiency Potential Analysis, https://energy.gov/sites/prod/files/2017/04/f34/energy-savings-by-state-industrial-methodology.pdf</v>
      </c>
      <c r="U356" s="47"/>
      <c r="V356" s="47"/>
      <c r="W356" s="47"/>
      <c r="X356" s="47"/>
      <c r="Y356" s="47"/>
      <c r="Z356" s="47"/>
    </row>
    <row r="357" spans="1:26" ht="14.25" customHeight="1">
      <c r="A357" s="21" t="str">
        <f t="shared" ref="A357:C357" si="713">A$322</f>
        <v>Industry</v>
      </c>
      <c r="B357" s="21" t="str">
        <f t="shared" si="713"/>
        <v>Industry Energy Efficiency Standards</v>
      </c>
      <c r="C357" s="21" t="str">
        <f t="shared" si="713"/>
        <v>Percentage Improvement in Eqpt Efficiency Standards above BAU</v>
      </c>
      <c r="D357" s="16" t="s">
        <v>603</v>
      </c>
      <c r="E357" s="16" t="s">
        <v>589</v>
      </c>
      <c r="F357" s="16" t="s">
        <v>604</v>
      </c>
      <c r="G357" s="16" t="s">
        <v>590</v>
      </c>
      <c r="H357" s="15">
        <v>791</v>
      </c>
      <c r="I357" s="16" t="s">
        <v>86</v>
      </c>
      <c r="J357" s="21" t="str">
        <f t="shared" ref="J357:T357" si="714">J$322</f>
        <v>Industry Energy Efficiency Standards</v>
      </c>
      <c r="K357" s="22" t="str">
        <f t="shared" si="714"/>
        <v>indst efficiency standards</v>
      </c>
      <c r="L357" s="22">
        <f t="shared" si="714"/>
        <v>0</v>
      </c>
      <c r="M357" s="22">
        <f t="shared" si="714"/>
        <v>0.33</v>
      </c>
      <c r="N357" s="22">
        <f t="shared" si="714"/>
        <v>0.01</v>
      </c>
      <c r="O357" s="23" t="str">
        <f t="shared" si="714"/>
        <v>% reduction in energy use</v>
      </c>
      <c r="P357" s="23" t="str">
        <f t="shared" si="71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57" s="23" t="str">
        <f t="shared" si="714"/>
        <v>industry-ag-main.html#eff-stds</v>
      </c>
      <c r="R357" s="34" t="str">
        <f t="shared" si="714"/>
        <v>industry-energy-efficiency-standards.html</v>
      </c>
      <c r="S357" s="23" t="str">
        <f t="shared" si="714"/>
        <v>U.S. DOE, 2016, Industrial Energy Efficiency Potential Analysis, https://energy.gov/sites/prod/files/2017/04/f34/energy-savings-by-state-industrial-methodology.pdf</v>
      </c>
      <c r="T357" s="23" t="str">
        <f t="shared" si="714"/>
        <v>U.S. DOE, 2016, Industrial Energy Efficiency Potential Analysis, https://energy.gov/sites/prod/files/2017/04/f34/energy-savings-by-state-industrial-methodology.pdf</v>
      </c>
      <c r="U357" s="47"/>
      <c r="V357" s="47"/>
      <c r="W357" s="47"/>
      <c r="X357" s="47"/>
      <c r="Y357" s="47"/>
      <c r="Z357" s="47"/>
    </row>
    <row r="358" spans="1:26" ht="14.25" customHeight="1">
      <c r="A358" s="21" t="str">
        <f t="shared" ref="A358:C358" si="715">A$322</f>
        <v>Industry</v>
      </c>
      <c r="B358" s="21" t="str">
        <f t="shared" si="715"/>
        <v>Industry Energy Efficiency Standards</v>
      </c>
      <c r="C358" s="21" t="str">
        <f t="shared" si="715"/>
        <v>Percentage Improvement in Eqpt Efficiency Standards above BAU</v>
      </c>
      <c r="D358" s="16" t="s">
        <v>603</v>
      </c>
      <c r="E358" s="16" t="s">
        <v>591</v>
      </c>
      <c r="F358" s="16" t="s">
        <v>604</v>
      </c>
      <c r="G358" s="16" t="s">
        <v>592</v>
      </c>
      <c r="H358" s="15">
        <v>792</v>
      </c>
      <c r="I358" s="16" t="s">
        <v>86</v>
      </c>
      <c r="J358" s="21" t="str">
        <f t="shared" ref="J358:T358" si="716">J$322</f>
        <v>Industry Energy Efficiency Standards</v>
      </c>
      <c r="K358" s="22" t="str">
        <f t="shared" si="716"/>
        <v>indst efficiency standards</v>
      </c>
      <c r="L358" s="22">
        <f t="shared" si="716"/>
        <v>0</v>
      </c>
      <c r="M358" s="22">
        <f t="shared" si="716"/>
        <v>0.33</v>
      </c>
      <c r="N358" s="22">
        <f t="shared" si="716"/>
        <v>0.01</v>
      </c>
      <c r="O358" s="23" t="str">
        <f t="shared" si="716"/>
        <v>% reduction in energy use</v>
      </c>
      <c r="P358" s="23" t="str">
        <f t="shared" si="7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58" s="23" t="str">
        <f t="shared" si="716"/>
        <v>industry-ag-main.html#eff-stds</v>
      </c>
      <c r="R358" s="34" t="str">
        <f t="shared" si="716"/>
        <v>industry-energy-efficiency-standards.html</v>
      </c>
      <c r="S358" s="23" t="str">
        <f t="shared" si="716"/>
        <v>U.S. DOE, 2016, Industrial Energy Efficiency Potential Analysis, https://energy.gov/sites/prod/files/2017/04/f34/energy-savings-by-state-industrial-methodology.pdf</v>
      </c>
      <c r="T358" s="23" t="str">
        <f t="shared" si="716"/>
        <v>U.S. DOE, 2016, Industrial Energy Efficiency Potential Analysis, https://energy.gov/sites/prod/files/2017/04/f34/energy-savings-by-state-industrial-methodology.pdf</v>
      </c>
      <c r="U358" s="47"/>
      <c r="V358" s="47"/>
      <c r="W358" s="47"/>
      <c r="X358" s="47"/>
      <c r="Y358" s="47"/>
      <c r="Z358" s="47"/>
    </row>
    <row r="359" spans="1:26" ht="14.25" customHeight="1">
      <c r="A359" s="21" t="str">
        <f t="shared" ref="A359:C359" si="717">A$322</f>
        <v>Industry</v>
      </c>
      <c r="B359" s="21" t="str">
        <f t="shared" si="717"/>
        <v>Industry Energy Efficiency Standards</v>
      </c>
      <c r="C359" s="21" t="str">
        <f t="shared" si="717"/>
        <v>Percentage Improvement in Eqpt Efficiency Standards above BAU</v>
      </c>
      <c r="D359" s="16" t="s">
        <v>603</v>
      </c>
      <c r="E359" s="16" t="s">
        <v>593</v>
      </c>
      <c r="F359" s="16" t="s">
        <v>604</v>
      </c>
      <c r="G359" s="16" t="s">
        <v>594</v>
      </c>
      <c r="H359" s="15">
        <v>793</v>
      </c>
      <c r="I359" s="16" t="s">
        <v>63</v>
      </c>
      <c r="J359" s="21" t="str">
        <f t="shared" ref="J359:T359" si="718">J$322</f>
        <v>Industry Energy Efficiency Standards</v>
      </c>
      <c r="K359" s="22" t="str">
        <f t="shared" si="718"/>
        <v>indst efficiency standards</v>
      </c>
      <c r="L359" s="22">
        <f t="shared" si="718"/>
        <v>0</v>
      </c>
      <c r="M359" s="22">
        <f t="shared" si="718"/>
        <v>0.33</v>
      </c>
      <c r="N359" s="22">
        <f t="shared" si="718"/>
        <v>0.01</v>
      </c>
      <c r="O359" s="23" t="str">
        <f t="shared" si="718"/>
        <v>% reduction in energy use</v>
      </c>
      <c r="P359" s="23" t="str">
        <f t="shared" si="718"/>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59" s="23" t="str">
        <f t="shared" si="718"/>
        <v>industry-ag-main.html#eff-stds</v>
      </c>
      <c r="R359" s="34" t="str">
        <f t="shared" si="718"/>
        <v>industry-energy-efficiency-standards.html</v>
      </c>
      <c r="S359" s="23" t="str">
        <f t="shared" si="718"/>
        <v>U.S. DOE, 2016, Industrial Energy Efficiency Potential Analysis, https://energy.gov/sites/prod/files/2017/04/f34/energy-savings-by-state-industrial-methodology.pdf</v>
      </c>
      <c r="T359" s="23" t="str">
        <f t="shared" si="718"/>
        <v>U.S. DOE, 2016, Industrial Energy Efficiency Potential Analysis, https://energy.gov/sites/prod/files/2017/04/f34/energy-savings-by-state-industrial-methodology.pdf</v>
      </c>
      <c r="U359" s="47"/>
      <c r="V359" s="47"/>
      <c r="W359" s="47"/>
      <c r="X359" s="47"/>
      <c r="Y359" s="47"/>
      <c r="Z359" s="47"/>
    </row>
    <row r="360" spans="1:26" ht="14.25" customHeight="1">
      <c r="A360" s="21" t="str">
        <f t="shared" ref="A360:C360" si="719">A$322</f>
        <v>Industry</v>
      </c>
      <c r="B360" s="21" t="str">
        <f t="shared" si="719"/>
        <v>Industry Energy Efficiency Standards</v>
      </c>
      <c r="C360" s="21" t="str">
        <f t="shared" si="719"/>
        <v>Percentage Improvement in Eqpt Efficiency Standards above BAU</v>
      </c>
      <c r="D360" s="16" t="s">
        <v>603</v>
      </c>
      <c r="E360" s="16" t="s">
        <v>595</v>
      </c>
      <c r="F360" s="16" t="s">
        <v>604</v>
      </c>
      <c r="G360" s="16" t="s">
        <v>596</v>
      </c>
      <c r="H360" s="15">
        <v>794</v>
      </c>
      <c r="I360" s="16" t="s">
        <v>63</v>
      </c>
      <c r="J360" s="21" t="str">
        <f t="shared" ref="J360:T360" si="720">J$322</f>
        <v>Industry Energy Efficiency Standards</v>
      </c>
      <c r="K360" s="22" t="str">
        <f t="shared" si="720"/>
        <v>indst efficiency standards</v>
      </c>
      <c r="L360" s="22">
        <f t="shared" si="720"/>
        <v>0</v>
      </c>
      <c r="M360" s="22">
        <f t="shared" si="720"/>
        <v>0.33</v>
      </c>
      <c r="N360" s="22">
        <f t="shared" si="720"/>
        <v>0.01</v>
      </c>
      <c r="O360" s="23" t="str">
        <f t="shared" si="720"/>
        <v>% reduction in energy use</v>
      </c>
      <c r="P360" s="23" t="str">
        <f t="shared" si="7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60" s="23" t="str">
        <f t="shared" si="720"/>
        <v>industry-ag-main.html#eff-stds</v>
      </c>
      <c r="R360" s="34" t="str">
        <f t="shared" si="720"/>
        <v>industry-energy-efficiency-standards.html</v>
      </c>
      <c r="S360" s="23" t="str">
        <f t="shared" si="720"/>
        <v>U.S. DOE, 2016, Industrial Energy Efficiency Potential Analysis, https://energy.gov/sites/prod/files/2017/04/f34/energy-savings-by-state-industrial-methodology.pdf</v>
      </c>
      <c r="T360" s="23" t="str">
        <f t="shared" si="720"/>
        <v>U.S. DOE, 2016, Industrial Energy Efficiency Potential Analysis, https://energy.gov/sites/prod/files/2017/04/f34/energy-savings-by-state-industrial-methodology.pdf</v>
      </c>
      <c r="U360" s="47"/>
      <c r="V360" s="47"/>
      <c r="W360" s="47"/>
      <c r="X360" s="47"/>
      <c r="Y360" s="47"/>
      <c r="Z360" s="47"/>
    </row>
    <row r="361" spans="1:26" ht="14.25" customHeight="1">
      <c r="A361" s="21" t="str">
        <f t="shared" ref="A361:C361" si="721">A$322</f>
        <v>Industry</v>
      </c>
      <c r="B361" s="21" t="str">
        <f t="shared" si="721"/>
        <v>Industry Energy Efficiency Standards</v>
      </c>
      <c r="C361" s="21" t="str">
        <f t="shared" si="721"/>
        <v>Percentage Improvement in Eqpt Efficiency Standards above BAU</v>
      </c>
      <c r="D361" s="16" t="s">
        <v>603</v>
      </c>
      <c r="E361" s="16" t="s">
        <v>597</v>
      </c>
      <c r="F361" s="16" t="s">
        <v>604</v>
      </c>
      <c r="G361" s="16" t="s">
        <v>598</v>
      </c>
      <c r="H361" s="15">
        <v>795</v>
      </c>
      <c r="I361" s="16" t="s">
        <v>86</v>
      </c>
      <c r="J361" s="21" t="str">
        <f t="shared" ref="J361:T361" si="722">J$322</f>
        <v>Industry Energy Efficiency Standards</v>
      </c>
      <c r="K361" s="22" t="str">
        <f t="shared" si="722"/>
        <v>indst efficiency standards</v>
      </c>
      <c r="L361" s="22">
        <f t="shared" si="722"/>
        <v>0</v>
      </c>
      <c r="M361" s="22">
        <f t="shared" si="722"/>
        <v>0.33</v>
      </c>
      <c r="N361" s="22">
        <f t="shared" si="722"/>
        <v>0.01</v>
      </c>
      <c r="O361" s="23" t="str">
        <f t="shared" si="722"/>
        <v>% reduction in energy use</v>
      </c>
      <c r="P361" s="23" t="str">
        <f t="shared" si="7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61" s="23" t="str">
        <f t="shared" si="722"/>
        <v>industry-ag-main.html#eff-stds</v>
      </c>
      <c r="R361" s="34" t="str">
        <f t="shared" si="722"/>
        <v>industry-energy-efficiency-standards.html</v>
      </c>
      <c r="S361" s="23" t="str">
        <f t="shared" si="722"/>
        <v>U.S. DOE, 2016, Industrial Energy Efficiency Potential Analysis, https://energy.gov/sites/prod/files/2017/04/f34/energy-savings-by-state-industrial-methodology.pdf</v>
      </c>
      <c r="T361" s="23" t="str">
        <f t="shared" si="722"/>
        <v>U.S. DOE, 2016, Industrial Energy Efficiency Potential Analysis, https://energy.gov/sites/prod/files/2017/04/f34/energy-savings-by-state-industrial-methodology.pdf</v>
      </c>
      <c r="U361" s="47"/>
      <c r="V361" s="47"/>
      <c r="W361" s="47"/>
      <c r="X361" s="47"/>
      <c r="Y361" s="47"/>
      <c r="Z361" s="47"/>
    </row>
    <row r="362" spans="1:26" ht="14.25" customHeight="1">
      <c r="A362" s="21" t="str">
        <f t="shared" ref="A362:C362" si="723">A$322</f>
        <v>Industry</v>
      </c>
      <c r="B362" s="21" t="str">
        <f t="shared" si="723"/>
        <v>Industry Energy Efficiency Standards</v>
      </c>
      <c r="C362" s="21" t="str">
        <f t="shared" si="723"/>
        <v>Percentage Improvement in Eqpt Efficiency Standards above BAU</v>
      </c>
      <c r="D362" s="16" t="s">
        <v>605</v>
      </c>
      <c r="E362" s="16" t="s">
        <v>573</v>
      </c>
      <c r="F362" s="16" t="s">
        <v>606</v>
      </c>
      <c r="G362" s="16" t="s">
        <v>575</v>
      </c>
      <c r="H362" s="15">
        <v>796</v>
      </c>
      <c r="I362" s="16" t="s">
        <v>63</v>
      </c>
      <c r="J362" s="21" t="str">
        <f t="shared" ref="J362:T362" si="724">J$322</f>
        <v>Industry Energy Efficiency Standards</v>
      </c>
      <c r="K362" s="22" t="str">
        <f t="shared" si="724"/>
        <v>indst efficiency standards</v>
      </c>
      <c r="L362" s="22">
        <f t="shared" si="724"/>
        <v>0</v>
      </c>
      <c r="M362" s="22">
        <f t="shared" si="724"/>
        <v>0.33</v>
      </c>
      <c r="N362" s="22">
        <f t="shared" si="724"/>
        <v>0.01</v>
      </c>
      <c r="O362" s="23" t="str">
        <f t="shared" si="724"/>
        <v>% reduction in energy use</v>
      </c>
      <c r="P362" s="23" t="str">
        <f t="shared" si="7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62" s="23" t="str">
        <f t="shared" si="724"/>
        <v>industry-ag-main.html#eff-stds</v>
      </c>
      <c r="R362" s="34" t="str">
        <f t="shared" si="724"/>
        <v>industry-energy-efficiency-standards.html</v>
      </c>
      <c r="S362" s="23" t="str">
        <f t="shared" si="724"/>
        <v>U.S. DOE, 2016, Industrial Energy Efficiency Potential Analysis, https://energy.gov/sites/prod/files/2017/04/f34/energy-savings-by-state-industrial-methodology.pdf</v>
      </c>
      <c r="T362" s="23" t="str">
        <f t="shared" si="724"/>
        <v>U.S. DOE, 2016, Industrial Energy Efficiency Potential Analysis, https://energy.gov/sites/prod/files/2017/04/f34/energy-savings-by-state-industrial-methodology.pdf</v>
      </c>
      <c r="U362" s="47"/>
      <c r="V362" s="47"/>
      <c r="W362" s="47"/>
      <c r="X362" s="47"/>
      <c r="Y362" s="47"/>
      <c r="Z362" s="47"/>
    </row>
    <row r="363" spans="1:26" ht="14.25" customHeight="1">
      <c r="A363" s="21" t="str">
        <f t="shared" ref="A363:C363" si="725">A$322</f>
        <v>Industry</v>
      </c>
      <c r="B363" s="21" t="str">
        <f t="shared" si="725"/>
        <v>Industry Energy Efficiency Standards</v>
      </c>
      <c r="C363" s="21" t="str">
        <f t="shared" si="725"/>
        <v>Percentage Improvement in Eqpt Efficiency Standards above BAU</v>
      </c>
      <c r="D363" s="16" t="s">
        <v>605</v>
      </c>
      <c r="E363" s="16" t="s">
        <v>581</v>
      </c>
      <c r="F363" s="16" t="s">
        <v>606</v>
      </c>
      <c r="G363" s="16" t="s">
        <v>582</v>
      </c>
      <c r="H363" s="15">
        <v>797</v>
      </c>
      <c r="I363" s="16" t="s">
        <v>63</v>
      </c>
      <c r="J363" s="21" t="str">
        <f t="shared" ref="J363:T363" si="726">J$322</f>
        <v>Industry Energy Efficiency Standards</v>
      </c>
      <c r="K363" s="22" t="str">
        <f t="shared" si="726"/>
        <v>indst efficiency standards</v>
      </c>
      <c r="L363" s="22">
        <f t="shared" si="726"/>
        <v>0</v>
      </c>
      <c r="M363" s="22">
        <f t="shared" si="726"/>
        <v>0.33</v>
      </c>
      <c r="N363" s="22">
        <f t="shared" si="726"/>
        <v>0.01</v>
      </c>
      <c r="O363" s="23" t="str">
        <f t="shared" si="726"/>
        <v>% reduction in energy use</v>
      </c>
      <c r="P363" s="23" t="str">
        <f t="shared" si="72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63" s="23" t="str">
        <f t="shared" si="726"/>
        <v>industry-ag-main.html#eff-stds</v>
      </c>
      <c r="R363" s="34" t="str">
        <f t="shared" si="726"/>
        <v>industry-energy-efficiency-standards.html</v>
      </c>
      <c r="S363" s="23" t="str">
        <f t="shared" si="726"/>
        <v>U.S. DOE, 2016, Industrial Energy Efficiency Potential Analysis, https://energy.gov/sites/prod/files/2017/04/f34/energy-savings-by-state-industrial-methodology.pdf</v>
      </c>
      <c r="T363" s="23" t="str">
        <f t="shared" si="726"/>
        <v>U.S. DOE, 2016, Industrial Energy Efficiency Potential Analysis, https://energy.gov/sites/prod/files/2017/04/f34/energy-savings-by-state-industrial-methodology.pdf</v>
      </c>
      <c r="U363" s="47"/>
      <c r="V363" s="47"/>
      <c r="W363" s="47"/>
      <c r="X363" s="47"/>
      <c r="Y363" s="47"/>
      <c r="Z363" s="47"/>
    </row>
    <row r="364" spans="1:26" ht="14.25" customHeight="1">
      <c r="A364" s="21" t="str">
        <f t="shared" ref="A364:C364" si="727">A$322</f>
        <v>Industry</v>
      </c>
      <c r="B364" s="21" t="str">
        <f t="shared" si="727"/>
        <v>Industry Energy Efficiency Standards</v>
      </c>
      <c r="C364" s="21" t="str">
        <f t="shared" si="727"/>
        <v>Percentage Improvement in Eqpt Efficiency Standards above BAU</v>
      </c>
      <c r="D364" s="16" t="s">
        <v>605</v>
      </c>
      <c r="E364" s="16" t="s">
        <v>583</v>
      </c>
      <c r="F364" s="16" t="s">
        <v>606</v>
      </c>
      <c r="G364" s="16" t="s">
        <v>584</v>
      </c>
      <c r="H364" s="15">
        <v>798</v>
      </c>
      <c r="I364" s="16" t="s">
        <v>63</v>
      </c>
      <c r="J364" s="21" t="str">
        <f t="shared" ref="J364:T364" si="728">J$322</f>
        <v>Industry Energy Efficiency Standards</v>
      </c>
      <c r="K364" s="22" t="str">
        <f t="shared" si="728"/>
        <v>indst efficiency standards</v>
      </c>
      <c r="L364" s="22">
        <f t="shared" si="728"/>
        <v>0</v>
      </c>
      <c r="M364" s="22">
        <f t="shared" si="728"/>
        <v>0.33</v>
      </c>
      <c r="N364" s="22">
        <f t="shared" si="728"/>
        <v>0.01</v>
      </c>
      <c r="O364" s="23" t="str">
        <f t="shared" si="728"/>
        <v>% reduction in energy use</v>
      </c>
      <c r="P364" s="23" t="str">
        <f t="shared" si="728"/>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64" s="23" t="str">
        <f t="shared" si="728"/>
        <v>industry-ag-main.html#eff-stds</v>
      </c>
      <c r="R364" s="34" t="str">
        <f t="shared" si="728"/>
        <v>industry-energy-efficiency-standards.html</v>
      </c>
      <c r="S364" s="23" t="str">
        <f t="shared" si="728"/>
        <v>U.S. DOE, 2016, Industrial Energy Efficiency Potential Analysis, https://energy.gov/sites/prod/files/2017/04/f34/energy-savings-by-state-industrial-methodology.pdf</v>
      </c>
      <c r="T364" s="23" t="str">
        <f t="shared" si="728"/>
        <v>U.S. DOE, 2016, Industrial Energy Efficiency Potential Analysis, https://energy.gov/sites/prod/files/2017/04/f34/energy-savings-by-state-industrial-methodology.pdf</v>
      </c>
      <c r="U364" s="47"/>
      <c r="V364" s="47"/>
      <c r="W364" s="47"/>
      <c r="X364" s="47"/>
      <c r="Y364" s="47"/>
      <c r="Z364" s="47"/>
    </row>
    <row r="365" spans="1:26" ht="14.25" customHeight="1">
      <c r="A365" s="21" t="str">
        <f t="shared" ref="A365:C365" si="729">A$322</f>
        <v>Industry</v>
      </c>
      <c r="B365" s="21" t="str">
        <f t="shared" si="729"/>
        <v>Industry Energy Efficiency Standards</v>
      </c>
      <c r="C365" s="21" t="str">
        <f t="shared" si="729"/>
        <v>Percentage Improvement in Eqpt Efficiency Standards above BAU</v>
      </c>
      <c r="D365" s="16" t="s">
        <v>605</v>
      </c>
      <c r="E365" s="16" t="s">
        <v>585</v>
      </c>
      <c r="F365" s="16" t="s">
        <v>606</v>
      </c>
      <c r="G365" s="16" t="s">
        <v>586</v>
      </c>
      <c r="H365" s="15">
        <v>799</v>
      </c>
      <c r="I365" s="16" t="s">
        <v>86</v>
      </c>
      <c r="J365" s="21" t="str">
        <f t="shared" ref="J365:T365" si="730">J$322</f>
        <v>Industry Energy Efficiency Standards</v>
      </c>
      <c r="K365" s="22" t="str">
        <f t="shared" si="730"/>
        <v>indst efficiency standards</v>
      </c>
      <c r="L365" s="22">
        <f t="shared" si="730"/>
        <v>0</v>
      </c>
      <c r="M365" s="22">
        <f t="shared" si="730"/>
        <v>0.33</v>
      </c>
      <c r="N365" s="22">
        <f t="shared" si="730"/>
        <v>0.01</v>
      </c>
      <c r="O365" s="23" t="str">
        <f t="shared" si="730"/>
        <v>% reduction in energy use</v>
      </c>
      <c r="P365" s="23" t="str">
        <f t="shared" si="73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65" s="23" t="str">
        <f t="shared" si="730"/>
        <v>industry-ag-main.html#eff-stds</v>
      </c>
      <c r="R365" s="34" t="str">
        <f t="shared" si="730"/>
        <v>industry-energy-efficiency-standards.html</v>
      </c>
      <c r="S365" s="23" t="str">
        <f t="shared" si="730"/>
        <v>U.S. DOE, 2016, Industrial Energy Efficiency Potential Analysis, https://energy.gov/sites/prod/files/2017/04/f34/energy-savings-by-state-industrial-methodology.pdf</v>
      </c>
      <c r="T365" s="23" t="str">
        <f t="shared" si="730"/>
        <v>U.S. DOE, 2016, Industrial Energy Efficiency Potential Analysis, https://energy.gov/sites/prod/files/2017/04/f34/energy-savings-by-state-industrial-methodology.pdf</v>
      </c>
      <c r="U365" s="47"/>
      <c r="V365" s="47"/>
      <c r="W365" s="47"/>
      <c r="X365" s="47"/>
      <c r="Y365" s="47"/>
      <c r="Z365" s="47"/>
    </row>
    <row r="366" spans="1:26" ht="14.25" customHeight="1">
      <c r="A366" s="21" t="str">
        <f t="shared" ref="A366:C366" si="731">A$322</f>
        <v>Industry</v>
      </c>
      <c r="B366" s="21" t="str">
        <f t="shared" si="731"/>
        <v>Industry Energy Efficiency Standards</v>
      </c>
      <c r="C366" s="21" t="str">
        <f t="shared" si="731"/>
        <v>Percentage Improvement in Eqpt Efficiency Standards above BAU</v>
      </c>
      <c r="D366" s="16" t="s">
        <v>605</v>
      </c>
      <c r="E366" s="16" t="s">
        <v>587</v>
      </c>
      <c r="F366" s="16" t="s">
        <v>606</v>
      </c>
      <c r="G366" s="16" t="s">
        <v>588</v>
      </c>
      <c r="H366" s="15">
        <v>800</v>
      </c>
      <c r="I366" s="16" t="s">
        <v>63</v>
      </c>
      <c r="J366" s="21" t="str">
        <f t="shared" ref="J366:T366" si="732">J$322</f>
        <v>Industry Energy Efficiency Standards</v>
      </c>
      <c r="K366" s="22" t="str">
        <f t="shared" si="732"/>
        <v>indst efficiency standards</v>
      </c>
      <c r="L366" s="22">
        <f t="shared" si="732"/>
        <v>0</v>
      </c>
      <c r="M366" s="22">
        <f t="shared" si="732"/>
        <v>0.33</v>
      </c>
      <c r="N366" s="22">
        <f t="shared" si="732"/>
        <v>0.01</v>
      </c>
      <c r="O366" s="23" t="str">
        <f t="shared" si="732"/>
        <v>% reduction in energy use</v>
      </c>
      <c r="P366" s="23" t="str">
        <f t="shared" si="7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66" s="23" t="str">
        <f t="shared" si="732"/>
        <v>industry-ag-main.html#eff-stds</v>
      </c>
      <c r="R366" s="34" t="str">
        <f t="shared" si="732"/>
        <v>industry-energy-efficiency-standards.html</v>
      </c>
      <c r="S366" s="23" t="str">
        <f t="shared" si="732"/>
        <v>U.S. DOE, 2016, Industrial Energy Efficiency Potential Analysis, https://energy.gov/sites/prod/files/2017/04/f34/energy-savings-by-state-industrial-methodology.pdf</v>
      </c>
      <c r="T366" s="23" t="str">
        <f t="shared" si="732"/>
        <v>U.S. DOE, 2016, Industrial Energy Efficiency Potential Analysis, https://energy.gov/sites/prod/files/2017/04/f34/energy-savings-by-state-industrial-methodology.pdf</v>
      </c>
      <c r="U366" s="47"/>
      <c r="V366" s="47"/>
      <c r="W366" s="47"/>
      <c r="X366" s="47"/>
      <c r="Y366" s="47"/>
      <c r="Z366" s="47"/>
    </row>
    <row r="367" spans="1:26" ht="14.25" customHeight="1">
      <c r="A367" s="21" t="str">
        <f t="shared" ref="A367:C367" si="733">A$322</f>
        <v>Industry</v>
      </c>
      <c r="B367" s="21" t="str">
        <f t="shared" si="733"/>
        <v>Industry Energy Efficiency Standards</v>
      </c>
      <c r="C367" s="21" t="str">
        <f t="shared" si="733"/>
        <v>Percentage Improvement in Eqpt Efficiency Standards above BAU</v>
      </c>
      <c r="D367" s="16" t="s">
        <v>605</v>
      </c>
      <c r="E367" s="16" t="s">
        <v>589</v>
      </c>
      <c r="F367" s="16" t="s">
        <v>606</v>
      </c>
      <c r="G367" s="16" t="s">
        <v>590</v>
      </c>
      <c r="H367" s="15">
        <v>801</v>
      </c>
      <c r="I367" s="16" t="s">
        <v>86</v>
      </c>
      <c r="J367" s="21" t="str">
        <f t="shared" ref="J367:T367" si="734">J$322</f>
        <v>Industry Energy Efficiency Standards</v>
      </c>
      <c r="K367" s="22" t="str">
        <f t="shared" si="734"/>
        <v>indst efficiency standards</v>
      </c>
      <c r="L367" s="22">
        <f t="shared" si="734"/>
        <v>0</v>
      </c>
      <c r="M367" s="22">
        <f t="shared" si="734"/>
        <v>0.33</v>
      </c>
      <c r="N367" s="22">
        <f t="shared" si="734"/>
        <v>0.01</v>
      </c>
      <c r="O367" s="23" t="str">
        <f t="shared" si="734"/>
        <v>% reduction in energy use</v>
      </c>
      <c r="P367" s="23" t="str">
        <f t="shared" si="73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67" s="23" t="str">
        <f t="shared" si="734"/>
        <v>industry-ag-main.html#eff-stds</v>
      </c>
      <c r="R367" s="34" t="str">
        <f t="shared" si="734"/>
        <v>industry-energy-efficiency-standards.html</v>
      </c>
      <c r="S367" s="23" t="str">
        <f t="shared" si="734"/>
        <v>U.S. DOE, 2016, Industrial Energy Efficiency Potential Analysis, https://energy.gov/sites/prod/files/2017/04/f34/energy-savings-by-state-industrial-methodology.pdf</v>
      </c>
      <c r="T367" s="23" t="str">
        <f t="shared" si="734"/>
        <v>U.S. DOE, 2016, Industrial Energy Efficiency Potential Analysis, https://energy.gov/sites/prod/files/2017/04/f34/energy-savings-by-state-industrial-methodology.pdf</v>
      </c>
      <c r="U367" s="47"/>
      <c r="V367" s="47"/>
      <c r="W367" s="47"/>
      <c r="X367" s="47"/>
      <c r="Y367" s="47"/>
      <c r="Z367" s="47"/>
    </row>
    <row r="368" spans="1:26" ht="14.25" customHeight="1">
      <c r="A368" s="21" t="str">
        <f t="shared" ref="A368:C368" si="735">A$322</f>
        <v>Industry</v>
      </c>
      <c r="B368" s="21" t="str">
        <f t="shared" si="735"/>
        <v>Industry Energy Efficiency Standards</v>
      </c>
      <c r="C368" s="21" t="str">
        <f t="shared" si="735"/>
        <v>Percentage Improvement in Eqpt Efficiency Standards above BAU</v>
      </c>
      <c r="D368" s="16" t="s">
        <v>605</v>
      </c>
      <c r="E368" s="16" t="s">
        <v>591</v>
      </c>
      <c r="F368" s="16" t="s">
        <v>606</v>
      </c>
      <c r="G368" s="16" t="s">
        <v>592</v>
      </c>
      <c r="H368" s="15">
        <v>802</v>
      </c>
      <c r="I368" s="16" t="s">
        <v>86</v>
      </c>
      <c r="J368" s="21" t="str">
        <f t="shared" ref="J368:T368" si="736">J$322</f>
        <v>Industry Energy Efficiency Standards</v>
      </c>
      <c r="K368" s="22" t="str">
        <f t="shared" si="736"/>
        <v>indst efficiency standards</v>
      </c>
      <c r="L368" s="22">
        <f t="shared" si="736"/>
        <v>0</v>
      </c>
      <c r="M368" s="22">
        <f t="shared" si="736"/>
        <v>0.33</v>
      </c>
      <c r="N368" s="22">
        <f t="shared" si="736"/>
        <v>0.01</v>
      </c>
      <c r="O368" s="23" t="str">
        <f t="shared" si="736"/>
        <v>% reduction in energy use</v>
      </c>
      <c r="P368" s="23" t="str">
        <f t="shared" si="73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68" s="23" t="str">
        <f t="shared" si="736"/>
        <v>industry-ag-main.html#eff-stds</v>
      </c>
      <c r="R368" s="34" t="str">
        <f t="shared" si="736"/>
        <v>industry-energy-efficiency-standards.html</v>
      </c>
      <c r="S368" s="23" t="str">
        <f t="shared" si="736"/>
        <v>U.S. DOE, 2016, Industrial Energy Efficiency Potential Analysis, https://energy.gov/sites/prod/files/2017/04/f34/energy-savings-by-state-industrial-methodology.pdf</v>
      </c>
      <c r="T368" s="23" t="str">
        <f t="shared" si="736"/>
        <v>U.S. DOE, 2016, Industrial Energy Efficiency Potential Analysis, https://energy.gov/sites/prod/files/2017/04/f34/energy-savings-by-state-industrial-methodology.pdf</v>
      </c>
      <c r="U368" s="47"/>
      <c r="V368" s="47"/>
      <c r="W368" s="47"/>
      <c r="X368" s="47"/>
      <c r="Y368" s="47"/>
      <c r="Z368" s="47"/>
    </row>
    <row r="369" spans="1:26" ht="14.25" customHeight="1">
      <c r="A369" s="21" t="str">
        <f t="shared" ref="A369:C369" si="737">A$322</f>
        <v>Industry</v>
      </c>
      <c r="B369" s="21" t="str">
        <f t="shared" si="737"/>
        <v>Industry Energy Efficiency Standards</v>
      </c>
      <c r="C369" s="21" t="str">
        <f t="shared" si="737"/>
        <v>Percentage Improvement in Eqpt Efficiency Standards above BAU</v>
      </c>
      <c r="D369" s="16" t="s">
        <v>605</v>
      </c>
      <c r="E369" s="16" t="s">
        <v>593</v>
      </c>
      <c r="F369" s="16" t="s">
        <v>606</v>
      </c>
      <c r="G369" s="16" t="s">
        <v>594</v>
      </c>
      <c r="H369" s="15">
        <v>803</v>
      </c>
      <c r="I369" s="16" t="s">
        <v>63</v>
      </c>
      <c r="J369" s="21" t="str">
        <f t="shared" ref="J369:T369" si="738">J$322</f>
        <v>Industry Energy Efficiency Standards</v>
      </c>
      <c r="K369" s="22" t="str">
        <f t="shared" si="738"/>
        <v>indst efficiency standards</v>
      </c>
      <c r="L369" s="22">
        <f t="shared" si="738"/>
        <v>0</v>
      </c>
      <c r="M369" s="22">
        <f t="shared" si="738"/>
        <v>0.33</v>
      </c>
      <c r="N369" s="22">
        <f t="shared" si="738"/>
        <v>0.01</v>
      </c>
      <c r="O369" s="23" t="str">
        <f t="shared" si="738"/>
        <v>% reduction in energy use</v>
      </c>
      <c r="P369" s="23" t="str">
        <f t="shared" si="738"/>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69" s="23" t="str">
        <f t="shared" si="738"/>
        <v>industry-ag-main.html#eff-stds</v>
      </c>
      <c r="R369" s="34" t="str">
        <f t="shared" si="738"/>
        <v>industry-energy-efficiency-standards.html</v>
      </c>
      <c r="S369" s="23" t="str">
        <f t="shared" si="738"/>
        <v>U.S. DOE, 2016, Industrial Energy Efficiency Potential Analysis, https://energy.gov/sites/prod/files/2017/04/f34/energy-savings-by-state-industrial-methodology.pdf</v>
      </c>
      <c r="T369" s="23" t="str">
        <f t="shared" si="738"/>
        <v>U.S. DOE, 2016, Industrial Energy Efficiency Potential Analysis, https://energy.gov/sites/prod/files/2017/04/f34/energy-savings-by-state-industrial-methodology.pdf</v>
      </c>
      <c r="U369" s="47"/>
      <c r="V369" s="47"/>
      <c r="W369" s="47"/>
      <c r="X369" s="47"/>
      <c r="Y369" s="47"/>
      <c r="Z369" s="47"/>
    </row>
    <row r="370" spans="1:26" ht="14.25" customHeight="1">
      <c r="A370" s="21" t="str">
        <f t="shared" ref="A370:C370" si="739">A$322</f>
        <v>Industry</v>
      </c>
      <c r="B370" s="21" t="str">
        <f t="shared" si="739"/>
        <v>Industry Energy Efficiency Standards</v>
      </c>
      <c r="C370" s="21" t="str">
        <f t="shared" si="739"/>
        <v>Percentage Improvement in Eqpt Efficiency Standards above BAU</v>
      </c>
      <c r="D370" s="16" t="s">
        <v>605</v>
      </c>
      <c r="E370" s="16" t="s">
        <v>595</v>
      </c>
      <c r="F370" s="16" t="s">
        <v>606</v>
      </c>
      <c r="G370" s="16" t="s">
        <v>596</v>
      </c>
      <c r="H370" s="15">
        <v>804</v>
      </c>
      <c r="I370" s="16" t="s">
        <v>86</v>
      </c>
      <c r="J370" s="21" t="str">
        <f t="shared" ref="J370:T370" si="740">J$322</f>
        <v>Industry Energy Efficiency Standards</v>
      </c>
      <c r="K370" s="22" t="str">
        <f t="shared" si="740"/>
        <v>indst efficiency standards</v>
      </c>
      <c r="L370" s="22">
        <f t="shared" si="740"/>
        <v>0</v>
      </c>
      <c r="M370" s="22">
        <f t="shared" si="740"/>
        <v>0.33</v>
      </c>
      <c r="N370" s="22">
        <f t="shared" si="740"/>
        <v>0.01</v>
      </c>
      <c r="O370" s="23" t="str">
        <f t="shared" si="740"/>
        <v>% reduction in energy use</v>
      </c>
      <c r="P370" s="23" t="str">
        <f t="shared" si="74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0" s="23" t="str">
        <f t="shared" si="740"/>
        <v>industry-ag-main.html#eff-stds</v>
      </c>
      <c r="R370" s="34" t="str">
        <f t="shared" si="740"/>
        <v>industry-energy-efficiency-standards.html</v>
      </c>
      <c r="S370" s="23" t="str">
        <f t="shared" si="740"/>
        <v>U.S. DOE, 2016, Industrial Energy Efficiency Potential Analysis, https://energy.gov/sites/prod/files/2017/04/f34/energy-savings-by-state-industrial-methodology.pdf</v>
      </c>
      <c r="T370" s="23" t="str">
        <f t="shared" si="740"/>
        <v>U.S. DOE, 2016, Industrial Energy Efficiency Potential Analysis, https://energy.gov/sites/prod/files/2017/04/f34/energy-savings-by-state-industrial-methodology.pdf</v>
      </c>
      <c r="U370" s="47"/>
      <c r="V370" s="47"/>
      <c r="W370" s="47"/>
      <c r="X370" s="47"/>
      <c r="Y370" s="47"/>
      <c r="Z370" s="47"/>
    </row>
    <row r="371" spans="1:26" ht="14.25" customHeight="1">
      <c r="A371" s="21" t="str">
        <f t="shared" ref="A371:C371" si="741">A$322</f>
        <v>Industry</v>
      </c>
      <c r="B371" s="21" t="str">
        <f t="shared" si="741"/>
        <v>Industry Energy Efficiency Standards</v>
      </c>
      <c r="C371" s="21" t="str">
        <f t="shared" si="741"/>
        <v>Percentage Improvement in Eqpt Efficiency Standards above BAU</v>
      </c>
      <c r="D371" s="16" t="s">
        <v>605</v>
      </c>
      <c r="E371" s="16" t="s">
        <v>597</v>
      </c>
      <c r="F371" s="16" t="s">
        <v>606</v>
      </c>
      <c r="G371" s="16" t="s">
        <v>598</v>
      </c>
      <c r="H371" s="15">
        <v>805</v>
      </c>
      <c r="I371" s="16" t="s">
        <v>86</v>
      </c>
      <c r="J371" s="21" t="str">
        <f t="shared" ref="J371:T371" si="742">J$322</f>
        <v>Industry Energy Efficiency Standards</v>
      </c>
      <c r="K371" s="22" t="str">
        <f t="shared" si="742"/>
        <v>indst efficiency standards</v>
      </c>
      <c r="L371" s="22">
        <f t="shared" si="742"/>
        <v>0</v>
      </c>
      <c r="M371" s="22">
        <f t="shared" si="742"/>
        <v>0.33</v>
      </c>
      <c r="N371" s="22">
        <f t="shared" si="742"/>
        <v>0.01</v>
      </c>
      <c r="O371" s="23" t="str">
        <f t="shared" si="742"/>
        <v>% reduction in energy use</v>
      </c>
      <c r="P371" s="23" t="str">
        <f t="shared" si="74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3" t="str">
        <f t="shared" si="742"/>
        <v>industry-ag-main.html#eff-stds</v>
      </c>
      <c r="R371" s="34" t="str">
        <f t="shared" si="742"/>
        <v>industry-energy-efficiency-standards.html</v>
      </c>
      <c r="S371" s="23" t="str">
        <f t="shared" si="742"/>
        <v>U.S. DOE, 2016, Industrial Energy Efficiency Potential Analysis, https://energy.gov/sites/prod/files/2017/04/f34/energy-savings-by-state-industrial-methodology.pdf</v>
      </c>
      <c r="T371" s="23" t="str">
        <f t="shared" si="742"/>
        <v>U.S. DOE, 2016, Industrial Energy Efficiency Potential Analysis, https://energy.gov/sites/prod/files/2017/04/f34/energy-savings-by-state-industrial-methodology.pdf</v>
      </c>
      <c r="U371" s="47"/>
      <c r="V371" s="47"/>
      <c r="W371" s="47"/>
      <c r="X371" s="47"/>
      <c r="Y371" s="47"/>
      <c r="Z371" s="47"/>
    </row>
    <row r="372" spans="1:26" ht="14.25" customHeight="1">
      <c r="A372" s="21" t="str">
        <f t="shared" ref="A372:C372" si="743">A$322</f>
        <v>Industry</v>
      </c>
      <c r="B372" s="21" t="str">
        <f t="shared" si="743"/>
        <v>Industry Energy Efficiency Standards</v>
      </c>
      <c r="C372" s="21" t="str">
        <f t="shared" si="743"/>
        <v>Percentage Improvement in Eqpt Efficiency Standards above BAU</v>
      </c>
      <c r="D372" s="16" t="s">
        <v>607</v>
      </c>
      <c r="E372" s="16" t="s">
        <v>573</v>
      </c>
      <c r="F372" s="16" t="s">
        <v>608</v>
      </c>
      <c r="G372" s="16" t="s">
        <v>575</v>
      </c>
      <c r="H372" s="15">
        <v>806</v>
      </c>
      <c r="I372" s="16" t="s">
        <v>63</v>
      </c>
      <c r="J372" s="21" t="str">
        <f t="shared" ref="J372:T372" si="744">J$322</f>
        <v>Industry Energy Efficiency Standards</v>
      </c>
      <c r="K372" s="22" t="str">
        <f t="shared" si="744"/>
        <v>indst efficiency standards</v>
      </c>
      <c r="L372" s="22">
        <f t="shared" si="744"/>
        <v>0</v>
      </c>
      <c r="M372" s="22">
        <f t="shared" si="744"/>
        <v>0.33</v>
      </c>
      <c r="N372" s="22">
        <f t="shared" si="744"/>
        <v>0.01</v>
      </c>
      <c r="O372" s="23" t="str">
        <f t="shared" si="744"/>
        <v>% reduction in energy use</v>
      </c>
      <c r="P372" s="23" t="str">
        <f t="shared" si="74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3" t="str">
        <f t="shared" si="744"/>
        <v>industry-ag-main.html#eff-stds</v>
      </c>
      <c r="R372" s="34" t="str">
        <f t="shared" si="744"/>
        <v>industry-energy-efficiency-standards.html</v>
      </c>
      <c r="S372" s="23" t="str">
        <f t="shared" si="744"/>
        <v>U.S. DOE, 2016, Industrial Energy Efficiency Potential Analysis, https://energy.gov/sites/prod/files/2017/04/f34/energy-savings-by-state-industrial-methodology.pdf</v>
      </c>
      <c r="T372" s="23" t="str">
        <f t="shared" si="744"/>
        <v>U.S. DOE, 2016, Industrial Energy Efficiency Potential Analysis, https://energy.gov/sites/prod/files/2017/04/f34/energy-savings-by-state-industrial-methodology.pdf</v>
      </c>
      <c r="U372" s="47"/>
      <c r="V372" s="47"/>
      <c r="W372" s="47"/>
      <c r="X372" s="47"/>
      <c r="Y372" s="47"/>
      <c r="Z372" s="47"/>
    </row>
    <row r="373" spans="1:26" ht="14.25" customHeight="1">
      <c r="A373" s="21" t="str">
        <f t="shared" ref="A373:C373" si="745">A$322</f>
        <v>Industry</v>
      </c>
      <c r="B373" s="21" t="str">
        <f t="shared" si="745"/>
        <v>Industry Energy Efficiency Standards</v>
      </c>
      <c r="C373" s="21" t="str">
        <f t="shared" si="745"/>
        <v>Percentage Improvement in Eqpt Efficiency Standards above BAU</v>
      </c>
      <c r="D373" s="16" t="s">
        <v>607</v>
      </c>
      <c r="E373" s="16" t="s">
        <v>581</v>
      </c>
      <c r="F373" s="16" t="s">
        <v>608</v>
      </c>
      <c r="G373" s="16" t="s">
        <v>582</v>
      </c>
      <c r="H373" s="15">
        <v>807</v>
      </c>
      <c r="I373" s="16" t="s">
        <v>63</v>
      </c>
      <c r="J373" s="21" t="str">
        <f t="shared" ref="J373:T373" si="746">J$322</f>
        <v>Industry Energy Efficiency Standards</v>
      </c>
      <c r="K373" s="22" t="str">
        <f t="shared" si="746"/>
        <v>indst efficiency standards</v>
      </c>
      <c r="L373" s="22">
        <f t="shared" si="746"/>
        <v>0</v>
      </c>
      <c r="M373" s="22">
        <f t="shared" si="746"/>
        <v>0.33</v>
      </c>
      <c r="N373" s="22">
        <f t="shared" si="746"/>
        <v>0.01</v>
      </c>
      <c r="O373" s="23" t="str">
        <f t="shared" si="746"/>
        <v>% reduction in energy use</v>
      </c>
      <c r="P373" s="23" t="str">
        <f t="shared" si="74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3" t="str">
        <f t="shared" si="746"/>
        <v>industry-ag-main.html#eff-stds</v>
      </c>
      <c r="R373" s="34" t="str">
        <f t="shared" si="746"/>
        <v>industry-energy-efficiency-standards.html</v>
      </c>
      <c r="S373" s="23" t="str">
        <f t="shared" si="746"/>
        <v>U.S. DOE, 2016, Industrial Energy Efficiency Potential Analysis, https://energy.gov/sites/prod/files/2017/04/f34/energy-savings-by-state-industrial-methodology.pdf</v>
      </c>
      <c r="T373" s="23" t="str">
        <f t="shared" si="746"/>
        <v>U.S. DOE, 2016, Industrial Energy Efficiency Potential Analysis, https://energy.gov/sites/prod/files/2017/04/f34/energy-savings-by-state-industrial-methodology.pdf</v>
      </c>
      <c r="U373" s="47"/>
      <c r="V373" s="47"/>
      <c r="W373" s="47"/>
      <c r="X373" s="47"/>
      <c r="Y373" s="47"/>
      <c r="Z373" s="47"/>
    </row>
    <row r="374" spans="1:26" ht="14.25" customHeight="1">
      <c r="A374" s="21" t="str">
        <f t="shared" ref="A374:C374" si="747">A$322</f>
        <v>Industry</v>
      </c>
      <c r="B374" s="21" t="str">
        <f t="shared" si="747"/>
        <v>Industry Energy Efficiency Standards</v>
      </c>
      <c r="C374" s="21" t="str">
        <f t="shared" si="747"/>
        <v>Percentage Improvement in Eqpt Efficiency Standards above BAU</v>
      </c>
      <c r="D374" s="16" t="s">
        <v>607</v>
      </c>
      <c r="E374" s="16" t="s">
        <v>583</v>
      </c>
      <c r="F374" s="16" t="s">
        <v>608</v>
      </c>
      <c r="G374" s="16" t="s">
        <v>584</v>
      </c>
      <c r="H374" s="15">
        <v>808</v>
      </c>
      <c r="I374" s="16" t="s">
        <v>63</v>
      </c>
      <c r="J374" s="21" t="str">
        <f t="shared" ref="J374:T374" si="748">J$322</f>
        <v>Industry Energy Efficiency Standards</v>
      </c>
      <c r="K374" s="22" t="str">
        <f t="shared" si="748"/>
        <v>indst efficiency standards</v>
      </c>
      <c r="L374" s="22">
        <f t="shared" si="748"/>
        <v>0</v>
      </c>
      <c r="M374" s="22">
        <f t="shared" si="748"/>
        <v>0.33</v>
      </c>
      <c r="N374" s="22">
        <f t="shared" si="748"/>
        <v>0.01</v>
      </c>
      <c r="O374" s="23" t="str">
        <f t="shared" si="748"/>
        <v>% reduction in energy use</v>
      </c>
      <c r="P374" s="23" t="str">
        <f t="shared" si="748"/>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3" t="str">
        <f t="shared" si="748"/>
        <v>industry-ag-main.html#eff-stds</v>
      </c>
      <c r="R374" s="34" t="str">
        <f t="shared" si="748"/>
        <v>industry-energy-efficiency-standards.html</v>
      </c>
      <c r="S374" s="23" t="str">
        <f t="shared" si="748"/>
        <v>U.S. DOE, 2016, Industrial Energy Efficiency Potential Analysis, https://energy.gov/sites/prod/files/2017/04/f34/energy-savings-by-state-industrial-methodology.pdf</v>
      </c>
      <c r="T374" s="23" t="str">
        <f t="shared" si="748"/>
        <v>U.S. DOE, 2016, Industrial Energy Efficiency Potential Analysis, https://energy.gov/sites/prod/files/2017/04/f34/energy-savings-by-state-industrial-methodology.pdf</v>
      </c>
      <c r="U374" s="47"/>
      <c r="V374" s="47"/>
      <c r="W374" s="47"/>
      <c r="X374" s="47"/>
      <c r="Y374" s="47"/>
      <c r="Z374" s="47"/>
    </row>
    <row r="375" spans="1:26" ht="14.25" customHeight="1">
      <c r="A375" s="21" t="str">
        <f t="shared" ref="A375:C375" si="749">A$322</f>
        <v>Industry</v>
      </c>
      <c r="B375" s="21" t="str">
        <f t="shared" si="749"/>
        <v>Industry Energy Efficiency Standards</v>
      </c>
      <c r="C375" s="21" t="str">
        <f t="shared" si="749"/>
        <v>Percentage Improvement in Eqpt Efficiency Standards above BAU</v>
      </c>
      <c r="D375" s="16" t="s">
        <v>607</v>
      </c>
      <c r="E375" s="16" t="s">
        <v>585</v>
      </c>
      <c r="F375" s="16" t="s">
        <v>608</v>
      </c>
      <c r="G375" s="16" t="s">
        <v>586</v>
      </c>
      <c r="H375" s="15">
        <v>809</v>
      </c>
      <c r="I375" s="16" t="s">
        <v>86</v>
      </c>
      <c r="J375" s="21" t="str">
        <f t="shared" ref="J375:T375" si="750">J$322</f>
        <v>Industry Energy Efficiency Standards</v>
      </c>
      <c r="K375" s="22" t="str">
        <f t="shared" si="750"/>
        <v>indst efficiency standards</v>
      </c>
      <c r="L375" s="22">
        <f t="shared" si="750"/>
        <v>0</v>
      </c>
      <c r="M375" s="22">
        <f t="shared" si="750"/>
        <v>0.33</v>
      </c>
      <c r="N375" s="22">
        <f t="shared" si="750"/>
        <v>0.01</v>
      </c>
      <c r="O375" s="23" t="str">
        <f t="shared" si="750"/>
        <v>% reduction in energy use</v>
      </c>
      <c r="P375" s="23" t="str">
        <f t="shared" si="75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3" t="str">
        <f t="shared" si="750"/>
        <v>industry-ag-main.html#eff-stds</v>
      </c>
      <c r="R375" s="34" t="str">
        <f t="shared" si="750"/>
        <v>industry-energy-efficiency-standards.html</v>
      </c>
      <c r="S375" s="23" t="str">
        <f t="shared" si="750"/>
        <v>U.S. DOE, 2016, Industrial Energy Efficiency Potential Analysis, https://energy.gov/sites/prod/files/2017/04/f34/energy-savings-by-state-industrial-methodology.pdf</v>
      </c>
      <c r="T375" s="23" t="str">
        <f t="shared" si="750"/>
        <v>U.S. DOE, 2016, Industrial Energy Efficiency Potential Analysis, https://energy.gov/sites/prod/files/2017/04/f34/energy-savings-by-state-industrial-methodology.pdf</v>
      </c>
      <c r="U375" s="47"/>
      <c r="V375" s="47"/>
      <c r="W375" s="47"/>
      <c r="X375" s="47"/>
      <c r="Y375" s="47"/>
      <c r="Z375" s="47"/>
    </row>
    <row r="376" spans="1:26" ht="14.25" customHeight="1">
      <c r="A376" s="21" t="str">
        <f t="shared" ref="A376:C376" si="751">A$322</f>
        <v>Industry</v>
      </c>
      <c r="B376" s="21" t="str">
        <f t="shared" si="751"/>
        <v>Industry Energy Efficiency Standards</v>
      </c>
      <c r="C376" s="21" t="str">
        <f t="shared" si="751"/>
        <v>Percentage Improvement in Eqpt Efficiency Standards above BAU</v>
      </c>
      <c r="D376" s="16" t="s">
        <v>607</v>
      </c>
      <c r="E376" s="16" t="s">
        <v>587</v>
      </c>
      <c r="F376" s="16" t="s">
        <v>608</v>
      </c>
      <c r="G376" s="16" t="s">
        <v>588</v>
      </c>
      <c r="H376" s="15">
        <v>810</v>
      </c>
      <c r="I376" s="16" t="s">
        <v>63</v>
      </c>
      <c r="J376" s="21" t="str">
        <f t="shared" ref="J376:T376" si="752">J$322</f>
        <v>Industry Energy Efficiency Standards</v>
      </c>
      <c r="K376" s="22" t="str">
        <f t="shared" si="752"/>
        <v>indst efficiency standards</v>
      </c>
      <c r="L376" s="22">
        <f t="shared" si="752"/>
        <v>0</v>
      </c>
      <c r="M376" s="22">
        <f t="shared" si="752"/>
        <v>0.33</v>
      </c>
      <c r="N376" s="22">
        <f t="shared" si="752"/>
        <v>0.01</v>
      </c>
      <c r="O376" s="23" t="str">
        <f t="shared" si="752"/>
        <v>% reduction in energy use</v>
      </c>
      <c r="P376" s="23" t="str">
        <f t="shared" si="75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3" t="str">
        <f t="shared" si="752"/>
        <v>industry-ag-main.html#eff-stds</v>
      </c>
      <c r="R376" s="34" t="str">
        <f t="shared" si="752"/>
        <v>industry-energy-efficiency-standards.html</v>
      </c>
      <c r="S376" s="23" t="str">
        <f t="shared" si="752"/>
        <v>U.S. DOE, 2016, Industrial Energy Efficiency Potential Analysis, https://energy.gov/sites/prod/files/2017/04/f34/energy-savings-by-state-industrial-methodology.pdf</v>
      </c>
      <c r="T376" s="23" t="str">
        <f t="shared" si="752"/>
        <v>U.S. DOE, 2016, Industrial Energy Efficiency Potential Analysis, https://energy.gov/sites/prod/files/2017/04/f34/energy-savings-by-state-industrial-methodology.pdf</v>
      </c>
      <c r="U376" s="47"/>
      <c r="V376" s="47"/>
      <c r="W376" s="47"/>
      <c r="X376" s="47"/>
      <c r="Y376" s="47"/>
      <c r="Z376" s="47"/>
    </row>
    <row r="377" spans="1:26" ht="14.25" customHeight="1">
      <c r="A377" s="21" t="str">
        <f t="shared" ref="A377:C377" si="753">A$322</f>
        <v>Industry</v>
      </c>
      <c r="B377" s="21" t="str">
        <f t="shared" si="753"/>
        <v>Industry Energy Efficiency Standards</v>
      </c>
      <c r="C377" s="21" t="str">
        <f t="shared" si="753"/>
        <v>Percentage Improvement in Eqpt Efficiency Standards above BAU</v>
      </c>
      <c r="D377" s="16" t="s">
        <v>607</v>
      </c>
      <c r="E377" s="16" t="s">
        <v>589</v>
      </c>
      <c r="F377" s="16" t="s">
        <v>608</v>
      </c>
      <c r="G377" s="16" t="s">
        <v>590</v>
      </c>
      <c r="H377" s="15">
        <v>811</v>
      </c>
      <c r="I377" s="16" t="s">
        <v>86</v>
      </c>
      <c r="J377" s="21" t="str">
        <f t="shared" ref="J377:T377" si="754">J$322</f>
        <v>Industry Energy Efficiency Standards</v>
      </c>
      <c r="K377" s="22" t="str">
        <f t="shared" si="754"/>
        <v>indst efficiency standards</v>
      </c>
      <c r="L377" s="22">
        <f t="shared" si="754"/>
        <v>0</v>
      </c>
      <c r="M377" s="22">
        <f t="shared" si="754"/>
        <v>0.33</v>
      </c>
      <c r="N377" s="22">
        <f t="shared" si="754"/>
        <v>0.01</v>
      </c>
      <c r="O377" s="23" t="str">
        <f t="shared" si="754"/>
        <v>% reduction in energy use</v>
      </c>
      <c r="P377" s="23" t="str">
        <f t="shared" si="75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3" t="str">
        <f t="shared" si="754"/>
        <v>industry-ag-main.html#eff-stds</v>
      </c>
      <c r="R377" s="34" t="str">
        <f t="shared" si="754"/>
        <v>industry-energy-efficiency-standards.html</v>
      </c>
      <c r="S377" s="23" t="str">
        <f t="shared" si="754"/>
        <v>U.S. DOE, 2016, Industrial Energy Efficiency Potential Analysis, https://energy.gov/sites/prod/files/2017/04/f34/energy-savings-by-state-industrial-methodology.pdf</v>
      </c>
      <c r="T377" s="23" t="str">
        <f t="shared" si="754"/>
        <v>U.S. DOE, 2016, Industrial Energy Efficiency Potential Analysis, https://energy.gov/sites/prod/files/2017/04/f34/energy-savings-by-state-industrial-methodology.pdf</v>
      </c>
      <c r="U377" s="47"/>
      <c r="V377" s="47"/>
      <c r="W377" s="47"/>
      <c r="X377" s="47"/>
      <c r="Y377" s="47"/>
      <c r="Z377" s="47"/>
    </row>
    <row r="378" spans="1:26" ht="14.25" customHeight="1">
      <c r="A378" s="21" t="str">
        <f t="shared" ref="A378:C378" si="755">A$322</f>
        <v>Industry</v>
      </c>
      <c r="B378" s="21" t="str">
        <f t="shared" si="755"/>
        <v>Industry Energy Efficiency Standards</v>
      </c>
      <c r="C378" s="21" t="str">
        <f t="shared" si="755"/>
        <v>Percentage Improvement in Eqpt Efficiency Standards above BAU</v>
      </c>
      <c r="D378" s="16" t="s">
        <v>607</v>
      </c>
      <c r="E378" s="16" t="s">
        <v>591</v>
      </c>
      <c r="F378" s="16" t="s">
        <v>608</v>
      </c>
      <c r="G378" s="16" t="s">
        <v>592</v>
      </c>
      <c r="H378" s="15">
        <v>812</v>
      </c>
      <c r="I378" s="16" t="s">
        <v>86</v>
      </c>
      <c r="J378" s="21" t="str">
        <f t="shared" ref="J378:T378" si="756">J$322</f>
        <v>Industry Energy Efficiency Standards</v>
      </c>
      <c r="K378" s="22" t="str">
        <f t="shared" si="756"/>
        <v>indst efficiency standards</v>
      </c>
      <c r="L378" s="22">
        <f t="shared" si="756"/>
        <v>0</v>
      </c>
      <c r="M378" s="22">
        <f t="shared" si="756"/>
        <v>0.33</v>
      </c>
      <c r="N378" s="22">
        <f t="shared" si="756"/>
        <v>0.01</v>
      </c>
      <c r="O378" s="23" t="str">
        <f t="shared" si="756"/>
        <v>% reduction in energy use</v>
      </c>
      <c r="P378" s="23" t="str">
        <f t="shared" si="75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3" t="str">
        <f t="shared" si="756"/>
        <v>industry-ag-main.html#eff-stds</v>
      </c>
      <c r="R378" s="34" t="str">
        <f t="shared" si="756"/>
        <v>industry-energy-efficiency-standards.html</v>
      </c>
      <c r="S378" s="23" t="str">
        <f t="shared" si="756"/>
        <v>U.S. DOE, 2016, Industrial Energy Efficiency Potential Analysis, https://energy.gov/sites/prod/files/2017/04/f34/energy-savings-by-state-industrial-methodology.pdf</v>
      </c>
      <c r="T378" s="23" t="str">
        <f t="shared" si="756"/>
        <v>U.S. DOE, 2016, Industrial Energy Efficiency Potential Analysis, https://energy.gov/sites/prod/files/2017/04/f34/energy-savings-by-state-industrial-methodology.pdf</v>
      </c>
      <c r="U378" s="47"/>
      <c r="V378" s="47"/>
      <c r="W378" s="47"/>
      <c r="X378" s="47"/>
      <c r="Y378" s="47"/>
      <c r="Z378" s="47"/>
    </row>
    <row r="379" spans="1:26" ht="14.25" customHeight="1">
      <c r="A379" s="21" t="str">
        <f t="shared" ref="A379:C379" si="757">A$322</f>
        <v>Industry</v>
      </c>
      <c r="B379" s="21" t="str">
        <f t="shared" si="757"/>
        <v>Industry Energy Efficiency Standards</v>
      </c>
      <c r="C379" s="21" t="str">
        <f t="shared" si="757"/>
        <v>Percentage Improvement in Eqpt Efficiency Standards above BAU</v>
      </c>
      <c r="D379" s="16" t="s">
        <v>607</v>
      </c>
      <c r="E379" s="16" t="s">
        <v>593</v>
      </c>
      <c r="F379" s="16" t="s">
        <v>608</v>
      </c>
      <c r="G379" s="16" t="s">
        <v>594</v>
      </c>
      <c r="H379" s="15">
        <v>813</v>
      </c>
      <c r="I379" s="16" t="s">
        <v>86</v>
      </c>
      <c r="J379" s="21" t="str">
        <f t="shared" ref="J379:T379" si="758">J$322</f>
        <v>Industry Energy Efficiency Standards</v>
      </c>
      <c r="K379" s="22" t="str">
        <f t="shared" si="758"/>
        <v>indst efficiency standards</v>
      </c>
      <c r="L379" s="22">
        <f t="shared" si="758"/>
        <v>0</v>
      </c>
      <c r="M379" s="22">
        <f t="shared" si="758"/>
        <v>0.33</v>
      </c>
      <c r="N379" s="22">
        <f t="shared" si="758"/>
        <v>0.01</v>
      </c>
      <c r="O379" s="23" t="str">
        <f t="shared" si="758"/>
        <v>% reduction in energy use</v>
      </c>
      <c r="P379" s="23" t="str">
        <f t="shared" si="758"/>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3" t="str">
        <f t="shared" si="758"/>
        <v>industry-ag-main.html#eff-stds</v>
      </c>
      <c r="R379" s="34" t="str">
        <f t="shared" si="758"/>
        <v>industry-energy-efficiency-standards.html</v>
      </c>
      <c r="S379" s="23" t="str">
        <f t="shared" si="758"/>
        <v>U.S. DOE, 2016, Industrial Energy Efficiency Potential Analysis, https://energy.gov/sites/prod/files/2017/04/f34/energy-savings-by-state-industrial-methodology.pdf</v>
      </c>
      <c r="T379" s="23" t="str">
        <f t="shared" si="758"/>
        <v>U.S. DOE, 2016, Industrial Energy Efficiency Potential Analysis, https://energy.gov/sites/prod/files/2017/04/f34/energy-savings-by-state-industrial-methodology.pdf</v>
      </c>
      <c r="U379" s="47"/>
      <c r="V379" s="47"/>
      <c r="W379" s="47"/>
      <c r="X379" s="47"/>
      <c r="Y379" s="47"/>
      <c r="Z379" s="47"/>
    </row>
    <row r="380" spans="1:26" ht="14.25" customHeight="1">
      <c r="A380" s="21" t="str">
        <f t="shared" ref="A380:C380" si="759">A$322</f>
        <v>Industry</v>
      </c>
      <c r="B380" s="21" t="str">
        <f t="shared" si="759"/>
        <v>Industry Energy Efficiency Standards</v>
      </c>
      <c r="C380" s="21" t="str">
        <f t="shared" si="759"/>
        <v>Percentage Improvement in Eqpt Efficiency Standards above BAU</v>
      </c>
      <c r="D380" s="16" t="s">
        <v>607</v>
      </c>
      <c r="E380" s="16" t="s">
        <v>595</v>
      </c>
      <c r="F380" s="16" t="s">
        <v>608</v>
      </c>
      <c r="G380" s="16" t="s">
        <v>596</v>
      </c>
      <c r="H380" s="15">
        <v>814</v>
      </c>
      <c r="I380" s="16" t="s">
        <v>86</v>
      </c>
      <c r="J380" s="21" t="str">
        <f t="shared" ref="J380:T380" si="760">J$322</f>
        <v>Industry Energy Efficiency Standards</v>
      </c>
      <c r="K380" s="22" t="str">
        <f t="shared" si="760"/>
        <v>indst efficiency standards</v>
      </c>
      <c r="L380" s="22">
        <f t="shared" si="760"/>
        <v>0</v>
      </c>
      <c r="M380" s="22">
        <f t="shared" si="760"/>
        <v>0.33</v>
      </c>
      <c r="N380" s="22">
        <f t="shared" si="760"/>
        <v>0.01</v>
      </c>
      <c r="O380" s="23" t="str">
        <f t="shared" si="760"/>
        <v>% reduction in energy use</v>
      </c>
      <c r="P380" s="23" t="str">
        <f t="shared" si="76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3" t="str">
        <f t="shared" si="760"/>
        <v>industry-ag-main.html#eff-stds</v>
      </c>
      <c r="R380" s="34" t="str">
        <f t="shared" si="760"/>
        <v>industry-energy-efficiency-standards.html</v>
      </c>
      <c r="S380" s="23" t="str">
        <f t="shared" si="760"/>
        <v>U.S. DOE, 2016, Industrial Energy Efficiency Potential Analysis, https://energy.gov/sites/prod/files/2017/04/f34/energy-savings-by-state-industrial-methodology.pdf</v>
      </c>
      <c r="T380" s="23" t="str">
        <f t="shared" si="760"/>
        <v>U.S. DOE, 2016, Industrial Energy Efficiency Potential Analysis, https://energy.gov/sites/prod/files/2017/04/f34/energy-savings-by-state-industrial-methodology.pdf</v>
      </c>
      <c r="U380" s="47"/>
      <c r="V380" s="47"/>
      <c r="W380" s="47"/>
      <c r="X380" s="47"/>
      <c r="Y380" s="47"/>
      <c r="Z380" s="47"/>
    </row>
    <row r="381" spans="1:26" ht="14.25" customHeight="1">
      <c r="A381" s="21" t="str">
        <f t="shared" ref="A381:C381" si="761">A$322</f>
        <v>Industry</v>
      </c>
      <c r="B381" s="21" t="str">
        <f t="shared" si="761"/>
        <v>Industry Energy Efficiency Standards</v>
      </c>
      <c r="C381" s="21" t="str">
        <f t="shared" si="761"/>
        <v>Percentage Improvement in Eqpt Efficiency Standards above BAU</v>
      </c>
      <c r="D381" s="16" t="s">
        <v>607</v>
      </c>
      <c r="E381" s="16" t="s">
        <v>597</v>
      </c>
      <c r="F381" s="16" t="s">
        <v>608</v>
      </c>
      <c r="G381" s="16" t="s">
        <v>598</v>
      </c>
      <c r="H381" s="15">
        <v>815</v>
      </c>
      <c r="I381" s="16" t="s">
        <v>86</v>
      </c>
      <c r="J381" s="21" t="str">
        <f t="shared" ref="J381:T381" si="762">J$322</f>
        <v>Industry Energy Efficiency Standards</v>
      </c>
      <c r="K381" s="22" t="str">
        <f t="shared" si="762"/>
        <v>indst efficiency standards</v>
      </c>
      <c r="L381" s="22">
        <f t="shared" si="762"/>
        <v>0</v>
      </c>
      <c r="M381" s="22">
        <f t="shared" si="762"/>
        <v>0.33</v>
      </c>
      <c r="N381" s="22">
        <f t="shared" si="762"/>
        <v>0.01</v>
      </c>
      <c r="O381" s="23" t="str">
        <f t="shared" si="762"/>
        <v>% reduction in energy use</v>
      </c>
      <c r="P381" s="23" t="str">
        <f t="shared" si="76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3" t="str">
        <f t="shared" si="762"/>
        <v>industry-ag-main.html#eff-stds</v>
      </c>
      <c r="R381" s="34" t="str">
        <f t="shared" si="762"/>
        <v>industry-energy-efficiency-standards.html</v>
      </c>
      <c r="S381" s="23" t="str">
        <f t="shared" si="762"/>
        <v>U.S. DOE, 2016, Industrial Energy Efficiency Potential Analysis, https://energy.gov/sites/prod/files/2017/04/f34/energy-savings-by-state-industrial-methodology.pdf</v>
      </c>
      <c r="T381" s="23" t="str">
        <f t="shared" si="762"/>
        <v>U.S. DOE, 2016, Industrial Energy Efficiency Potential Analysis, https://energy.gov/sites/prod/files/2017/04/f34/energy-savings-by-state-industrial-methodology.pdf</v>
      </c>
      <c r="U381" s="47"/>
      <c r="V381" s="47"/>
      <c r="W381" s="47"/>
      <c r="X381" s="47"/>
      <c r="Y381" s="47"/>
      <c r="Z381" s="47"/>
    </row>
    <row r="382" spans="1:26" ht="14.25" customHeight="1">
      <c r="A382" s="21" t="str">
        <f t="shared" ref="A382:C382" si="763">A$322</f>
        <v>Industry</v>
      </c>
      <c r="B382" s="21" t="str">
        <f t="shared" si="763"/>
        <v>Industry Energy Efficiency Standards</v>
      </c>
      <c r="C382" s="21" t="str">
        <f t="shared" si="763"/>
        <v>Percentage Improvement in Eqpt Efficiency Standards above BAU</v>
      </c>
      <c r="D382" s="16" t="s">
        <v>609</v>
      </c>
      <c r="E382" s="16" t="s">
        <v>573</v>
      </c>
      <c r="F382" s="16" t="s">
        <v>610</v>
      </c>
      <c r="G382" s="16" t="s">
        <v>575</v>
      </c>
      <c r="H382" s="15">
        <v>816</v>
      </c>
      <c r="I382" s="16" t="s">
        <v>63</v>
      </c>
      <c r="J382" s="21" t="str">
        <f t="shared" ref="J382:T382" si="764">J$322</f>
        <v>Industry Energy Efficiency Standards</v>
      </c>
      <c r="K382" s="22" t="str">
        <f t="shared" si="764"/>
        <v>indst efficiency standards</v>
      </c>
      <c r="L382" s="22">
        <f t="shared" si="764"/>
        <v>0</v>
      </c>
      <c r="M382" s="22">
        <f t="shared" si="764"/>
        <v>0.33</v>
      </c>
      <c r="N382" s="22">
        <f t="shared" si="764"/>
        <v>0.01</v>
      </c>
      <c r="O382" s="23" t="str">
        <f t="shared" si="764"/>
        <v>% reduction in energy use</v>
      </c>
      <c r="P382" s="23" t="str">
        <f t="shared" si="76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3" t="str">
        <f t="shared" si="764"/>
        <v>industry-ag-main.html#eff-stds</v>
      </c>
      <c r="R382" s="34" t="str">
        <f t="shared" si="764"/>
        <v>industry-energy-efficiency-standards.html</v>
      </c>
      <c r="S382" s="23" t="str">
        <f t="shared" si="764"/>
        <v>U.S. DOE, 2016, Industrial Energy Efficiency Potential Analysis, https://energy.gov/sites/prod/files/2017/04/f34/energy-savings-by-state-industrial-methodology.pdf</v>
      </c>
      <c r="T382" s="23" t="str">
        <f t="shared" si="764"/>
        <v>U.S. DOE, 2016, Industrial Energy Efficiency Potential Analysis, https://energy.gov/sites/prod/files/2017/04/f34/energy-savings-by-state-industrial-methodology.pdf</v>
      </c>
      <c r="U382" s="47"/>
      <c r="V382" s="47"/>
      <c r="W382" s="47"/>
      <c r="X382" s="47"/>
      <c r="Y382" s="47"/>
      <c r="Z382" s="47"/>
    </row>
    <row r="383" spans="1:26" ht="14.25" customHeight="1">
      <c r="A383" s="21" t="str">
        <f t="shared" ref="A383:C383" si="765">A$322</f>
        <v>Industry</v>
      </c>
      <c r="B383" s="21" t="str">
        <f t="shared" si="765"/>
        <v>Industry Energy Efficiency Standards</v>
      </c>
      <c r="C383" s="21" t="str">
        <f t="shared" si="765"/>
        <v>Percentage Improvement in Eqpt Efficiency Standards above BAU</v>
      </c>
      <c r="D383" s="16" t="s">
        <v>609</v>
      </c>
      <c r="E383" s="16" t="s">
        <v>581</v>
      </c>
      <c r="F383" s="16" t="s">
        <v>610</v>
      </c>
      <c r="G383" s="16" t="s">
        <v>582</v>
      </c>
      <c r="H383" s="15">
        <v>817</v>
      </c>
      <c r="I383" s="16" t="s">
        <v>63</v>
      </c>
      <c r="J383" s="21" t="str">
        <f t="shared" ref="J383:T383" si="766">J$322</f>
        <v>Industry Energy Efficiency Standards</v>
      </c>
      <c r="K383" s="22" t="str">
        <f t="shared" si="766"/>
        <v>indst efficiency standards</v>
      </c>
      <c r="L383" s="22">
        <f t="shared" si="766"/>
        <v>0</v>
      </c>
      <c r="M383" s="22">
        <f t="shared" si="766"/>
        <v>0.33</v>
      </c>
      <c r="N383" s="22">
        <f t="shared" si="766"/>
        <v>0.01</v>
      </c>
      <c r="O383" s="23" t="str">
        <f t="shared" si="766"/>
        <v>% reduction in energy use</v>
      </c>
      <c r="P383" s="23" t="str">
        <f t="shared" si="76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3" t="str">
        <f t="shared" si="766"/>
        <v>industry-ag-main.html#eff-stds</v>
      </c>
      <c r="R383" s="34" t="str">
        <f t="shared" si="766"/>
        <v>industry-energy-efficiency-standards.html</v>
      </c>
      <c r="S383" s="23" t="str">
        <f t="shared" si="766"/>
        <v>U.S. DOE, 2016, Industrial Energy Efficiency Potential Analysis, https://energy.gov/sites/prod/files/2017/04/f34/energy-savings-by-state-industrial-methodology.pdf</v>
      </c>
      <c r="T383" s="23" t="str">
        <f t="shared" si="766"/>
        <v>U.S. DOE, 2016, Industrial Energy Efficiency Potential Analysis, https://energy.gov/sites/prod/files/2017/04/f34/energy-savings-by-state-industrial-methodology.pdf</v>
      </c>
      <c r="U383" s="47"/>
      <c r="V383" s="47"/>
      <c r="W383" s="47"/>
      <c r="X383" s="47"/>
      <c r="Y383" s="47"/>
      <c r="Z383" s="47"/>
    </row>
    <row r="384" spans="1:26" ht="14.25" customHeight="1">
      <c r="A384" s="21" t="str">
        <f t="shared" ref="A384:C384" si="767">A$322</f>
        <v>Industry</v>
      </c>
      <c r="B384" s="21" t="str">
        <f t="shared" si="767"/>
        <v>Industry Energy Efficiency Standards</v>
      </c>
      <c r="C384" s="21" t="str">
        <f t="shared" si="767"/>
        <v>Percentage Improvement in Eqpt Efficiency Standards above BAU</v>
      </c>
      <c r="D384" s="16" t="s">
        <v>609</v>
      </c>
      <c r="E384" s="16" t="s">
        <v>583</v>
      </c>
      <c r="F384" s="16" t="s">
        <v>610</v>
      </c>
      <c r="G384" s="16" t="s">
        <v>584</v>
      </c>
      <c r="H384" s="15">
        <v>818</v>
      </c>
      <c r="I384" s="16" t="s">
        <v>63</v>
      </c>
      <c r="J384" s="21" t="str">
        <f t="shared" ref="J384:T384" si="768">J$322</f>
        <v>Industry Energy Efficiency Standards</v>
      </c>
      <c r="K384" s="22" t="str">
        <f t="shared" si="768"/>
        <v>indst efficiency standards</v>
      </c>
      <c r="L384" s="22">
        <f t="shared" si="768"/>
        <v>0</v>
      </c>
      <c r="M384" s="22">
        <f t="shared" si="768"/>
        <v>0.33</v>
      </c>
      <c r="N384" s="22">
        <f t="shared" si="768"/>
        <v>0.01</v>
      </c>
      <c r="O384" s="23" t="str">
        <f t="shared" si="768"/>
        <v>% reduction in energy use</v>
      </c>
      <c r="P384" s="23" t="str">
        <f t="shared" si="768"/>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3" t="str">
        <f t="shared" si="768"/>
        <v>industry-ag-main.html#eff-stds</v>
      </c>
      <c r="R384" s="34" t="str">
        <f t="shared" si="768"/>
        <v>industry-energy-efficiency-standards.html</v>
      </c>
      <c r="S384" s="23" t="str">
        <f t="shared" si="768"/>
        <v>U.S. DOE, 2016, Industrial Energy Efficiency Potential Analysis, https://energy.gov/sites/prod/files/2017/04/f34/energy-savings-by-state-industrial-methodology.pdf</v>
      </c>
      <c r="T384" s="23" t="str">
        <f t="shared" si="768"/>
        <v>U.S. DOE, 2016, Industrial Energy Efficiency Potential Analysis, https://energy.gov/sites/prod/files/2017/04/f34/energy-savings-by-state-industrial-methodology.pdf</v>
      </c>
      <c r="U384" s="47"/>
      <c r="V384" s="47"/>
      <c r="W384" s="47"/>
      <c r="X384" s="47"/>
      <c r="Y384" s="47"/>
      <c r="Z384" s="47"/>
    </row>
    <row r="385" spans="1:26" ht="14.25" customHeight="1">
      <c r="A385" s="21" t="str">
        <f t="shared" ref="A385:C385" si="769">A$322</f>
        <v>Industry</v>
      </c>
      <c r="B385" s="21" t="str">
        <f t="shared" si="769"/>
        <v>Industry Energy Efficiency Standards</v>
      </c>
      <c r="C385" s="21" t="str">
        <f t="shared" si="769"/>
        <v>Percentage Improvement in Eqpt Efficiency Standards above BAU</v>
      </c>
      <c r="D385" s="16" t="s">
        <v>609</v>
      </c>
      <c r="E385" s="16" t="s">
        <v>585</v>
      </c>
      <c r="F385" s="16" t="s">
        <v>610</v>
      </c>
      <c r="G385" s="16" t="s">
        <v>586</v>
      </c>
      <c r="H385" s="15">
        <v>819</v>
      </c>
      <c r="I385" s="16" t="s">
        <v>63</v>
      </c>
      <c r="J385" s="21" t="str">
        <f t="shared" ref="J385:T385" si="770">J$322</f>
        <v>Industry Energy Efficiency Standards</v>
      </c>
      <c r="K385" s="22" t="str">
        <f t="shared" si="770"/>
        <v>indst efficiency standards</v>
      </c>
      <c r="L385" s="22">
        <f t="shared" si="770"/>
        <v>0</v>
      </c>
      <c r="M385" s="22">
        <f t="shared" si="770"/>
        <v>0.33</v>
      </c>
      <c r="N385" s="22">
        <f t="shared" si="770"/>
        <v>0.01</v>
      </c>
      <c r="O385" s="23" t="str">
        <f t="shared" si="770"/>
        <v>% reduction in energy use</v>
      </c>
      <c r="P385" s="23" t="str">
        <f t="shared" si="77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3" t="str">
        <f t="shared" si="770"/>
        <v>industry-ag-main.html#eff-stds</v>
      </c>
      <c r="R385" s="34" t="str">
        <f t="shared" si="770"/>
        <v>industry-energy-efficiency-standards.html</v>
      </c>
      <c r="S385" s="23" t="str">
        <f t="shared" si="770"/>
        <v>U.S. DOE, 2016, Industrial Energy Efficiency Potential Analysis, https://energy.gov/sites/prod/files/2017/04/f34/energy-savings-by-state-industrial-methodology.pdf</v>
      </c>
      <c r="T385" s="23" t="str">
        <f t="shared" si="770"/>
        <v>U.S. DOE, 2016, Industrial Energy Efficiency Potential Analysis, https://energy.gov/sites/prod/files/2017/04/f34/energy-savings-by-state-industrial-methodology.pdf</v>
      </c>
      <c r="U385" s="47"/>
      <c r="V385" s="47"/>
      <c r="W385" s="47"/>
      <c r="X385" s="47"/>
      <c r="Y385" s="47"/>
      <c r="Z385" s="47"/>
    </row>
    <row r="386" spans="1:26" ht="14.25" customHeight="1">
      <c r="A386" s="21" t="str">
        <f t="shared" ref="A386:C386" si="771">A$322</f>
        <v>Industry</v>
      </c>
      <c r="B386" s="21" t="str">
        <f t="shared" si="771"/>
        <v>Industry Energy Efficiency Standards</v>
      </c>
      <c r="C386" s="21" t="str">
        <f t="shared" si="771"/>
        <v>Percentage Improvement in Eqpt Efficiency Standards above BAU</v>
      </c>
      <c r="D386" s="16" t="s">
        <v>609</v>
      </c>
      <c r="E386" s="16" t="s">
        <v>587</v>
      </c>
      <c r="F386" s="16" t="s">
        <v>610</v>
      </c>
      <c r="G386" s="16" t="s">
        <v>588</v>
      </c>
      <c r="H386" s="15">
        <v>820</v>
      </c>
      <c r="I386" s="16" t="s">
        <v>63</v>
      </c>
      <c r="J386" s="21" t="str">
        <f t="shared" ref="J386:T386" si="772">J$322</f>
        <v>Industry Energy Efficiency Standards</v>
      </c>
      <c r="K386" s="22" t="str">
        <f t="shared" si="772"/>
        <v>indst efficiency standards</v>
      </c>
      <c r="L386" s="22">
        <f t="shared" si="772"/>
        <v>0</v>
      </c>
      <c r="M386" s="22">
        <f t="shared" si="772"/>
        <v>0.33</v>
      </c>
      <c r="N386" s="22">
        <f t="shared" si="772"/>
        <v>0.01</v>
      </c>
      <c r="O386" s="23" t="str">
        <f t="shared" si="772"/>
        <v>% reduction in energy use</v>
      </c>
      <c r="P386" s="23" t="str">
        <f t="shared" si="77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3" t="str">
        <f t="shared" si="772"/>
        <v>industry-ag-main.html#eff-stds</v>
      </c>
      <c r="R386" s="34" t="str">
        <f t="shared" si="772"/>
        <v>industry-energy-efficiency-standards.html</v>
      </c>
      <c r="S386" s="23" t="str">
        <f t="shared" si="772"/>
        <v>U.S. DOE, 2016, Industrial Energy Efficiency Potential Analysis, https://energy.gov/sites/prod/files/2017/04/f34/energy-savings-by-state-industrial-methodology.pdf</v>
      </c>
      <c r="T386" s="23" t="str">
        <f t="shared" si="772"/>
        <v>U.S. DOE, 2016, Industrial Energy Efficiency Potential Analysis, https://energy.gov/sites/prod/files/2017/04/f34/energy-savings-by-state-industrial-methodology.pdf</v>
      </c>
      <c r="U386" s="47"/>
      <c r="V386" s="47"/>
      <c r="W386" s="47"/>
      <c r="X386" s="47"/>
      <c r="Y386" s="47"/>
      <c r="Z386" s="47"/>
    </row>
    <row r="387" spans="1:26" ht="14.25" customHeight="1">
      <c r="A387" s="21" t="str">
        <f t="shared" ref="A387:C387" si="773">A$322</f>
        <v>Industry</v>
      </c>
      <c r="B387" s="21" t="str">
        <f t="shared" si="773"/>
        <v>Industry Energy Efficiency Standards</v>
      </c>
      <c r="C387" s="21" t="str">
        <f t="shared" si="773"/>
        <v>Percentage Improvement in Eqpt Efficiency Standards above BAU</v>
      </c>
      <c r="D387" s="16" t="s">
        <v>609</v>
      </c>
      <c r="E387" s="16" t="s">
        <v>589</v>
      </c>
      <c r="F387" s="16" t="s">
        <v>610</v>
      </c>
      <c r="G387" s="16" t="s">
        <v>590</v>
      </c>
      <c r="H387" s="15">
        <v>821</v>
      </c>
      <c r="I387" s="16" t="s">
        <v>86</v>
      </c>
      <c r="J387" s="21" t="str">
        <f t="shared" ref="J387:T387" si="774">J$322</f>
        <v>Industry Energy Efficiency Standards</v>
      </c>
      <c r="K387" s="22" t="str">
        <f t="shared" si="774"/>
        <v>indst efficiency standards</v>
      </c>
      <c r="L387" s="22">
        <f t="shared" si="774"/>
        <v>0</v>
      </c>
      <c r="M387" s="22">
        <f t="shared" si="774"/>
        <v>0.33</v>
      </c>
      <c r="N387" s="22">
        <f t="shared" si="774"/>
        <v>0.01</v>
      </c>
      <c r="O387" s="23" t="str">
        <f t="shared" si="774"/>
        <v>% reduction in energy use</v>
      </c>
      <c r="P387" s="23" t="str">
        <f t="shared" si="77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3" t="str">
        <f t="shared" si="774"/>
        <v>industry-ag-main.html#eff-stds</v>
      </c>
      <c r="R387" s="34" t="str">
        <f t="shared" si="774"/>
        <v>industry-energy-efficiency-standards.html</v>
      </c>
      <c r="S387" s="23" t="str">
        <f t="shared" si="774"/>
        <v>U.S. DOE, 2016, Industrial Energy Efficiency Potential Analysis, https://energy.gov/sites/prod/files/2017/04/f34/energy-savings-by-state-industrial-methodology.pdf</v>
      </c>
      <c r="T387" s="23" t="str">
        <f t="shared" si="774"/>
        <v>U.S. DOE, 2016, Industrial Energy Efficiency Potential Analysis, https://energy.gov/sites/prod/files/2017/04/f34/energy-savings-by-state-industrial-methodology.pdf</v>
      </c>
      <c r="U387" s="47"/>
      <c r="V387" s="47"/>
      <c r="W387" s="47"/>
      <c r="X387" s="47"/>
      <c r="Y387" s="47"/>
      <c r="Z387" s="47"/>
    </row>
    <row r="388" spans="1:26" ht="14.25" customHeight="1">
      <c r="A388" s="21" t="str">
        <f t="shared" ref="A388:C388" si="775">A$322</f>
        <v>Industry</v>
      </c>
      <c r="B388" s="21" t="str">
        <f t="shared" si="775"/>
        <v>Industry Energy Efficiency Standards</v>
      </c>
      <c r="C388" s="21" t="str">
        <f t="shared" si="775"/>
        <v>Percentage Improvement in Eqpt Efficiency Standards above BAU</v>
      </c>
      <c r="D388" s="16" t="s">
        <v>609</v>
      </c>
      <c r="E388" s="16" t="s">
        <v>591</v>
      </c>
      <c r="F388" s="16" t="s">
        <v>610</v>
      </c>
      <c r="G388" s="16" t="s">
        <v>592</v>
      </c>
      <c r="H388" s="15">
        <v>822</v>
      </c>
      <c r="I388" s="16" t="s">
        <v>86</v>
      </c>
      <c r="J388" s="21" t="str">
        <f t="shared" ref="J388:T388" si="776">J$322</f>
        <v>Industry Energy Efficiency Standards</v>
      </c>
      <c r="K388" s="22" t="str">
        <f t="shared" si="776"/>
        <v>indst efficiency standards</v>
      </c>
      <c r="L388" s="22">
        <f t="shared" si="776"/>
        <v>0</v>
      </c>
      <c r="M388" s="22">
        <f t="shared" si="776"/>
        <v>0.33</v>
      </c>
      <c r="N388" s="22">
        <f t="shared" si="776"/>
        <v>0.01</v>
      </c>
      <c r="O388" s="23" t="str">
        <f t="shared" si="776"/>
        <v>% reduction in energy use</v>
      </c>
      <c r="P388" s="23" t="str">
        <f t="shared" si="77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3" t="str">
        <f t="shared" si="776"/>
        <v>industry-ag-main.html#eff-stds</v>
      </c>
      <c r="R388" s="34" t="str">
        <f t="shared" si="776"/>
        <v>industry-energy-efficiency-standards.html</v>
      </c>
      <c r="S388" s="23" t="str">
        <f t="shared" si="776"/>
        <v>U.S. DOE, 2016, Industrial Energy Efficiency Potential Analysis, https://energy.gov/sites/prod/files/2017/04/f34/energy-savings-by-state-industrial-methodology.pdf</v>
      </c>
      <c r="T388" s="23" t="str">
        <f t="shared" si="776"/>
        <v>U.S. DOE, 2016, Industrial Energy Efficiency Potential Analysis, https://energy.gov/sites/prod/files/2017/04/f34/energy-savings-by-state-industrial-methodology.pdf</v>
      </c>
      <c r="U388" s="47"/>
      <c r="V388" s="47"/>
      <c r="W388" s="47"/>
      <c r="X388" s="47"/>
      <c r="Y388" s="47"/>
      <c r="Z388" s="47"/>
    </row>
    <row r="389" spans="1:26" ht="14.25" customHeight="1">
      <c r="A389" s="21" t="str">
        <f t="shared" ref="A389:C389" si="777">A$322</f>
        <v>Industry</v>
      </c>
      <c r="B389" s="21" t="str">
        <f t="shared" si="777"/>
        <v>Industry Energy Efficiency Standards</v>
      </c>
      <c r="C389" s="21" t="str">
        <f t="shared" si="777"/>
        <v>Percentage Improvement in Eqpt Efficiency Standards above BAU</v>
      </c>
      <c r="D389" s="16" t="s">
        <v>609</v>
      </c>
      <c r="E389" s="16" t="s">
        <v>593</v>
      </c>
      <c r="F389" s="16" t="s">
        <v>610</v>
      </c>
      <c r="G389" s="16" t="s">
        <v>594</v>
      </c>
      <c r="H389" s="15">
        <v>823</v>
      </c>
      <c r="I389" s="16" t="s">
        <v>63</v>
      </c>
      <c r="J389" s="21" t="str">
        <f t="shared" ref="J389:T389" si="778">J$322</f>
        <v>Industry Energy Efficiency Standards</v>
      </c>
      <c r="K389" s="22" t="str">
        <f t="shared" si="778"/>
        <v>indst efficiency standards</v>
      </c>
      <c r="L389" s="22">
        <f t="shared" si="778"/>
        <v>0</v>
      </c>
      <c r="M389" s="22">
        <f t="shared" si="778"/>
        <v>0.33</v>
      </c>
      <c r="N389" s="22">
        <f t="shared" si="778"/>
        <v>0.01</v>
      </c>
      <c r="O389" s="23" t="str">
        <f t="shared" si="778"/>
        <v>% reduction in energy use</v>
      </c>
      <c r="P389" s="23" t="str">
        <f t="shared" si="778"/>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3" t="str">
        <f t="shared" si="778"/>
        <v>industry-ag-main.html#eff-stds</v>
      </c>
      <c r="R389" s="34" t="str">
        <f t="shared" si="778"/>
        <v>industry-energy-efficiency-standards.html</v>
      </c>
      <c r="S389" s="23" t="str">
        <f t="shared" si="778"/>
        <v>U.S. DOE, 2016, Industrial Energy Efficiency Potential Analysis, https://energy.gov/sites/prod/files/2017/04/f34/energy-savings-by-state-industrial-methodology.pdf</v>
      </c>
      <c r="T389" s="23" t="str">
        <f t="shared" si="778"/>
        <v>U.S. DOE, 2016, Industrial Energy Efficiency Potential Analysis, https://energy.gov/sites/prod/files/2017/04/f34/energy-savings-by-state-industrial-methodology.pdf</v>
      </c>
      <c r="U389" s="47"/>
      <c r="V389" s="47"/>
      <c r="W389" s="47"/>
      <c r="X389" s="47"/>
      <c r="Y389" s="47"/>
      <c r="Z389" s="47"/>
    </row>
    <row r="390" spans="1:26" ht="14.25" customHeight="1">
      <c r="A390" s="21" t="str">
        <f t="shared" ref="A390:C390" si="779">A$322</f>
        <v>Industry</v>
      </c>
      <c r="B390" s="21" t="str">
        <f t="shared" si="779"/>
        <v>Industry Energy Efficiency Standards</v>
      </c>
      <c r="C390" s="21" t="str">
        <f t="shared" si="779"/>
        <v>Percentage Improvement in Eqpt Efficiency Standards above BAU</v>
      </c>
      <c r="D390" s="16" t="s">
        <v>609</v>
      </c>
      <c r="E390" s="16" t="s">
        <v>595</v>
      </c>
      <c r="F390" s="16" t="s">
        <v>610</v>
      </c>
      <c r="G390" s="16" t="s">
        <v>596</v>
      </c>
      <c r="H390" s="15">
        <v>824</v>
      </c>
      <c r="I390" s="16" t="s">
        <v>63</v>
      </c>
      <c r="J390" s="21" t="str">
        <f t="shared" ref="J390:T390" si="780">J$322</f>
        <v>Industry Energy Efficiency Standards</v>
      </c>
      <c r="K390" s="22" t="str">
        <f t="shared" si="780"/>
        <v>indst efficiency standards</v>
      </c>
      <c r="L390" s="22">
        <f t="shared" si="780"/>
        <v>0</v>
      </c>
      <c r="M390" s="22">
        <f t="shared" si="780"/>
        <v>0.33</v>
      </c>
      <c r="N390" s="22">
        <f t="shared" si="780"/>
        <v>0.01</v>
      </c>
      <c r="O390" s="23" t="str">
        <f t="shared" si="780"/>
        <v>% reduction in energy use</v>
      </c>
      <c r="P390" s="23" t="str">
        <f t="shared" si="78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3" t="str">
        <f t="shared" si="780"/>
        <v>industry-ag-main.html#eff-stds</v>
      </c>
      <c r="R390" s="34" t="str">
        <f t="shared" si="780"/>
        <v>industry-energy-efficiency-standards.html</v>
      </c>
      <c r="S390" s="23" t="str">
        <f t="shared" si="780"/>
        <v>U.S. DOE, 2016, Industrial Energy Efficiency Potential Analysis, https://energy.gov/sites/prod/files/2017/04/f34/energy-savings-by-state-industrial-methodology.pdf</v>
      </c>
      <c r="T390" s="23" t="str">
        <f t="shared" si="780"/>
        <v>U.S. DOE, 2016, Industrial Energy Efficiency Potential Analysis, https://energy.gov/sites/prod/files/2017/04/f34/energy-savings-by-state-industrial-methodology.pdf</v>
      </c>
      <c r="U390" s="47"/>
      <c r="V390" s="47"/>
      <c r="W390" s="47"/>
      <c r="X390" s="47"/>
      <c r="Y390" s="47"/>
      <c r="Z390" s="47"/>
    </row>
    <row r="391" spans="1:26" ht="14.25" customHeight="1">
      <c r="A391" s="21" t="str">
        <f t="shared" ref="A391:C391" si="781">A$322</f>
        <v>Industry</v>
      </c>
      <c r="B391" s="21" t="str">
        <f t="shared" si="781"/>
        <v>Industry Energy Efficiency Standards</v>
      </c>
      <c r="C391" s="21" t="str">
        <f t="shared" si="781"/>
        <v>Percentage Improvement in Eqpt Efficiency Standards above BAU</v>
      </c>
      <c r="D391" s="16" t="s">
        <v>609</v>
      </c>
      <c r="E391" s="16" t="s">
        <v>597</v>
      </c>
      <c r="F391" s="16" t="s">
        <v>610</v>
      </c>
      <c r="G391" s="16" t="s">
        <v>598</v>
      </c>
      <c r="H391" s="15">
        <v>825</v>
      </c>
      <c r="I391" s="16" t="s">
        <v>86</v>
      </c>
      <c r="J391" s="21" t="str">
        <f t="shared" ref="J391:T391" si="782">J$322</f>
        <v>Industry Energy Efficiency Standards</v>
      </c>
      <c r="K391" s="22" t="str">
        <f t="shared" si="782"/>
        <v>indst efficiency standards</v>
      </c>
      <c r="L391" s="22">
        <f t="shared" si="782"/>
        <v>0</v>
      </c>
      <c r="M391" s="22">
        <f t="shared" si="782"/>
        <v>0.33</v>
      </c>
      <c r="N391" s="22">
        <f t="shared" si="782"/>
        <v>0.01</v>
      </c>
      <c r="O391" s="23" t="str">
        <f t="shared" si="782"/>
        <v>% reduction in energy use</v>
      </c>
      <c r="P391" s="23" t="str">
        <f t="shared" si="78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3" t="str">
        <f t="shared" si="782"/>
        <v>industry-ag-main.html#eff-stds</v>
      </c>
      <c r="R391" s="34" t="str">
        <f t="shared" si="782"/>
        <v>industry-energy-efficiency-standards.html</v>
      </c>
      <c r="S391" s="23" t="str">
        <f t="shared" si="782"/>
        <v>U.S. DOE, 2016, Industrial Energy Efficiency Potential Analysis, https://energy.gov/sites/prod/files/2017/04/f34/energy-savings-by-state-industrial-methodology.pdf</v>
      </c>
      <c r="T391" s="23" t="str">
        <f t="shared" si="782"/>
        <v>U.S. DOE, 2016, Industrial Energy Efficiency Potential Analysis, https://energy.gov/sites/prod/files/2017/04/f34/energy-savings-by-state-industrial-methodology.pdf</v>
      </c>
      <c r="U391" s="47"/>
      <c r="V391" s="47"/>
      <c r="W391" s="47"/>
      <c r="X391" s="47"/>
      <c r="Y391" s="47"/>
      <c r="Z391" s="47"/>
    </row>
    <row r="392" spans="1:26" ht="14.25" customHeight="1">
      <c r="A392" s="21" t="str">
        <f t="shared" ref="A392:C392" si="783">A$322</f>
        <v>Industry</v>
      </c>
      <c r="B392" s="21" t="str">
        <f t="shared" si="783"/>
        <v>Industry Energy Efficiency Standards</v>
      </c>
      <c r="C392" s="21" t="str">
        <f t="shared" si="783"/>
        <v>Percentage Improvement in Eqpt Efficiency Standards above BAU</v>
      </c>
      <c r="D392" s="16" t="s">
        <v>611</v>
      </c>
      <c r="E392" s="16" t="s">
        <v>573</v>
      </c>
      <c r="F392" s="16" t="s">
        <v>612</v>
      </c>
      <c r="G392" s="16" t="s">
        <v>575</v>
      </c>
      <c r="H392" s="15">
        <v>826</v>
      </c>
      <c r="I392" s="16" t="s">
        <v>63</v>
      </c>
      <c r="J392" s="21" t="str">
        <f t="shared" ref="J392:T392" si="784">J$322</f>
        <v>Industry Energy Efficiency Standards</v>
      </c>
      <c r="K392" s="22" t="str">
        <f t="shared" si="784"/>
        <v>indst efficiency standards</v>
      </c>
      <c r="L392" s="22">
        <f t="shared" si="784"/>
        <v>0</v>
      </c>
      <c r="M392" s="22">
        <f t="shared" si="784"/>
        <v>0.33</v>
      </c>
      <c r="N392" s="22">
        <f t="shared" si="784"/>
        <v>0.01</v>
      </c>
      <c r="O392" s="23" t="str">
        <f t="shared" si="784"/>
        <v>% reduction in energy use</v>
      </c>
      <c r="P392" s="23" t="str">
        <f t="shared" si="78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3" t="str">
        <f t="shared" si="784"/>
        <v>industry-ag-main.html#eff-stds</v>
      </c>
      <c r="R392" s="34" t="str">
        <f t="shared" si="784"/>
        <v>industry-energy-efficiency-standards.html</v>
      </c>
      <c r="S392" s="23" t="str">
        <f t="shared" si="784"/>
        <v>U.S. DOE, 2016, Industrial Energy Efficiency Potential Analysis, https://energy.gov/sites/prod/files/2017/04/f34/energy-savings-by-state-industrial-methodology.pdf</v>
      </c>
      <c r="T392" s="23" t="str">
        <f t="shared" si="784"/>
        <v>U.S. DOE, 2016, Industrial Energy Efficiency Potential Analysis, https://energy.gov/sites/prod/files/2017/04/f34/energy-savings-by-state-industrial-methodology.pdf</v>
      </c>
      <c r="U392" s="47"/>
      <c r="V392" s="47"/>
      <c r="W392" s="47"/>
      <c r="X392" s="47"/>
      <c r="Y392" s="47"/>
      <c r="Z392" s="47"/>
    </row>
    <row r="393" spans="1:26" ht="14.25" customHeight="1">
      <c r="A393" s="21" t="str">
        <f t="shared" ref="A393:C393" si="785">A$322</f>
        <v>Industry</v>
      </c>
      <c r="B393" s="21" t="str">
        <f t="shared" si="785"/>
        <v>Industry Energy Efficiency Standards</v>
      </c>
      <c r="C393" s="21" t="str">
        <f t="shared" si="785"/>
        <v>Percentage Improvement in Eqpt Efficiency Standards above BAU</v>
      </c>
      <c r="D393" s="16" t="s">
        <v>611</v>
      </c>
      <c r="E393" s="16" t="s">
        <v>581</v>
      </c>
      <c r="F393" s="16" t="s">
        <v>612</v>
      </c>
      <c r="G393" s="16" t="s">
        <v>582</v>
      </c>
      <c r="H393" s="15">
        <v>827</v>
      </c>
      <c r="I393" s="16" t="s">
        <v>63</v>
      </c>
      <c r="J393" s="21" t="str">
        <f t="shared" ref="J393:T393" si="786">J$322</f>
        <v>Industry Energy Efficiency Standards</v>
      </c>
      <c r="K393" s="22" t="str">
        <f t="shared" si="786"/>
        <v>indst efficiency standards</v>
      </c>
      <c r="L393" s="22">
        <f t="shared" si="786"/>
        <v>0</v>
      </c>
      <c r="M393" s="22">
        <f t="shared" si="786"/>
        <v>0.33</v>
      </c>
      <c r="N393" s="22">
        <f t="shared" si="786"/>
        <v>0.01</v>
      </c>
      <c r="O393" s="23" t="str">
        <f t="shared" si="786"/>
        <v>% reduction in energy use</v>
      </c>
      <c r="P393" s="23" t="str">
        <f t="shared" si="7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3" t="str">
        <f t="shared" si="786"/>
        <v>industry-ag-main.html#eff-stds</v>
      </c>
      <c r="R393" s="34" t="str">
        <f t="shared" si="786"/>
        <v>industry-energy-efficiency-standards.html</v>
      </c>
      <c r="S393" s="23" t="str">
        <f t="shared" si="786"/>
        <v>U.S. DOE, 2016, Industrial Energy Efficiency Potential Analysis, https://energy.gov/sites/prod/files/2017/04/f34/energy-savings-by-state-industrial-methodology.pdf</v>
      </c>
      <c r="T393" s="23" t="str">
        <f t="shared" si="786"/>
        <v>U.S. DOE, 2016, Industrial Energy Efficiency Potential Analysis, https://energy.gov/sites/prod/files/2017/04/f34/energy-savings-by-state-industrial-methodology.pdf</v>
      </c>
      <c r="U393" s="47"/>
      <c r="V393" s="47"/>
      <c r="W393" s="47"/>
      <c r="X393" s="47"/>
      <c r="Y393" s="47"/>
      <c r="Z393" s="47"/>
    </row>
    <row r="394" spans="1:26" ht="14.25" customHeight="1">
      <c r="A394" s="21" t="str">
        <f t="shared" ref="A394:C394" si="787">A$322</f>
        <v>Industry</v>
      </c>
      <c r="B394" s="21" t="str">
        <f t="shared" si="787"/>
        <v>Industry Energy Efficiency Standards</v>
      </c>
      <c r="C394" s="21" t="str">
        <f t="shared" si="787"/>
        <v>Percentage Improvement in Eqpt Efficiency Standards above BAU</v>
      </c>
      <c r="D394" s="16" t="s">
        <v>611</v>
      </c>
      <c r="E394" s="16" t="s">
        <v>583</v>
      </c>
      <c r="F394" s="16" t="s">
        <v>612</v>
      </c>
      <c r="G394" s="16" t="s">
        <v>584</v>
      </c>
      <c r="H394" s="15">
        <v>828</v>
      </c>
      <c r="I394" s="16" t="s">
        <v>63</v>
      </c>
      <c r="J394" s="21" t="str">
        <f t="shared" ref="J394:T394" si="788">J$322</f>
        <v>Industry Energy Efficiency Standards</v>
      </c>
      <c r="K394" s="22" t="str">
        <f t="shared" si="788"/>
        <v>indst efficiency standards</v>
      </c>
      <c r="L394" s="22">
        <f t="shared" si="788"/>
        <v>0</v>
      </c>
      <c r="M394" s="22">
        <f t="shared" si="788"/>
        <v>0.33</v>
      </c>
      <c r="N394" s="22">
        <f t="shared" si="788"/>
        <v>0.01</v>
      </c>
      <c r="O394" s="23" t="str">
        <f t="shared" si="788"/>
        <v>% reduction in energy use</v>
      </c>
      <c r="P394" s="23" t="str">
        <f t="shared" si="788"/>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3" t="str">
        <f t="shared" si="788"/>
        <v>industry-ag-main.html#eff-stds</v>
      </c>
      <c r="R394" s="34" t="str">
        <f t="shared" si="788"/>
        <v>industry-energy-efficiency-standards.html</v>
      </c>
      <c r="S394" s="23" t="str">
        <f t="shared" si="788"/>
        <v>U.S. DOE, 2016, Industrial Energy Efficiency Potential Analysis, https://energy.gov/sites/prod/files/2017/04/f34/energy-savings-by-state-industrial-methodology.pdf</v>
      </c>
      <c r="T394" s="23" t="str">
        <f t="shared" si="788"/>
        <v>U.S. DOE, 2016, Industrial Energy Efficiency Potential Analysis, https://energy.gov/sites/prod/files/2017/04/f34/energy-savings-by-state-industrial-methodology.pdf</v>
      </c>
      <c r="U394" s="47"/>
      <c r="V394" s="47"/>
      <c r="W394" s="47"/>
      <c r="X394" s="47"/>
      <c r="Y394" s="47"/>
      <c r="Z394" s="47"/>
    </row>
    <row r="395" spans="1:26" ht="14.25" customHeight="1">
      <c r="A395" s="21" t="str">
        <f t="shared" ref="A395:C395" si="789">A$322</f>
        <v>Industry</v>
      </c>
      <c r="B395" s="21" t="str">
        <f t="shared" si="789"/>
        <v>Industry Energy Efficiency Standards</v>
      </c>
      <c r="C395" s="21" t="str">
        <f t="shared" si="789"/>
        <v>Percentage Improvement in Eqpt Efficiency Standards above BAU</v>
      </c>
      <c r="D395" s="16" t="s">
        <v>611</v>
      </c>
      <c r="E395" s="16" t="s">
        <v>585</v>
      </c>
      <c r="F395" s="16" t="s">
        <v>612</v>
      </c>
      <c r="G395" s="16" t="s">
        <v>586</v>
      </c>
      <c r="H395" s="15">
        <v>829</v>
      </c>
      <c r="I395" s="16" t="s">
        <v>86</v>
      </c>
      <c r="J395" s="21" t="str">
        <f t="shared" ref="J395:T395" si="790">J$322</f>
        <v>Industry Energy Efficiency Standards</v>
      </c>
      <c r="K395" s="22" t="str">
        <f t="shared" si="790"/>
        <v>indst efficiency standards</v>
      </c>
      <c r="L395" s="22">
        <f t="shared" si="790"/>
        <v>0</v>
      </c>
      <c r="M395" s="22">
        <f t="shared" si="790"/>
        <v>0.33</v>
      </c>
      <c r="N395" s="22">
        <f t="shared" si="790"/>
        <v>0.01</v>
      </c>
      <c r="O395" s="23" t="str">
        <f t="shared" si="790"/>
        <v>% reduction in energy use</v>
      </c>
      <c r="P395" s="23" t="str">
        <f t="shared" si="7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3" t="str">
        <f t="shared" si="790"/>
        <v>industry-ag-main.html#eff-stds</v>
      </c>
      <c r="R395" s="34" t="str">
        <f t="shared" si="790"/>
        <v>industry-energy-efficiency-standards.html</v>
      </c>
      <c r="S395" s="23" t="str">
        <f t="shared" si="790"/>
        <v>U.S. DOE, 2016, Industrial Energy Efficiency Potential Analysis, https://energy.gov/sites/prod/files/2017/04/f34/energy-savings-by-state-industrial-methodology.pdf</v>
      </c>
      <c r="T395" s="23" t="str">
        <f t="shared" si="790"/>
        <v>U.S. DOE, 2016, Industrial Energy Efficiency Potential Analysis, https://energy.gov/sites/prod/files/2017/04/f34/energy-savings-by-state-industrial-methodology.pdf</v>
      </c>
      <c r="U395" s="47"/>
      <c r="V395" s="47"/>
      <c r="W395" s="47"/>
      <c r="X395" s="47"/>
      <c r="Y395" s="47"/>
      <c r="Z395" s="47"/>
    </row>
    <row r="396" spans="1:26" ht="14.25" customHeight="1">
      <c r="A396" s="21" t="str">
        <f t="shared" ref="A396:C396" si="791">A$322</f>
        <v>Industry</v>
      </c>
      <c r="B396" s="21" t="str">
        <f t="shared" si="791"/>
        <v>Industry Energy Efficiency Standards</v>
      </c>
      <c r="C396" s="21" t="str">
        <f t="shared" si="791"/>
        <v>Percentage Improvement in Eqpt Efficiency Standards above BAU</v>
      </c>
      <c r="D396" s="16" t="s">
        <v>611</v>
      </c>
      <c r="E396" s="16" t="s">
        <v>587</v>
      </c>
      <c r="F396" s="16" t="s">
        <v>612</v>
      </c>
      <c r="G396" s="16" t="s">
        <v>588</v>
      </c>
      <c r="H396" s="15">
        <v>830</v>
      </c>
      <c r="I396" s="16" t="s">
        <v>63</v>
      </c>
      <c r="J396" s="21" t="str">
        <f t="shared" ref="J396:T396" si="792">J$322</f>
        <v>Industry Energy Efficiency Standards</v>
      </c>
      <c r="K396" s="22" t="str">
        <f t="shared" si="792"/>
        <v>indst efficiency standards</v>
      </c>
      <c r="L396" s="22">
        <f t="shared" si="792"/>
        <v>0</v>
      </c>
      <c r="M396" s="22">
        <f t="shared" si="792"/>
        <v>0.33</v>
      </c>
      <c r="N396" s="22">
        <f t="shared" si="792"/>
        <v>0.01</v>
      </c>
      <c r="O396" s="23" t="str">
        <f t="shared" si="792"/>
        <v>% reduction in energy use</v>
      </c>
      <c r="P396" s="23" t="str">
        <f t="shared" si="7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3" t="str">
        <f t="shared" si="792"/>
        <v>industry-ag-main.html#eff-stds</v>
      </c>
      <c r="R396" s="34" t="str">
        <f t="shared" si="792"/>
        <v>industry-energy-efficiency-standards.html</v>
      </c>
      <c r="S396" s="23" t="str">
        <f t="shared" si="792"/>
        <v>U.S. DOE, 2016, Industrial Energy Efficiency Potential Analysis, https://energy.gov/sites/prod/files/2017/04/f34/energy-savings-by-state-industrial-methodology.pdf</v>
      </c>
      <c r="T396" s="23" t="str">
        <f t="shared" si="792"/>
        <v>U.S. DOE, 2016, Industrial Energy Efficiency Potential Analysis, https://energy.gov/sites/prod/files/2017/04/f34/energy-savings-by-state-industrial-methodology.pdf</v>
      </c>
      <c r="U396" s="47"/>
      <c r="V396" s="47"/>
      <c r="W396" s="47"/>
      <c r="X396" s="47"/>
      <c r="Y396" s="47"/>
      <c r="Z396" s="47"/>
    </row>
    <row r="397" spans="1:26" ht="14.25" customHeight="1">
      <c r="A397" s="21" t="str">
        <f t="shared" ref="A397:C397" si="793">A$322</f>
        <v>Industry</v>
      </c>
      <c r="B397" s="21" t="str">
        <f t="shared" si="793"/>
        <v>Industry Energy Efficiency Standards</v>
      </c>
      <c r="C397" s="21" t="str">
        <f t="shared" si="793"/>
        <v>Percentage Improvement in Eqpt Efficiency Standards above BAU</v>
      </c>
      <c r="D397" s="16" t="s">
        <v>611</v>
      </c>
      <c r="E397" s="16" t="s">
        <v>589</v>
      </c>
      <c r="F397" s="16" t="s">
        <v>612</v>
      </c>
      <c r="G397" s="16" t="s">
        <v>590</v>
      </c>
      <c r="H397" s="15">
        <v>831</v>
      </c>
      <c r="I397" s="16" t="s">
        <v>86</v>
      </c>
      <c r="J397" s="21" t="str">
        <f t="shared" ref="J397:T397" si="794">J$322</f>
        <v>Industry Energy Efficiency Standards</v>
      </c>
      <c r="K397" s="22" t="str">
        <f t="shared" si="794"/>
        <v>indst efficiency standards</v>
      </c>
      <c r="L397" s="22">
        <f t="shared" si="794"/>
        <v>0</v>
      </c>
      <c r="M397" s="22">
        <f t="shared" si="794"/>
        <v>0.33</v>
      </c>
      <c r="N397" s="22">
        <f t="shared" si="794"/>
        <v>0.01</v>
      </c>
      <c r="O397" s="23" t="str">
        <f t="shared" si="794"/>
        <v>% reduction in energy use</v>
      </c>
      <c r="P397" s="23" t="str">
        <f t="shared" si="79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3" t="str">
        <f t="shared" si="794"/>
        <v>industry-ag-main.html#eff-stds</v>
      </c>
      <c r="R397" s="34" t="str">
        <f t="shared" si="794"/>
        <v>industry-energy-efficiency-standards.html</v>
      </c>
      <c r="S397" s="23" t="str">
        <f t="shared" si="794"/>
        <v>U.S. DOE, 2016, Industrial Energy Efficiency Potential Analysis, https://energy.gov/sites/prod/files/2017/04/f34/energy-savings-by-state-industrial-methodology.pdf</v>
      </c>
      <c r="T397" s="23" t="str">
        <f t="shared" si="794"/>
        <v>U.S. DOE, 2016, Industrial Energy Efficiency Potential Analysis, https://energy.gov/sites/prod/files/2017/04/f34/energy-savings-by-state-industrial-methodology.pdf</v>
      </c>
      <c r="U397" s="47"/>
      <c r="V397" s="47"/>
      <c r="W397" s="47"/>
      <c r="X397" s="47"/>
      <c r="Y397" s="47"/>
      <c r="Z397" s="47"/>
    </row>
    <row r="398" spans="1:26" ht="14.25" customHeight="1">
      <c r="A398" s="21" t="str">
        <f t="shared" ref="A398:C398" si="795">A$322</f>
        <v>Industry</v>
      </c>
      <c r="B398" s="21" t="str">
        <f t="shared" si="795"/>
        <v>Industry Energy Efficiency Standards</v>
      </c>
      <c r="C398" s="21" t="str">
        <f t="shared" si="795"/>
        <v>Percentage Improvement in Eqpt Efficiency Standards above BAU</v>
      </c>
      <c r="D398" s="16" t="s">
        <v>611</v>
      </c>
      <c r="E398" s="16" t="s">
        <v>591</v>
      </c>
      <c r="F398" s="16" t="s">
        <v>612</v>
      </c>
      <c r="G398" s="16" t="s">
        <v>592</v>
      </c>
      <c r="H398" s="15">
        <v>832</v>
      </c>
      <c r="I398" s="16" t="s">
        <v>86</v>
      </c>
      <c r="J398" s="21" t="str">
        <f t="shared" ref="J398:T398" si="796">J$322</f>
        <v>Industry Energy Efficiency Standards</v>
      </c>
      <c r="K398" s="22" t="str">
        <f t="shared" si="796"/>
        <v>indst efficiency standards</v>
      </c>
      <c r="L398" s="22">
        <f t="shared" si="796"/>
        <v>0</v>
      </c>
      <c r="M398" s="22">
        <f t="shared" si="796"/>
        <v>0.33</v>
      </c>
      <c r="N398" s="22">
        <f t="shared" si="796"/>
        <v>0.01</v>
      </c>
      <c r="O398" s="23" t="str">
        <f t="shared" si="796"/>
        <v>% reduction in energy use</v>
      </c>
      <c r="P398" s="23" t="str">
        <f t="shared" si="7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3" t="str">
        <f t="shared" si="796"/>
        <v>industry-ag-main.html#eff-stds</v>
      </c>
      <c r="R398" s="34" t="str">
        <f t="shared" si="796"/>
        <v>industry-energy-efficiency-standards.html</v>
      </c>
      <c r="S398" s="23" t="str">
        <f t="shared" si="796"/>
        <v>U.S. DOE, 2016, Industrial Energy Efficiency Potential Analysis, https://energy.gov/sites/prod/files/2017/04/f34/energy-savings-by-state-industrial-methodology.pdf</v>
      </c>
      <c r="T398" s="23" t="str">
        <f t="shared" si="796"/>
        <v>U.S. DOE, 2016, Industrial Energy Efficiency Potential Analysis, https://energy.gov/sites/prod/files/2017/04/f34/energy-savings-by-state-industrial-methodology.pdf</v>
      </c>
      <c r="U398" s="47"/>
      <c r="V398" s="47"/>
      <c r="W398" s="47"/>
      <c r="X398" s="47"/>
      <c r="Y398" s="47"/>
      <c r="Z398" s="47"/>
    </row>
    <row r="399" spans="1:26" ht="14.25" customHeight="1">
      <c r="A399" s="21" t="str">
        <f t="shared" ref="A399:C399" si="797">A$322</f>
        <v>Industry</v>
      </c>
      <c r="B399" s="21" t="str">
        <f t="shared" si="797"/>
        <v>Industry Energy Efficiency Standards</v>
      </c>
      <c r="C399" s="21" t="str">
        <f t="shared" si="797"/>
        <v>Percentage Improvement in Eqpt Efficiency Standards above BAU</v>
      </c>
      <c r="D399" s="16" t="s">
        <v>611</v>
      </c>
      <c r="E399" s="16" t="s">
        <v>593</v>
      </c>
      <c r="F399" s="16" t="s">
        <v>612</v>
      </c>
      <c r="G399" s="16" t="s">
        <v>594</v>
      </c>
      <c r="H399" s="15">
        <v>833</v>
      </c>
      <c r="I399" s="16" t="s">
        <v>63</v>
      </c>
      <c r="J399" s="21" t="str">
        <f t="shared" ref="J399:T399" si="798">J$322</f>
        <v>Industry Energy Efficiency Standards</v>
      </c>
      <c r="K399" s="22" t="str">
        <f t="shared" si="798"/>
        <v>indst efficiency standards</v>
      </c>
      <c r="L399" s="22">
        <f t="shared" si="798"/>
        <v>0</v>
      </c>
      <c r="M399" s="22">
        <f t="shared" si="798"/>
        <v>0.33</v>
      </c>
      <c r="N399" s="22">
        <f t="shared" si="798"/>
        <v>0.01</v>
      </c>
      <c r="O399" s="23" t="str">
        <f t="shared" si="798"/>
        <v>% reduction in energy use</v>
      </c>
      <c r="P399" s="23" t="str">
        <f t="shared" si="798"/>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3" t="str">
        <f t="shared" si="798"/>
        <v>industry-ag-main.html#eff-stds</v>
      </c>
      <c r="R399" s="34" t="str">
        <f t="shared" si="798"/>
        <v>industry-energy-efficiency-standards.html</v>
      </c>
      <c r="S399" s="23" t="str">
        <f t="shared" si="798"/>
        <v>U.S. DOE, 2016, Industrial Energy Efficiency Potential Analysis, https://energy.gov/sites/prod/files/2017/04/f34/energy-savings-by-state-industrial-methodology.pdf</v>
      </c>
      <c r="T399" s="23" t="str">
        <f t="shared" si="798"/>
        <v>U.S. DOE, 2016, Industrial Energy Efficiency Potential Analysis, https://energy.gov/sites/prod/files/2017/04/f34/energy-savings-by-state-industrial-methodology.pdf</v>
      </c>
      <c r="U399" s="47"/>
      <c r="V399" s="47"/>
      <c r="W399" s="47"/>
      <c r="X399" s="47"/>
      <c r="Y399" s="47"/>
      <c r="Z399" s="47"/>
    </row>
    <row r="400" spans="1:26" ht="14.25" customHeight="1">
      <c r="A400" s="21" t="str">
        <f t="shared" ref="A400:C400" si="799">A$322</f>
        <v>Industry</v>
      </c>
      <c r="B400" s="21" t="str">
        <f t="shared" si="799"/>
        <v>Industry Energy Efficiency Standards</v>
      </c>
      <c r="C400" s="21" t="str">
        <f t="shared" si="799"/>
        <v>Percentage Improvement in Eqpt Efficiency Standards above BAU</v>
      </c>
      <c r="D400" s="16" t="s">
        <v>611</v>
      </c>
      <c r="E400" s="16" t="s">
        <v>595</v>
      </c>
      <c r="F400" s="16" t="s">
        <v>612</v>
      </c>
      <c r="G400" s="16" t="s">
        <v>596</v>
      </c>
      <c r="H400" s="15">
        <v>834</v>
      </c>
      <c r="I400" s="16" t="s">
        <v>63</v>
      </c>
      <c r="J400" s="21" t="str">
        <f t="shared" ref="J400:T400" si="800">J$322</f>
        <v>Industry Energy Efficiency Standards</v>
      </c>
      <c r="K400" s="22" t="str">
        <f t="shared" si="800"/>
        <v>indst efficiency standards</v>
      </c>
      <c r="L400" s="22">
        <f t="shared" si="800"/>
        <v>0</v>
      </c>
      <c r="M400" s="22">
        <f t="shared" si="800"/>
        <v>0.33</v>
      </c>
      <c r="N400" s="22">
        <f t="shared" si="800"/>
        <v>0.01</v>
      </c>
      <c r="O400" s="23" t="str">
        <f t="shared" si="800"/>
        <v>% reduction in energy use</v>
      </c>
      <c r="P400" s="23" t="str">
        <f t="shared" si="80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3" t="str">
        <f t="shared" si="800"/>
        <v>industry-ag-main.html#eff-stds</v>
      </c>
      <c r="R400" s="34" t="str">
        <f t="shared" si="800"/>
        <v>industry-energy-efficiency-standards.html</v>
      </c>
      <c r="S400" s="23" t="str">
        <f t="shared" si="800"/>
        <v>U.S. DOE, 2016, Industrial Energy Efficiency Potential Analysis, https://energy.gov/sites/prod/files/2017/04/f34/energy-savings-by-state-industrial-methodology.pdf</v>
      </c>
      <c r="T400" s="23" t="str">
        <f t="shared" si="800"/>
        <v>U.S. DOE, 2016, Industrial Energy Efficiency Potential Analysis, https://energy.gov/sites/prod/files/2017/04/f34/energy-savings-by-state-industrial-methodology.pdf</v>
      </c>
      <c r="U400" s="47"/>
      <c r="V400" s="47"/>
      <c r="W400" s="47"/>
      <c r="X400" s="47"/>
      <c r="Y400" s="47"/>
      <c r="Z400" s="47"/>
    </row>
    <row r="401" spans="1:26" ht="14.25" customHeight="1">
      <c r="A401" s="21" t="str">
        <f t="shared" ref="A401:C401" si="801">A$322</f>
        <v>Industry</v>
      </c>
      <c r="B401" s="21" t="str">
        <f t="shared" si="801"/>
        <v>Industry Energy Efficiency Standards</v>
      </c>
      <c r="C401" s="21" t="str">
        <f t="shared" si="801"/>
        <v>Percentage Improvement in Eqpt Efficiency Standards above BAU</v>
      </c>
      <c r="D401" s="16" t="s">
        <v>611</v>
      </c>
      <c r="E401" s="16" t="s">
        <v>597</v>
      </c>
      <c r="F401" s="16" t="s">
        <v>612</v>
      </c>
      <c r="G401" s="16" t="s">
        <v>598</v>
      </c>
      <c r="H401" s="15">
        <v>835</v>
      </c>
      <c r="I401" s="16" t="s">
        <v>86</v>
      </c>
      <c r="J401" s="21" t="str">
        <f t="shared" ref="J401:T401" si="802">J$322</f>
        <v>Industry Energy Efficiency Standards</v>
      </c>
      <c r="K401" s="22" t="str">
        <f t="shared" si="802"/>
        <v>indst efficiency standards</v>
      </c>
      <c r="L401" s="22">
        <f t="shared" si="802"/>
        <v>0</v>
      </c>
      <c r="M401" s="22">
        <f t="shared" si="802"/>
        <v>0.33</v>
      </c>
      <c r="N401" s="22">
        <f t="shared" si="802"/>
        <v>0.01</v>
      </c>
      <c r="O401" s="23" t="str">
        <f t="shared" si="802"/>
        <v>% reduction in energy use</v>
      </c>
      <c r="P401" s="23" t="str">
        <f t="shared" si="80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3" t="str">
        <f t="shared" si="802"/>
        <v>industry-ag-main.html#eff-stds</v>
      </c>
      <c r="R401" s="34" t="str">
        <f t="shared" si="802"/>
        <v>industry-energy-efficiency-standards.html</v>
      </c>
      <c r="S401" s="23" t="str">
        <f t="shared" si="802"/>
        <v>U.S. DOE, 2016, Industrial Energy Efficiency Potential Analysis, https://energy.gov/sites/prod/files/2017/04/f34/energy-savings-by-state-industrial-methodology.pdf</v>
      </c>
      <c r="T401" s="23" t="str">
        <f t="shared" si="802"/>
        <v>U.S. DOE, 2016, Industrial Energy Efficiency Potential Analysis, https://energy.gov/sites/prod/files/2017/04/f34/energy-savings-by-state-industrial-methodology.pdf</v>
      </c>
      <c r="U401" s="47"/>
      <c r="V401" s="47"/>
      <c r="W401" s="47"/>
      <c r="X401" s="47"/>
      <c r="Y401" s="47"/>
      <c r="Z401" s="47"/>
    </row>
    <row r="402" spans="1:26" ht="14.25" customHeight="1">
      <c r="A402" s="14" t="s">
        <v>550</v>
      </c>
      <c r="B402" s="14" t="s">
        <v>613</v>
      </c>
      <c r="C402" s="14" t="s">
        <v>614</v>
      </c>
      <c r="D402" s="16"/>
      <c r="E402" s="16"/>
      <c r="F402" s="16"/>
      <c r="G402" s="16"/>
      <c r="H402" s="15">
        <v>54</v>
      </c>
      <c r="I402" s="16" t="s">
        <v>63</v>
      </c>
      <c r="J402" s="14" t="s">
        <v>613</v>
      </c>
      <c r="K402" s="14" t="s">
        <v>615</v>
      </c>
      <c r="L402" s="17">
        <v>0</v>
      </c>
      <c r="M402" s="17">
        <v>1</v>
      </c>
      <c r="N402" s="17">
        <v>0.01</v>
      </c>
      <c r="O402" s="16" t="s">
        <v>439</v>
      </c>
      <c r="P402" s="18" t="s">
        <v>616</v>
      </c>
      <c r="Q402" s="16" t="s">
        <v>617</v>
      </c>
      <c r="R402" s="27" t="s">
        <v>618</v>
      </c>
      <c r="S402" s="18" t="s">
        <v>205</v>
      </c>
      <c r="T402" s="23"/>
      <c r="U402" s="47"/>
      <c r="V402" s="47"/>
      <c r="W402" s="47"/>
      <c r="X402" s="47"/>
      <c r="Y402" s="47"/>
      <c r="Z402" s="47"/>
    </row>
    <row r="403" spans="1:26" ht="14.25" customHeight="1">
      <c r="A403" s="14" t="s">
        <v>550</v>
      </c>
      <c r="B403" s="14" t="s">
        <v>619</v>
      </c>
      <c r="C403" s="14" t="s">
        <v>620</v>
      </c>
      <c r="D403" s="16" t="s">
        <v>572</v>
      </c>
      <c r="E403" s="16" t="s">
        <v>573</v>
      </c>
      <c r="F403" s="16" t="s">
        <v>574</v>
      </c>
      <c r="G403" s="16" t="s">
        <v>575</v>
      </c>
      <c r="H403" s="15">
        <v>381</v>
      </c>
      <c r="I403" s="16" t="s">
        <v>86</v>
      </c>
      <c r="J403" s="14" t="s">
        <v>619</v>
      </c>
      <c r="K403" s="14" t="s">
        <v>621</v>
      </c>
      <c r="L403" s="17">
        <v>0</v>
      </c>
      <c r="M403" s="17">
        <v>1</v>
      </c>
      <c r="N403" s="17">
        <v>0.01</v>
      </c>
      <c r="O403" s="16" t="s">
        <v>622</v>
      </c>
      <c r="P403" s="20"/>
      <c r="Q403" s="16" t="s">
        <v>623</v>
      </c>
      <c r="R403" s="27" t="s">
        <v>624</v>
      </c>
      <c r="S403" s="18"/>
      <c r="T403" s="16"/>
      <c r="U403" s="8"/>
      <c r="V403" s="8"/>
      <c r="W403" s="8"/>
      <c r="X403" s="8"/>
      <c r="Y403" s="8"/>
      <c r="Z403" s="8"/>
    </row>
    <row r="404" spans="1:26" ht="14.25" customHeight="1">
      <c r="A404" s="21" t="str">
        <f t="shared" ref="A404:C404" si="803">A$403</f>
        <v>Industry</v>
      </c>
      <c r="B404" s="21" t="str">
        <f t="shared" si="803"/>
        <v>Electrification + Hydrogen</v>
      </c>
      <c r="C404" s="21" t="str">
        <f t="shared" si="803"/>
        <v>Fraction of Industrial Fuel Use Shifted to Other Fuels</v>
      </c>
      <c r="D404" s="16" t="s">
        <v>572</v>
      </c>
      <c r="E404" s="16" t="s">
        <v>581</v>
      </c>
      <c r="F404" s="16" t="s">
        <v>574</v>
      </c>
      <c r="G404" s="16" t="s">
        <v>582</v>
      </c>
      <c r="H404" s="15">
        <v>382</v>
      </c>
      <c r="I404" s="16" t="s">
        <v>63</v>
      </c>
      <c r="J404" s="21" t="str">
        <f t="shared" ref="J404:O404" si="804">J$403</f>
        <v>Electrification + Hydrogen</v>
      </c>
      <c r="K404" s="21" t="str">
        <f t="shared" si="804"/>
        <v>indst fuel type shifting</v>
      </c>
      <c r="L404" s="22">
        <f t="shared" si="804"/>
        <v>0</v>
      </c>
      <c r="M404" s="22">
        <f t="shared" si="804"/>
        <v>1</v>
      </c>
      <c r="N404" s="22">
        <f t="shared" si="804"/>
        <v>0.01</v>
      </c>
      <c r="O404" s="23" t="str">
        <f t="shared" si="804"/>
        <v>% of fuel shifted</v>
      </c>
      <c r="P404" s="18" t="s">
        <v>625</v>
      </c>
      <c r="Q404" s="23" t="str">
        <f t="shared" ref="Q404:R404" si="805">Q$403</f>
        <v>industry-ag-main.html#fuel-switching</v>
      </c>
      <c r="R404" s="34" t="str">
        <f t="shared" si="805"/>
        <v>industry-elec-and-hydrogen.html</v>
      </c>
      <c r="S404" s="18"/>
      <c r="T404" s="16"/>
      <c r="U404" s="8"/>
      <c r="V404" s="8"/>
      <c r="W404" s="8"/>
      <c r="X404" s="8"/>
      <c r="Y404" s="8"/>
      <c r="Z404" s="8"/>
    </row>
    <row r="405" spans="1:26" ht="14.25" customHeight="1">
      <c r="A405" s="21" t="str">
        <f t="shared" ref="A405:C405" si="806">A$403</f>
        <v>Industry</v>
      </c>
      <c r="B405" s="21" t="str">
        <f t="shared" si="806"/>
        <v>Electrification + Hydrogen</v>
      </c>
      <c r="C405" s="21" t="str">
        <f t="shared" si="806"/>
        <v>Fraction of Industrial Fuel Use Shifted to Other Fuels</v>
      </c>
      <c r="D405" s="16" t="s">
        <v>572</v>
      </c>
      <c r="E405" s="16" t="s">
        <v>583</v>
      </c>
      <c r="F405" s="16" t="s">
        <v>574</v>
      </c>
      <c r="G405" s="16" t="s">
        <v>584</v>
      </c>
      <c r="H405" s="15">
        <v>383</v>
      </c>
      <c r="I405" s="16" t="s">
        <v>63</v>
      </c>
      <c r="J405" s="21" t="str">
        <f t="shared" ref="J405:O405" si="807">J$403</f>
        <v>Electrification + Hydrogen</v>
      </c>
      <c r="K405" s="21" t="str">
        <f t="shared" si="807"/>
        <v>indst fuel type shifting</v>
      </c>
      <c r="L405" s="22">
        <f t="shared" si="807"/>
        <v>0</v>
      </c>
      <c r="M405" s="22">
        <f t="shared" si="807"/>
        <v>1</v>
      </c>
      <c r="N405" s="22">
        <f t="shared" si="807"/>
        <v>0.01</v>
      </c>
      <c r="O405" s="23" t="str">
        <f t="shared" si="807"/>
        <v>% of fuel shifted</v>
      </c>
      <c r="P405" s="18" t="s">
        <v>626</v>
      </c>
      <c r="Q405" s="23" t="str">
        <f t="shared" ref="Q405:R405" si="808">Q$403</f>
        <v>industry-ag-main.html#fuel-switching</v>
      </c>
      <c r="R405" s="34" t="str">
        <f t="shared" si="808"/>
        <v>industry-elec-and-hydrogen.html</v>
      </c>
      <c r="S405" s="18"/>
      <c r="T405" s="16"/>
      <c r="U405" s="8"/>
      <c r="V405" s="8"/>
      <c r="W405" s="8"/>
      <c r="X405" s="8"/>
      <c r="Y405" s="8"/>
      <c r="Z405" s="8"/>
    </row>
    <row r="406" spans="1:26" ht="14.25" customHeight="1">
      <c r="A406" s="21" t="str">
        <f t="shared" ref="A406:C406" si="809">A$403</f>
        <v>Industry</v>
      </c>
      <c r="B406" s="21" t="str">
        <f t="shared" si="809"/>
        <v>Electrification + Hydrogen</v>
      </c>
      <c r="C406" s="21" t="str">
        <f t="shared" si="809"/>
        <v>Fraction of Industrial Fuel Use Shifted to Other Fuels</v>
      </c>
      <c r="D406" s="16" t="s">
        <v>572</v>
      </c>
      <c r="E406" s="16" t="s">
        <v>585</v>
      </c>
      <c r="F406" s="16" t="s">
        <v>574</v>
      </c>
      <c r="G406" s="16" t="s">
        <v>586</v>
      </c>
      <c r="H406" s="15">
        <v>384</v>
      </c>
      <c r="I406" s="16" t="s">
        <v>63</v>
      </c>
      <c r="J406" s="21" t="str">
        <f t="shared" ref="J406:O406" si="810">J$403</f>
        <v>Electrification + Hydrogen</v>
      </c>
      <c r="K406" s="21" t="str">
        <f t="shared" si="810"/>
        <v>indst fuel type shifting</v>
      </c>
      <c r="L406" s="22">
        <f t="shared" si="810"/>
        <v>0</v>
      </c>
      <c r="M406" s="22">
        <f t="shared" si="810"/>
        <v>1</v>
      </c>
      <c r="N406" s="22">
        <f t="shared" si="810"/>
        <v>0.01</v>
      </c>
      <c r="O406" s="23" t="str">
        <f t="shared" si="810"/>
        <v>% of fuel shifted</v>
      </c>
      <c r="P406" s="18" t="s">
        <v>627</v>
      </c>
      <c r="Q406" s="23" t="str">
        <f t="shared" ref="Q406:R406" si="811">Q$403</f>
        <v>industry-ag-main.html#fuel-switching</v>
      </c>
      <c r="R406" s="34" t="str">
        <f t="shared" si="811"/>
        <v>industry-elec-and-hydrogen.html</v>
      </c>
      <c r="S406" s="18"/>
      <c r="T406" s="16"/>
      <c r="U406" s="8"/>
      <c r="V406" s="8"/>
      <c r="W406" s="8"/>
      <c r="X406" s="8"/>
      <c r="Y406" s="8"/>
      <c r="Z406" s="8"/>
    </row>
    <row r="407" spans="1:26" ht="14.25" customHeight="1">
      <c r="A407" s="21" t="str">
        <f t="shared" ref="A407:C407" si="812">A$403</f>
        <v>Industry</v>
      </c>
      <c r="B407" s="21" t="str">
        <f t="shared" si="812"/>
        <v>Electrification + Hydrogen</v>
      </c>
      <c r="C407" s="21" t="str">
        <f t="shared" si="812"/>
        <v>Fraction of Industrial Fuel Use Shifted to Other Fuels</v>
      </c>
      <c r="D407" s="16" t="s">
        <v>572</v>
      </c>
      <c r="E407" s="16" t="s">
        <v>587</v>
      </c>
      <c r="F407" s="16" t="s">
        <v>574</v>
      </c>
      <c r="G407" s="16" t="s">
        <v>588</v>
      </c>
      <c r="H407" s="15">
        <v>385</v>
      </c>
      <c r="I407" s="16" t="s">
        <v>63</v>
      </c>
      <c r="J407" s="21" t="str">
        <f t="shared" ref="J407:O407" si="813">J$403</f>
        <v>Electrification + Hydrogen</v>
      </c>
      <c r="K407" s="21" t="str">
        <f t="shared" si="813"/>
        <v>indst fuel type shifting</v>
      </c>
      <c r="L407" s="22">
        <f t="shared" si="813"/>
        <v>0</v>
      </c>
      <c r="M407" s="22">
        <f t="shared" si="813"/>
        <v>1</v>
      </c>
      <c r="N407" s="22">
        <f t="shared" si="813"/>
        <v>0.01</v>
      </c>
      <c r="O407" s="23" t="str">
        <f t="shared" si="813"/>
        <v>% of fuel shifted</v>
      </c>
      <c r="P407" s="18" t="s">
        <v>628</v>
      </c>
      <c r="Q407" s="23" t="str">
        <f t="shared" ref="Q407:R407" si="814">Q$403</f>
        <v>industry-ag-main.html#fuel-switching</v>
      </c>
      <c r="R407" s="34" t="str">
        <f t="shared" si="814"/>
        <v>industry-elec-and-hydrogen.html</v>
      </c>
      <c r="S407" s="18"/>
      <c r="T407" s="16"/>
      <c r="U407" s="8"/>
      <c r="V407" s="8"/>
      <c r="W407" s="8"/>
      <c r="X407" s="8"/>
      <c r="Y407" s="8"/>
      <c r="Z407" s="8"/>
    </row>
    <row r="408" spans="1:26" ht="14.25" customHeight="1">
      <c r="A408" s="21" t="str">
        <f t="shared" ref="A408:C408" si="815">A$403</f>
        <v>Industry</v>
      </c>
      <c r="B408" s="21" t="str">
        <f t="shared" si="815"/>
        <v>Electrification + Hydrogen</v>
      </c>
      <c r="C408" s="21" t="str">
        <f t="shared" si="815"/>
        <v>Fraction of Industrial Fuel Use Shifted to Other Fuels</v>
      </c>
      <c r="D408" s="16" t="s">
        <v>572</v>
      </c>
      <c r="E408" s="16" t="s">
        <v>589</v>
      </c>
      <c r="F408" s="16" t="s">
        <v>574</v>
      </c>
      <c r="G408" s="16" t="s">
        <v>590</v>
      </c>
      <c r="H408" s="15">
        <v>386</v>
      </c>
      <c r="I408" s="16" t="s">
        <v>86</v>
      </c>
      <c r="J408" s="21" t="str">
        <f t="shared" ref="J408:O408" si="816">J$403</f>
        <v>Electrification + Hydrogen</v>
      </c>
      <c r="K408" s="21" t="str">
        <f t="shared" si="816"/>
        <v>indst fuel type shifting</v>
      </c>
      <c r="L408" s="22">
        <f t="shared" si="816"/>
        <v>0</v>
      </c>
      <c r="M408" s="22">
        <f t="shared" si="816"/>
        <v>1</v>
      </c>
      <c r="N408" s="22">
        <f t="shared" si="816"/>
        <v>0.01</v>
      </c>
      <c r="O408" s="23" t="str">
        <f t="shared" si="816"/>
        <v>% of fuel shifted</v>
      </c>
      <c r="P408" s="18"/>
      <c r="Q408" s="23" t="str">
        <f t="shared" ref="Q408:R408" si="817">Q$403</f>
        <v>industry-ag-main.html#fuel-switching</v>
      </c>
      <c r="R408" s="34" t="str">
        <f t="shared" si="817"/>
        <v>industry-elec-and-hydrogen.html</v>
      </c>
      <c r="S408" s="18"/>
      <c r="T408" s="16"/>
      <c r="U408" s="8"/>
      <c r="V408" s="8"/>
      <c r="W408" s="8"/>
      <c r="X408" s="8"/>
      <c r="Y408" s="8"/>
      <c r="Z408" s="8"/>
    </row>
    <row r="409" spans="1:26" ht="14.25" customHeight="1">
      <c r="A409" s="21" t="str">
        <f t="shared" ref="A409:C409" si="818">A$403</f>
        <v>Industry</v>
      </c>
      <c r="B409" s="21" t="str">
        <f t="shared" si="818"/>
        <v>Electrification + Hydrogen</v>
      </c>
      <c r="C409" s="21" t="str">
        <f t="shared" si="818"/>
        <v>Fraction of Industrial Fuel Use Shifted to Other Fuels</v>
      </c>
      <c r="D409" s="16" t="s">
        <v>572</v>
      </c>
      <c r="E409" s="16" t="s">
        <v>591</v>
      </c>
      <c r="F409" s="16" t="s">
        <v>574</v>
      </c>
      <c r="G409" s="16" t="s">
        <v>592</v>
      </c>
      <c r="H409" s="15">
        <v>387</v>
      </c>
      <c r="I409" s="16" t="s">
        <v>86</v>
      </c>
      <c r="J409" s="21" t="str">
        <f t="shared" ref="J409:O409" si="819">J$403</f>
        <v>Electrification + Hydrogen</v>
      </c>
      <c r="K409" s="21" t="str">
        <f t="shared" si="819"/>
        <v>indst fuel type shifting</v>
      </c>
      <c r="L409" s="22">
        <f t="shared" si="819"/>
        <v>0</v>
      </c>
      <c r="M409" s="22">
        <f t="shared" si="819"/>
        <v>1</v>
      </c>
      <c r="N409" s="22">
        <f t="shared" si="819"/>
        <v>0.01</v>
      </c>
      <c r="O409" s="23" t="str">
        <f t="shared" si="819"/>
        <v>% of fuel shifted</v>
      </c>
      <c r="P409" s="18"/>
      <c r="Q409" s="23" t="str">
        <f t="shared" ref="Q409:R409" si="820">Q$403</f>
        <v>industry-ag-main.html#fuel-switching</v>
      </c>
      <c r="R409" s="34" t="str">
        <f t="shared" si="820"/>
        <v>industry-elec-and-hydrogen.html</v>
      </c>
      <c r="S409" s="18"/>
      <c r="T409" s="16"/>
      <c r="U409" s="8"/>
      <c r="V409" s="8"/>
      <c r="W409" s="8"/>
      <c r="X409" s="8"/>
      <c r="Y409" s="8"/>
      <c r="Z409" s="8"/>
    </row>
    <row r="410" spans="1:26" ht="14.25" customHeight="1">
      <c r="A410" s="21" t="str">
        <f t="shared" ref="A410:C410" si="821">A$403</f>
        <v>Industry</v>
      </c>
      <c r="B410" s="21" t="str">
        <f t="shared" si="821"/>
        <v>Electrification + Hydrogen</v>
      </c>
      <c r="C410" s="21" t="str">
        <f t="shared" si="821"/>
        <v>Fraction of Industrial Fuel Use Shifted to Other Fuels</v>
      </c>
      <c r="D410" s="16" t="s">
        <v>572</v>
      </c>
      <c r="E410" s="16" t="s">
        <v>593</v>
      </c>
      <c r="F410" s="16" t="s">
        <v>574</v>
      </c>
      <c r="G410" s="16" t="s">
        <v>594</v>
      </c>
      <c r="H410" s="15">
        <v>388</v>
      </c>
      <c r="I410" s="16" t="s">
        <v>63</v>
      </c>
      <c r="J410" s="21" t="str">
        <f t="shared" ref="J410:O410" si="822">J$403</f>
        <v>Electrification + Hydrogen</v>
      </c>
      <c r="K410" s="21" t="str">
        <f t="shared" si="822"/>
        <v>indst fuel type shifting</v>
      </c>
      <c r="L410" s="22">
        <f t="shared" si="822"/>
        <v>0</v>
      </c>
      <c r="M410" s="22">
        <f t="shared" si="822"/>
        <v>1</v>
      </c>
      <c r="N410" s="22">
        <f t="shared" si="822"/>
        <v>0.01</v>
      </c>
      <c r="O410" s="23" t="str">
        <f t="shared" si="822"/>
        <v>% of fuel shifted</v>
      </c>
      <c r="P410" s="18" t="s">
        <v>629</v>
      </c>
      <c r="Q410" s="23" t="str">
        <f t="shared" ref="Q410:R410" si="823">Q$403</f>
        <v>industry-ag-main.html#fuel-switching</v>
      </c>
      <c r="R410" s="34" t="str">
        <f t="shared" si="823"/>
        <v>industry-elec-and-hydrogen.html</v>
      </c>
      <c r="S410" s="18"/>
      <c r="T410" s="16"/>
      <c r="U410" s="8"/>
      <c r="V410" s="8"/>
      <c r="W410" s="8"/>
      <c r="X410" s="8"/>
      <c r="Y410" s="8"/>
      <c r="Z410" s="8"/>
    </row>
    <row r="411" spans="1:26" ht="14.25" customHeight="1">
      <c r="A411" s="21" t="str">
        <f t="shared" ref="A411:C411" si="824">A$403</f>
        <v>Industry</v>
      </c>
      <c r="B411" s="21" t="str">
        <f t="shared" si="824"/>
        <v>Electrification + Hydrogen</v>
      </c>
      <c r="C411" s="21" t="str">
        <f t="shared" si="824"/>
        <v>Fraction of Industrial Fuel Use Shifted to Other Fuels</v>
      </c>
      <c r="D411" s="16" t="s">
        <v>572</v>
      </c>
      <c r="E411" s="16" t="s">
        <v>595</v>
      </c>
      <c r="F411" s="16" t="s">
        <v>574</v>
      </c>
      <c r="G411" s="16" t="s">
        <v>596</v>
      </c>
      <c r="H411" s="15">
        <v>389</v>
      </c>
      <c r="I411" s="16" t="s">
        <v>63</v>
      </c>
      <c r="J411" s="21" t="str">
        <f t="shared" ref="J411:O411" si="825">J$403</f>
        <v>Electrification + Hydrogen</v>
      </c>
      <c r="K411" s="21" t="str">
        <f t="shared" si="825"/>
        <v>indst fuel type shifting</v>
      </c>
      <c r="L411" s="22">
        <f t="shared" si="825"/>
        <v>0</v>
      </c>
      <c r="M411" s="22">
        <f t="shared" si="825"/>
        <v>1</v>
      </c>
      <c r="N411" s="22">
        <f t="shared" si="825"/>
        <v>0.01</v>
      </c>
      <c r="O411" s="23" t="str">
        <f t="shared" si="825"/>
        <v>% of fuel shifted</v>
      </c>
      <c r="P411" s="18" t="s">
        <v>630</v>
      </c>
      <c r="Q411" s="23" t="str">
        <f t="shared" ref="Q411:R411" si="826">Q$403</f>
        <v>industry-ag-main.html#fuel-switching</v>
      </c>
      <c r="R411" s="34" t="str">
        <f t="shared" si="826"/>
        <v>industry-elec-and-hydrogen.html</v>
      </c>
      <c r="S411" s="18"/>
      <c r="T411" s="16"/>
      <c r="U411" s="8"/>
      <c r="V411" s="8"/>
      <c r="W411" s="8"/>
      <c r="X411" s="8"/>
      <c r="Y411" s="8"/>
      <c r="Z411" s="8"/>
    </row>
    <row r="412" spans="1:26" ht="14.25" customHeight="1">
      <c r="A412" s="21" t="str">
        <f t="shared" ref="A412:C412" si="827">A$403</f>
        <v>Industry</v>
      </c>
      <c r="B412" s="21" t="str">
        <f t="shared" si="827"/>
        <v>Electrification + Hydrogen</v>
      </c>
      <c r="C412" s="21" t="str">
        <f t="shared" si="827"/>
        <v>Fraction of Industrial Fuel Use Shifted to Other Fuels</v>
      </c>
      <c r="D412" s="16" t="s">
        <v>572</v>
      </c>
      <c r="E412" s="16" t="s">
        <v>597</v>
      </c>
      <c r="F412" s="16" t="s">
        <v>574</v>
      </c>
      <c r="G412" s="16" t="s">
        <v>598</v>
      </c>
      <c r="H412" s="15">
        <v>390</v>
      </c>
      <c r="I412" s="16" t="s">
        <v>86</v>
      </c>
      <c r="J412" s="21" t="str">
        <f t="shared" ref="J412:O412" si="828">J$403</f>
        <v>Electrification + Hydrogen</v>
      </c>
      <c r="K412" s="21" t="str">
        <f t="shared" si="828"/>
        <v>indst fuel type shifting</v>
      </c>
      <c r="L412" s="22">
        <f t="shared" si="828"/>
        <v>0</v>
      </c>
      <c r="M412" s="22">
        <f t="shared" si="828"/>
        <v>1</v>
      </c>
      <c r="N412" s="22">
        <f t="shared" si="828"/>
        <v>0.01</v>
      </c>
      <c r="O412" s="23" t="str">
        <f t="shared" si="828"/>
        <v>% of fuel shifted</v>
      </c>
      <c r="P412" s="18"/>
      <c r="Q412" s="23" t="str">
        <f t="shared" ref="Q412:R412" si="829">Q$403</f>
        <v>industry-ag-main.html#fuel-switching</v>
      </c>
      <c r="R412" s="34" t="str">
        <f t="shared" si="829"/>
        <v>industry-elec-and-hydrogen.html</v>
      </c>
      <c r="S412" s="18"/>
      <c r="T412" s="16"/>
      <c r="U412" s="8"/>
      <c r="V412" s="8"/>
      <c r="W412" s="8"/>
      <c r="X412" s="8"/>
      <c r="Y412" s="8"/>
      <c r="Z412" s="8"/>
    </row>
    <row r="413" spans="1:26" ht="14.25" customHeight="1">
      <c r="A413" s="21" t="str">
        <f t="shared" ref="A413:C413" si="830">A$403</f>
        <v>Industry</v>
      </c>
      <c r="B413" s="21" t="str">
        <f t="shared" si="830"/>
        <v>Electrification + Hydrogen</v>
      </c>
      <c r="C413" s="21" t="str">
        <f t="shared" si="830"/>
        <v>Fraction of Industrial Fuel Use Shifted to Other Fuels</v>
      </c>
      <c r="D413" s="16" t="s">
        <v>599</v>
      </c>
      <c r="E413" s="16" t="s">
        <v>573</v>
      </c>
      <c r="F413" s="16" t="s">
        <v>600</v>
      </c>
      <c r="G413" s="16" t="s">
        <v>575</v>
      </c>
      <c r="H413" s="15">
        <v>391</v>
      </c>
      <c r="I413" s="16" t="s">
        <v>86</v>
      </c>
      <c r="J413" s="21" t="str">
        <f t="shared" ref="J413:O413" si="831">J$403</f>
        <v>Electrification + Hydrogen</v>
      </c>
      <c r="K413" s="21" t="str">
        <f t="shared" si="831"/>
        <v>indst fuel type shifting</v>
      </c>
      <c r="L413" s="22">
        <f t="shared" si="831"/>
        <v>0</v>
      </c>
      <c r="M413" s="22">
        <f t="shared" si="831"/>
        <v>1</v>
      </c>
      <c r="N413" s="22">
        <f t="shared" si="831"/>
        <v>0.01</v>
      </c>
      <c r="O413" s="23" t="str">
        <f t="shared" si="831"/>
        <v>% of fuel shifted</v>
      </c>
      <c r="P413" s="18"/>
      <c r="Q413" s="23" t="str">
        <f t="shared" ref="Q413:R413" si="832">Q$403</f>
        <v>industry-ag-main.html#fuel-switching</v>
      </c>
      <c r="R413" s="34" t="str">
        <f t="shared" si="832"/>
        <v>industry-elec-and-hydrogen.html</v>
      </c>
      <c r="S413" s="18"/>
      <c r="T413" s="16"/>
      <c r="U413" s="8"/>
      <c r="V413" s="8"/>
      <c r="W413" s="8"/>
      <c r="X413" s="8"/>
      <c r="Y413" s="8"/>
      <c r="Z413" s="8"/>
    </row>
    <row r="414" spans="1:26" ht="14.25" customHeight="1">
      <c r="A414" s="21" t="str">
        <f t="shared" ref="A414:C414" si="833">A$403</f>
        <v>Industry</v>
      </c>
      <c r="B414" s="21" t="str">
        <f t="shared" si="833"/>
        <v>Electrification + Hydrogen</v>
      </c>
      <c r="C414" s="21" t="str">
        <f t="shared" si="833"/>
        <v>Fraction of Industrial Fuel Use Shifted to Other Fuels</v>
      </c>
      <c r="D414" s="16" t="s">
        <v>599</v>
      </c>
      <c r="E414" s="16" t="s">
        <v>581</v>
      </c>
      <c r="F414" s="16" t="s">
        <v>600</v>
      </c>
      <c r="G414" s="16" t="s">
        <v>582</v>
      </c>
      <c r="H414" s="15">
        <v>392</v>
      </c>
      <c r="I414" s="16" t="s">
        <v>63</v>
      </c>
      <c r="J414" s="21" t="str">
        <f t="shared" ref="J414:O414" si="834">J$403</f>
        <v>Electrification + Hydrogen</v>
      </c>
      <c r="K414" s="21" t="str">
        <f t="shared" si="834"/>
        <v>indst fuel type shifting</v>
      </c>
      <c r="L414" s="22">
        <f t="shared" si="834"/>
        <v>0</v>
      </c>
      <c r="M414" s="22">
        <f t="shared" si="834"/>
        <v>1</v>
      </c>
      <c r="N414" s="22">
        <f t="shared" si="834"/>
        <v>0.01</v>
      </c>
      <c r="O414" s="23" t="str">
        <f t="shared" si="834"/>
        <v>% of fuel shifted</v>
      </c>
      <c r="P414" s="18" t="s">
        <v>631</v>
      </c>
      <c r="Q414" s="23" t="str">
        <f t="shared" ref="Q414:R414" si="835">Q$403</f>
        <v>industry-ag-main.html#fuel-switching</v>
      </c>
      <c r="R414" s="34" t="str">
        <f t="shared" si="835"/>
        <v>industry-elec-and-hydrogen.html</v>
      </c>
      <c r="S414" s="18"/>
      <c r="T414" s="16"/>
      <c r="U414" s="8"/>
      <c r="V414" s="8"/>
      <c r="W414" s="8"/>
      <c r="X414" s="8"/>
      <c r="Y414" s="8"/>
      <c r="Z414" s="8"/>
    </row>
    <row r="415" spans="1:26" ht="14.25" customHeight="1">
      <c r="A415" s="21" t="str">
        <f t="shared" ref="A415:C415" si="836">A$403</f>
        <v>Industry</v>
      </c>
      <c r="B415" s="21" t="str">
        <f t="shared" si="836"/>
        <v>Electrification + Hydrogen</v>
      </c>
      <c r="C415" s="21" t="str">
        <f t="shared" si="836"/>
        <v>Fraction of Industrial Fuel Use Shifted to Other Fuels</v>
      </c>
      <c r="D415" s="16" t="s">
        <v>599</v>
      </c>
      <c r="E415" s="16" t="s">
        <v>583</v>
      </c>
      <c r="F415" s="16" t="s">
        <v>600</v>
      </c>
      <c r="G415" s="16" t="s">
        <v>584</v>
      </c>
      <c r="H415" s="15">
        <v>393</v>
      </c>
      <c r="I415" s="16" t="s">
        <v>63</v>
      </c>
      <c r="J415" s="21" t="str">
        <f t="shared" ref="J415:O415" si="837">J$403</f>
        <v>Electrification + Hydrogen</v>
      </c>
      <c r="K415" s="21" t="str">
        <f t="shared" si="837"/>
        <v>indst fuel type shifting</v>
      </c>
      <c r="L415" s="22">
        <f t="shared" si="837"/>
        <v>0</v>
      </c>
      <c r="M415" s="22">
        <f t="shared" si="837"/>
        <v>1</v>
      </c>
      <c r="N415" s="22">
        <f t="shared" si="837"/>
        <v>0.01</v>
      </c>
      <c r="O415" s="23" t="str">
        <f t="shared" si="837"/>
        <v>% of fuel shifted</v>
      </c>
      <c r="P415" s="18" t="s">
        <v>632</v>
      </c>
      <c r="Q415" s="23" t="str">
        <f t="shared" ref="Q415:R415" si="838">Q$403</f>
        <v>industry-ag-main.html#fuel-switching</v>
      </c>
      <c r="R415" s="34" t="str">
        <f t="shared" si="838"/>
        <v>industry-elec-and-hydrogen.html</v>
      </c>
      <c r="S415" s="18"/>
      <c r="T415" s="16"/>
      <c r="U415" s="8"/>
      <c r="V415" s="8"/>
      <c r="W415" s="8"/>
      <c r="X415" s="8"/>
      <c r="Y415" s="8"/>
      <c r="Z415" s="8"/>
    </row>
    <row r="416" spans="1:26" ht="14.25" customHeight="1">
      <c r="A416" s="21" t="str">
        <f t="shared" ref="A416:C416" si="839">A$403</f>
        <v>Industry</v>
      </c>
      <c r="B416" s="21" t="str">
        <f t="shared" si="839"/>
        <v>Electrification + Hydrogen</v>
      </c>
      <c r="C416" s="21" t="str">
        <f t="shared" si="839"/>
        <v>Fraction of Industrial Fuel Use Shifted to Other Fuels</v>
      </c>
      <c r="D416" s="16" t="s">
        <v>599</v>
      </c>
      <c r="E416" s="16" t="s">
        <v>585</v>
      </c>
      <c r="F416" s="16" t="s">
        <v>600</v>
      </c>
      <c r="G416" s="16" t="s">
        <v>586</v>
      </c>
      <c r="H416" s="15">
        <v>394</v>
      </c>
      <c r="I416" s="16" t="s">
        <v>63</v>
      </c>
      <c r="J416" s="21" t="str">
        <f t="shared" ref="J416:O416" si="840">J$403</f>
        <v>Electrification + Hydrogen</v>
      </c>
      <c r="K416" s="21" t="str">
        <f t="shared" si="840"/>
        <v>indst fuel type shifting</v>
      </c>
      <c r="L416" s="22">
        <f t="shared" si="840"/>
        <v>0</v>
      </c>
      <c r="M416" s="22">
        <f t="shared" si="840"/>
        <v>1</v>
      </c>
      <c r="N416" s="22">
        <f t="shared" si="840"/>
        <v>0.01</v>
      </c>
      <c r="O416" s="23" t="str">
        <f t="shared" si="840"/>
        <v>% of fuel shifted</v>
      </c>
      <c r="P416" s="18" t="s">
        <v>633</v>
      </c>
      <c r="Q416" s="23" t="str">
        <f t="shared" ref="Q416:R416" si="841">Q$403</f>
        <v>industry-ag-main.html#fuel-switching</v>
      </c>
      <c r="R416" s="34" t="str">
        <f t="shared" si="841"/>
        <v>industry-elec-and-hydrogen.html</v>
      </c>
      <c r="S416" s="18"/>
      <c r="T416" s="16"/>
      <c r="U416" s="8"/>
      <c r="V416" s="8"/>
      <c r="W416" s="8"/>
      <c r="X416" s="8"/>
      <c r="Y416" s="8"/>
      <c r="Z416" s="8"/>
    </row>
    <row r="417" spans="1:26" ht="14.25" customHeight="1">
      <c r="A417" s="21" t="str">
        <f t="shared" ref="A417:C417" si="842">A$403</f>
        <v>Industry</v>
      </c>
      <c r="B417" s="21" t="str">
        <f t="shared" si="842"/>
        <v>Electrification + Hydrogen</v>
      </c>
      <c r="C417" s="21" t="str">
        <f t="shared" si="842"/>
        <v>Fraction of Industrial Fuel Use Shifted to Other Fuels</v>
      </c>
      <c r="D417" s="16" t="s">
        <v>599</v>
      </c>
      <c r="E417" s="16" t="s">
        <v>587</v>
      </c>
      <c r="F417" s="16" t="s">
        <v>600</v>
      </c>
      <c r="G417" s="16" t="s">
        <v>588</v>
      </c>
      <c r="H417" s="15">
        <v>395</v>
      </c>
      <c r="I417" s="16" t="s">
        <v>86</v>
      </c>
      <c r="J417" s="21" t="str">
        <f t="shared" ref="J417:O417" si="843">J$403</f>
        <v>Electrification + Hydrogen</v>
      </c>
      <c r="K417" s="21" t="str">
        <f t="shared" si="843"/>
        <v>indst fuel type shifting</v>
      </c>
      <c r="L417" s="22">
        <f t="shared" si="843"/>
        <v>0</v>
      </c>
      <c r="M417" s="22">
        <f t="shared" si="843"/>
        <v>1</v>
      </c>
      <c r="N417" s="22">
        <f t="shared" si="843"/>
        <v>0.01</v>
      </c>
      <c r="O417" s="23" t="str">
        <f t="shared" si="843"/>
        <v>% of fuel shifted</v>
      </c>
      <c r="P417" s="18"/>
      <c r="Q417" s="23" t="str">
        <f t="shared" ref="Q417:R417" si="844">Q$403</f>
        <v>industry-ag-main.html#fuel-switching</v>
      </c>
      <c r="R417" s="34" t="str">
        <f t="shared" si="844"/>
        <v>industry-elec-and-hydrogen.html</v>
      </c>
      <c r="S417" s="18"/>
      <c r="T417" s="16"/>
      <c r="U417" s="8"/>
      <c r="V417" s="8"/>
      <c r="W417" s="8"/>
      <c r="X417" s="8"/>
      <c r="Y417" s="8"/>
      <c r="Z417" s="8"/>
    </row>
    <row r="418" spans="1:26" ht="14.25" customHeight="1">
      <c r="A418" s="21" t="str">
        <f t="shared" ref="A418:C418" si="845">A$403</f>
        <v>Industry</v>
      </c>
      <c r="B418" s="21" t="str">
        <f t="shared" si="845"/>
        <v>Electrification + Hydrogen</v>
      </c>
      <c r="C418" s="21" t="str">
        <f t="shared" si="845"/>
        <v>Fraction of Industrial Fuel Use Shifted to Other Fuels</v>
      </c>
      <c r="D418" s="16" t="s">
        <v>599</v>
      </c>
      <c r="E418" s="16" t="s">
        <v>589</v>
      </c>
      <c r="F418" s="16" t="s">
        <v>600</v>
      </c>
      <c r="G418" s="16" t="s">
        <v>590</v>
      </c>
      <c r="H418" s="15">
        <v>396</v>
      </c>
      <c r="I418" s="16" t="s">
        <v>86</v>
      </c>
      <c r="J418" s="21" t="str">
        <f t="shared" ref="J418:O418" si="846">J$403</f>
        <v>Electrification + Hydrogen</v>
      </c>
      <c r="K418" s="21" t="str">
        <f t="shared" si="846"/>
        <v>indst fuel type shifting</v>
      </c>
      <c r="L418" s="22">
        <f t="shared" si="846"/>
        <v>0</v>
      </c>
      <c r="M418" s="22">
        <f t="shared" si="846"/>
        <v>1</v>
      </c>
      <c r="N418" s="22">
        <f t="shared" si="846"/>
        <v>0.01</v>
      </c>
      <c r="O418" s="23" t="str">
        <f t="shared" si="846"/>
        <v>% of fuel shifted</v>
      </c>
      <c r="P418" s="18"/>
      <c r="Q418" s="23" t="str">
        <f t="shared" ref="Q418:R418" si="847">Q$403</f>
        <v>industry-ag-main.html#fuel-switching</v>
      </c>
      <c r="R418" s="34" t="str">
        <f t="shared" si="847"/>
        <v>industry-elec-and-hydrogen.html</v>
      </c>
      <c r="S418" s="18"/>
      <c r="T418" s="16"/>
      <c r="U418" s="8"/>
      <c r="V418" s="8"/>
      <c r="W418" s="8"/>
      <c r="X418" s="8"/>
      <c r="Y418" s="8"/>
      <c r="Z418" s="8"/>
    </row>
    <row r="419" spans="1:26" ht="14.25" customHeight="1">
      <c r="A419" s="21" t="str">
        <f t="shared" ref="A419:C419" si="848">A$403</f>
        <v>Industry</v>
      </c>
      <c r="B419" s="21" t="str">
        <f t="shared" si="848"/>
        <v>Electrification + Hydrogen</v>
      </c>
      <c r="C419" s="21" t="str">
        <f t="shared" si="848"/>
        <v>Fraction of Industrial Fuel Use Shifted to Other Fuels</v>
      </c>
      <c r="D419" s="16" t="s">
        <v>599</v>
      </c>
      <c r="E419" s="16" t="s">
        <v>591</v>
      </c>
      <c r="F419" s="16" t="s">
        <v>600</v>
      </c>
      <c r="G419" s="16" t="s">
        <v>592</v>
      </c>
      <c r="H419" s="15">
        <v>397</v>
      </c>
      <c r="I419" s="16" t="s">
        <v>63</v>
      </c>
      <c r="J419" s="21" t="str">
        <f t="shared" ref="J419:O419" si="849">J$403</f>
        <v>Electrification + Hydrogen</v>
      </c>
      <c r="K419" s="21" t="str">
        <f t="shared" si="849"/>
        <v>indst fuel type shifting</v>
      </c>
      <c r="L419" s="22">
        <f t="shared" si="849"/>
        <v>0</v>
      </c>
      <c r="M419" s="22">
        <f t="shared" si="849"/>
        <v>1</v>
      </c>
      <c r="N419" s="22">
        <f t="shared" si="849"/>
        <v>0.01</v>
      </c>
      <c r="O419" s="23" t="str">
        <f t="shared" si="849"/>
        <v>% of fuel shifted</v>
      </c>
      <c r="P419" s="18" t="s">
        <v>634</v>
      </c>
      <c r="Q419" s="23" t="str">
        <f t="shared" ref="Q419:R419" si="850">Q$403</f>
        <v>industry-ag-main.html#fuel-switching</v>
      </c>
      <c r="R419" s="34" t="str">
        <f t="shared" si="850"/>
        <v>industry-elec-and-hydrogen.html</v>
      </c>
      <c r="S419" s="18"/>
      <c r="T419" s="16"/>
      <c r="U419" s="8"/>
      <c r="V419" s="8"/>
      <c r="W419" s="8"/>
      <c r="X419" s="8"/>
      <c r="Y419" s="8"/>
      <c r="Z419" s="8"/>
    </row>
    <row r="420" spans="1:26" ht="14.25" customHeight="1">
      <c r="A420" s="21" t="str">
        <f t="shared" ref="A420:C420" si="851">A$403</f>
        <v>Industry</v>
      </c>
      <c r="B420" s="21" t="str">
        <f t="shared" si="851"/>
        <v>Electrification + Hydrogen</v>
      </c>
      <c r="C420" s="21" t="str">
        <f t="shared" si="851"/>
        <v>Fraction of Industrial Fuel Use Shifted to Other Fuels</v>
      </c>
      <c r="D420" s="16" t="s">
        <v>599</v>
      </c>
      <c r="E420" s="16" t="s">
        <v>593</v>
      </c>
      <c r="F420" s="16" t="s">
        <v>600</v>
      </c>
      <c r="G420" s="16" t="s">
        <v>594</v>
      </c>
      <c r="H420" s="15">
        <v>398</v>
      </c>
      <c r="I420" s="16" t="s">
        <v>86</v>
      </c>
      <c r="J420" s="21" t="str">
        <f t="shared" ref="J420:O420" si="852">J$403</f>
        <v>Electrification + Hydrogen</v>
      </c>
      <c r="K420" s="21" t="str">
        <f t="shared" si="852"/>
        <v>indst fuel type shifting</v>
      </c>
      <c r="L420" s="22">
        <f t="shared" si="852"/>
        <v>0</v>
      </c>
      <c r="M420" s="22">
        <f t="shared" si="852"/>
        <v>1</v>
      </c>
      <c r="N420" s="22">
        <f t="shared" si="852"/>
        <v>0.01</v>
      </c>
      <c r="O420" s="23" t="str">
        <f t="shared" si="852"/>
        <v>% of fuel shifted</v>
      </c>
      <c r="P420" s="18"/>
      <c r="Q420" s="23" t="str">
        <f t="shared" ref="Q420:R420" si="853">Q$403</f>
        <v>industry-ag-main.html#fuel-switching</v>
      </c>
      <c r="R420" s="34" t="str">
        <f t="shared" si="853"/>
        <v>industry-elec-and-hydrogen.html</v>
      </c>
      <c r="S420" s="18"/>
      <c r="T420" s="16"/>
      <c r="U420" s="8"/>
      <c r="V420" s="8"/>
      <c r="W420" s="8"/>
      <c r="X420" s="8"/>
      <c r="Y420" s="8"/>
      <c r="Z420" s="8"/>
    </row>
    <row r="421" spans="1:26" ht="14.25" customHeight="1">
      <c r="A421" s="21" t="str">
        <f t="shared" ref="A421:C421" si="854">A$403</f>
        <v>Industry</v>
      </c>
      <c r="B421" s="21" t="str">
        <f t="shared" si="854"/>
        <v>Electrification + Hydrogen</v>
      </c>
      <c r="C421" s="21" t="str">
        <f t="shared" si="854"/>
        <v>Fraction of Industrial Fuel Use Shifted to Other Fuels</v>
      </c>
      <c r="D421" s="16" t="s">
        <v>599</v>
      </c>
      <c r="E421" s="16" t="s">
        <v>595</v>
      </c>
      <c r="F421" s="16" t="s">
        <v>600</v>
      </c>
      <c r="G421" s="16" t="s">
        <v>596</v>
      </c>
      <c r="H421" s="15">
        <v>399</v>
      </c>
      <c r="I421" s="16" t="s">
        <v>86</v>
      </c>
      <c r="J421" s="21" t="str">
        <f t="shared" ref="J421:O421" si="855">J$403</f>
        <v>Electrification + Hydrogen</v>
      </c>
      <c r="K421" s="21" t="str">
        <f t="shared" si="855"/>
        <v>indst fuel type shifting</v>
      </c>
      <c r="L421" s="22">
        <f t="shared" si="855"/>
        <v>0</v>
      </c>
      <c r="M421" s="22">
        <f t="shared" si="855"/>
        <v>1</v>
      </c>
      <c r="N421" s="22">
        <f t="shared" si="855"/>
        <v>0.01</v>
      </c>
      <c r="O421" s="23" t="str">
        <f t="shared" si="855"/>
        <v>% of fuel shifted</v>
      </c>
      <c r="P421" s="18"/>
      <c r="Q421" s="23" t="str">
        <f t="shared" ref="Q421:R421" si="856">Q$403</f>
        <v>industry-ag-main.html#fuel-switching</v>
      </c>
      <c r="R421" s="34" t="str">
        <f t="shared" si="856"/>
        <v>industry-elec-and-hydrogen.html</v>
      </c>
      <c r="S421" s="18"/>
      <c r="T421" s="16"/>
      <c r="U421" s="8"/>
      <c r="V421" s="8"/>
      <c r="W421" s="8"/>
      <c r="X421" s="8"/>
      <c r="Y421" s="8"/>
      <c r="Z421" s="8"/>
    </row>
    <row r="422" spans="1:26" ht="14.25" customHeight="1">
      <c r="A422" s="21" t="str">
        <f t="shared" ref="A422:C422" si="857">A$403</f>
        <v>Industry</v>
      </c>
      <c r="B422" s="21" t="str">
        <f t="shared" si="857"/>
        <v>Electrification + Hydrogen</v>
      </c>
      <c r="C422" s="21" t="str">
        <f t="shared" si="857"/>
        <v>Fraction of Industrial Fuel Use Shifted to Other Fuels</v>
      </c>
      <c r="D422" s="16" t="s">
        <v>599</v>
      </c>
      <c r="E422" s="16" t="s">
        <v>597</v>
      </c>
      <c r="F422" s="16" t="s">
        <v>600</v>
      </c>
      <c r="G422" s="16" t="s">
        <v>598</v>
      </c>
      <c r="H422" s="15">
        <v>400</v>
      </c>
      <c r="I422" s="16" t="s">
        <v>86</v>
      </c>
      <c r="J422" s="21" t="str">
        <f t="shared" ref="J422:O422" si="858">J$403</f>
        <v>Electrification + Hydrogen</v>
      </c>
      <c r="K422" s="21" t="str">
        <f t="shared" si="858"/>
        <v>indst fuel type shifting</v>
      </c>
      <c r="L422" s="22">
        <f t="shared" si="858"/>
        <v>0</v>
      </c>
      <c r="M422" s="22">
        <f t="shared" si="858"/>
        <v>1</v>
      </c>
      <c r="N422" s="22">
        <f t="shared" si="858"/>
        <v>0.01</v>
      </c>
      <c r="O422" s="23" t="str">
        <f t="shared" si="858"/>
        <v>% of fuel shifted</v>
      </c>
      <c r="P422" s="18"/>
      <c r="Q422" s="23" t="str">
        <f t="shared" ref="Q422:R422" si="859">Q$403</f>
        <v>industry-ag-main.html#fuel-switching</v>
      </c>
      <c r="R422" s="34" t="str">
        <f t="shared" si="859"/>
        <v>industry-elec-and-hydrogen.html</v>
      </c>
      <c r="S422" s="18"/>
      <c r="T422" s="16"/>
      <c r="U422" s="8"/>
      <c r="V422" s="8"/>
      <c r="W422" s="8"/>
      <c r="X422" s="8"/>
      <c r="Y422" s="8"/>
      <c r="Z422" s="8"/>
    </row>
    <row r="423" spans="1:26" ht="14.25" customHeight="1">
      <c r="A423" s="21" t="str">
        <f t="shared" ref="A423:C423" si="860">A$403</f>
        <v>Industry</v>
      </c>
      <c r="B423" s="21" t="str">
        <f t="shared" si="860"/>
        <v>Electrification + Hydrogen</v>
      </c>
      <c r="C423" s="21" t="str">
        <f t="shared" si="860"/>
        <v>Fraction of Industrial Fuel Use Shifted to Other Fuels</v>
      </c>
      <c r="D423" s="16" t="s">
        <v>601</v>
      </c>
      <c r="E423" s="16" t="s">
        <v>573</v>
      </c>
      <c r="F423" s="16" t="s">
        <v>602</v>
      </c>
      <c r="G423" s="16" t="s">
        <v>575</v>
      </c>
      <c r="H423" s="15">
        <v>401</v>
      </c>
      <c r="I423" s="16" t="s">
        <v>86</v>
      </c>
      <c r="J423" s="21" t="str">
        <f t="shared" ref="J423:O423" si="861">J$403</f>
        <v>Electrification + Hydrogen</v>
      </c>
      <c r="K423" s="21" t="str">
        <f t="shared" si="861"/>
        <v>indst fuel type shifting</v>
      </c>
      <c r="L423" s="22">
        <f t="shared" si="861"/>
        <v>0</v>
      </c>
      <c r="M423" s="22">
        <f t="shared" si="861"/>
        <v>1</v>
      </c>
      <c r="N423" s="22">
        <f t="shared" si="861"/>
        <v>0.01</v>
      </c>
      <c r="O423" s="23" t="str">
        <f t="shared" si="861"/>
        <v>% of fuel shifted</v>
      </c>
      <c r="P423" s="18"/>
      <c r="Q423" s="23" t="str">
        <f t="shared" ref="Q423:R423" si="862">Q$403</f>
        <v>industry-ag-main.html#fuel-switching</v>
      </c>
      <c r="R423" s="34" t="str">
        <f t="shared" si="862"/>
        <v>industry-elec-and-hydrogen.html</v>
      </c>
      <c r="S423" s="18"/>
      <c r="T423" s="16"/>
      <c r="U423" s="8"/>
      <c r="V423" s="8"/>
      <c r="W423" s="8"/>
      <c r="X423" s="8"/>
      <c r="Y423" s="8"/>
      <c r="Z423" s="8"/>
    </row>
    <row r="424" spans="1:26" ht="14.25" customHeight="1">
      <c r="A424" s="21" t="str">
        <f t="shared" ref="A424:C424" si="863">A$403</f>
        <v>Industry</v>
      </c>
      <c r="B424" s="21" t="str">
        <f t="shared" si="863"/>
        <v>Electrification + Hydrogen</v>
      </c>
      <c r="C424" s="21" t="str">
        <f t="shared" si="863"/>
        <v>Fraction of Industrial Fuel Use Shifted to Other Fuels</v>
      </c>
      <c r="D424" s="16" t="s">
        <v>601</v>
      </c>
      <c r="E424" s="16" t="s">
        <v>581</v>
      </c>
      <c r="F424" s="16" t="s">
        <v>602</v>
      </c>
      <c r="G424" s="16" t="s">
        <v>582</v>
      </c>
      <c r="H424" s="15">
        <v>402</v>
      </c>
      <c r="I424" s="16" t="s">
        <v>63</v>
      </c>
      <c r="J424" s="21" t="str">
        <f t="shared" ref="J424:O424" si="864">J$403</f>
        <v>Electrification + Hydrogen</v>
      </c>
      <c r="K424" s="21" t="str">
        <f t="shared" si="864"/>
        <v>indst fuel type shifting</v>
      </c>
      <c r="L424" s="22">
        <f t="shared" si="864"/>
        <v>0</v>
      </c>
      <c r="M424" s="22">
        <f t="shared" si="864"/>
        <v>1</v>
      </c>
      <c r="N424" s="22">
        <f t="shared" si="864"/>
        <v>0.01</v>
      </c>
      <c r="O424" s="23" t="str">
        <f t="shared" si="864"/>
        <v>% of fuel shifted</v>
      </c>
      <c r="P424" s="18" t="s">
        <v>635</v>
      </c>
      <c r="Q424" s="23" t="str">
        <f t="shared" ref="Q424:R424" si="865">Q$403</f>
        <v>industry-ag-main.html#fuel-switching</v>
      </c>
      <c r="R424" s="34" t="str">
        <f t="shared" si="865"/>
        <v>industry-elec-and-hydrogen.html</v>
      </c>
      <c r="S424" s="18"/>
      <c r="T424" s="16"/>
      <c r="U424" s="8"/>
      <c r="V424" s="8"/>
      <c r="W424" s="8"/>
      <c r="X424" s="8"/>
      <c r="Y424" s="8"/>
      <c r="Z424" s="8"/>
    </row>
    <row r="425" spans="1:26" ht="14.25" customHeight="1">
      <c r="A425" s="21" t="str">
        <f t="shared" ref="A425:C425" si="866">A$403</f>
        <v>Industry</v>
      </c>
      <c r="B425" s="21" t="str">
        <f t="shared" si="866"/>
        <v>Electrification + Hydrogen</v>
      </c>
      <c r="C425" s="21" t="str">
        <f t="shared" si="866"/>
        <v>Fraction of Industrial Fuel Use Shifted to Other Fuels</v>
      </c>
      <c r="D425" s="16" t="s">
        <v>601</v>
      </c>
      <c r="E425" s="16" t="s">
        <v>583</v>
      </c>
      <c r="F425" s="16" t="s">
        <v>602</v>
      </c>
      <c r="G425" s="16" t="s">
        <v>584</v>
      </c>
      <c r="H425" s="15">
        <v>403</v>
      </c>
      <c r="I425" s="16" t="s">
        <v>63</v>
      </c>
      <c r="J425" s="21" t="str">
        <f t="shared" ref="J425:O425" si="867">J$403</f>
        <v>Electrification + Hydrogen</v>
      </c>
      <c r="K425" s="21" t="str">
        <f t="shared" si="867"/>
        <v>indst fuel type shifting</v>
      </c>
      <c r="L425" s="22">
        <f t="shared" si="867"/>
        <v>0</v>
      </c>
      <c r="M425" s="22">
        <f t="shared" si="867"/>
        <v>1</v>
      </c>
      <c r="N425" s="22">
        <f t="shared" si="867"/>
        <v>0.01</v>
      </c>
      <c r="O425" s="23" t="str">
        <f t="shared" si="867"/>
        <v>% of fuel shifted</v>
      </c>
      <c r="P425" s="18" t="s">
        <v>636</v>
      </c>
      <c r="Q425" s="23" t="str">
        <f t="shared" ref="Q425:R425" si="868">Q$403</f>
        <v>industry-ag-main.html#fuel-switching</v>
      </c>
      <c r="R425" s="34" t="str">
        <f t="shared" si="868"/>
        <v>industry-elec-and-hydrogen.html</v>
      </c>
      <c r="S425" s="18"/>
      <c r="T425" s="16"/>
      <c r="U425" s="8"/>
      <c r="V425" s="8"/>
      <c r="W425" s="8"/>
      <c r="X425" s="8"/>
      <c r="Y425" s="8"/>
      <c r="Z425" s="8"/>
    </row>
    <row r="426" spans="1:26" ht="14.25" customHeight="1">
      <c r="A426" s="21" t="str">
        <f t="shared" ref="A426:C426" si="869">A$403</f>
        <v>Industry</v>
      </c>
      <c r="B426" s="21" t="str">
        <f t="shared" si="869"/>
        <v>Electrification + Hydrogen</v>
      </c>
      <c r="C426" s="21" t="str">
        <f t="shared" si="869"/>
        <v>Fraction of Industrial Fuel Use Shifted to Other Fuels</v>
      </c>
      <c r="D426" s="16" t="s">
        <v>601</v>
      </c>
      <c r="E426" s="16" t="s">
        <v>585</v>
      </c>
      <c r="F426" s="16" t="s">
        <v>602</v>
      </c>
      <c r="G426" s="16" t="s">
        <v>586</v>
      </c>
      <c r="H426" s="15">
        <v>404</v>
      </c>
      <c r="I426" s="16" t="s">
        <v>86</v>
      </c>
      <c r="J426" s="21" t="str">
        <f t="shared" ref="J426:O426" si="870">J$403</f>
        <v>Electrification + Hydrogen</v>
      </c>
      <c r="K426" s="21" t="str">
        <f t="shared" si="870"/>
        <v>indst fuel type shifting</v>
      </c>
      <c r="L426" s="22">
        <f t="shared" si="870"/>
        <v>0</v>
      </c>
      <c r="M426" s="22">
        <f t="shared" si="870"/>
        <v>1</v>
      </c>
      <c r="N426" s="22">
        <f t="shared" si="870"/>
        <v>0.01</v>
      </c>
      <c r="O426" s="23" t="str">
        <f t="shared" si="870"/>
        <v>% of fuel shifted</v>
      </c>
      <c r="P426" s="18"/>
      <c r="Q426" s="23" t="str">
        <f t="shared" ref="Q426:R426" si="871">Q$403</f>
        <v>industry-ag-main.html#fuel-switching</v>
      </c>
      <c r="R426" s="34" t="str">
        <f t="shared" si="871"/>
        <v>industry-elec-and-hydrogen.html</v>
      </c>
      <c r="S426" s="18"/>
      <c r="T426" s="16"/>
      <c r="U426" s="8"/>
      <c r="V426" s="8"/>
      <c r="W426" s="8"/>
      <c r="X426" s="8"/>
      <c r="Y426" s="8"/>
      <c r="Z426" s="8"/>
    </row>
    <row r="427" spans="1:26" ht="14.25" customHeight="1">
      <c r="A427" s="21" t="str">
        <f t="shared" ref="A427:C427" si="872">A$403</f>
        <v>Industry</v>
      </c>
      <c r="B427" s="21" t="str">
        <f t="shared" si="872"/>
        <v>Electrification + Hydrogen</v>
      </c>
      <c r="C427" s="21" t="str">
        <f t="shared" si="872"/>
        <v>Fraction of Industrial Fuel Use Shifted to Other Fuels</v>
      </c>
      <c r="D427" s="16" t="s">
        <v>601</v>
      </c>
      <c r="E427" s="16" t="s">
        <v>587</v>
      </c>
      <c r="F427" s="16" t="s">
        <v>602</v>
      </c>
      <c r="G427" s="16" t="s">
        <v>588</v>
      </c>
      <c r="H427" s="15">
        <v>405</v>
      </c>
      <c r="I427" s="16" t="s">
        <v>63</v>
      </c>
      <c r="J427" s="21" t="str">
        <f t="shared" ref="J427:O427" si="873">J$403</f>
        <v>Electrification + Hydrogen</v>
      </c>
      <c r="K427" s="21" t="str">
        <f t="shared" si="873"/>
        <v>indst fuel type shifting</v>
      </c>
      <c r="L427" s="22">
        <f t="shared" si="873"/>
        <v>0</v>
      </c>
      <c r="M427" s="22">
        <f t="shared" si="873"/>
        <v>1</v>
      </c>
      <c r="N427" s="22">
        <f t="shared" si="873"/>
        <v>0.01</v>
      </c>
      <c r="O427" s="23" t="str">
        <f t="shared" si="873"/>
        <v>% of fuel shifted</v>
      </c>
      <c r="P427" s="18" t="s">
        <v>637</v>
      </c>
      <c r="Q427" s="23" t="str">
        <f t="shared" ref="Q427:R427" si="874">Q$403</f>
        <v>industry-ag-main.html#fuel-switching</v>
      </c>
      <c r="R427" s="34" t="str">
        <f t="shared" si="874"/>
        <v>industry-elec-and-hydrogen.html</v>
      </c>
      <c r="S427" s="18"/>
      <c r="T427" s="16"/>
      <c r="U427" s="8"/>
      <c r="V427" s="8"/>
      <c r="W427" s="8"/>
      <c r="X427" s="8"/>
      <c r="Y427" s="8"/>
      <c r="Z427" s="8"/>
    </row>
    <row r="428" spans="1:26" ht="14.25" customHeight="1">
      <c r="A428" s="21" t="str">
        <f t="shared" ref="A428:C428" si="875">A$403</f>
        <v>Industry</v>
      </c>
      <c r="B428" s="21" t="str">
        <f t="shared" si="875"/>
        <v>Electrification + Hydrogen</v>
      </c>
      <c r="C428" s="21" t="str">
        <f t="shared" si="875"/>
        <v>Fraction of Industrial Fuel Use Shifted to Other Fuels</v>
      </c>
      <c r="D428" s="16" t="s">
        <v>601</v>
      </c>
      <c r="E428" s="16" t="s">
        <v>589</v>
      </c>
      <c r="F428" s="16" t="s">
        <v>602</v>
      </c>
      <c r="G428" s="16" t="s">
        <v>590</v>
      </c>
      <c r="H428" s="15">
        <v>406</v>
      </c>
      <c r="I428" s="16" t="s">
        <v>86</v>
      </c>
      <c r="J428" s="21" t="str">
        <f t="shared" ref="J428:O428" si="876">J$403</f>
        <v>Electrification + Hydrogen</v>
      </c>
      <c r="K428" s="21" t="str">
        <f t="shared" si="876"/>
        <v>indst fuel type shifting</v>
      </c>
      <c r="L428" s="22">
        <f t="shared" si="876"/>
        <v>0</v>
      </c>
      <c r="M428" s="22">
        <f t="shared" si="876"/>
        <v>1</v>
      </c>
      <c r="N428" s="22">
        <f t="shared" si="876"/>
        <v>0.01</v>
      </c>
      <c r="O428" s="23" t="str">
        <f t="shared" si="876"/>
        <v>% of fuel shifted</v>
      </c>
      <c r="P428" s="18"/>
      <c r="Q428" s="23" t="str">
        <f t="shared" ref="Q428:R428" si="877">Q$403</f>
        <v>industry-ag-main.html#fuel-switching</v>
      </c>
      <c r="R428" s="34" t="str">
        <f t="shared" si="877"/>
        <v>industry-elec-and-hydrogen.html</v>
      </c>
      <c r="S428" s="18"/>
      <c r="T428" s="16"/>
      <c r="U428" s="8"/>
      <c r="V428" s="8"/>
      <c r="W428" s="8"/>
      <c r="X428" s="8"/>
      <c r="Y428" s="8"/>
      <c r="Z428" s="8"/>
    </row>
    <row r="429" spans="1:26" ht="14.25" customHeight="1">
      <c r="A429" s="21" t="str">
        <f t="shared" ref="A429:C429" si="878">A$403</f>
        <v>Industry</v>
      </c>
      <c r="B429" s="21" t="str">
        <f t="shared" si="878"/>
        <v>Electrification + Hydrogen</v>
      </c>
      <c r="C429" s="21" t="str">
        <f t="shared" si="878"/>
        <v>Fraction of Industrial Fuel Use Shifted to Other Fuels</v>
      </c>
      <c r="D429" s="16" t="s">
        <v>601</v>
      </c>
      <c r="E429" s="16" t="s">
        <v>591</v>
      </c>
      <c r="F429" s="16" t="s">
        <v>602</v>
      </c>
      <c r="G429" s="16" t="s">
        <v>592</v>
      </c>
      <c r="H429" s="15">
        <v>407</v>
      </c>
      <c r="I429" s="16" t="s">
        <v>86</v>
      </c>
      <c r="J429" s="21" t="str">
        <f t="shared" ref="J429:O429" si="879">J$403</f>
        <v>Electrification + Hydrogen</v>
      </c>
      <c r="K429" s="21" t="str">
        <f t="shared" si="879"/>
        <v>indst fuel type shifting</v>
      </c>
      <c r="L429" s="22">
        <f t="shared" si="879"/>
        <v>0</v>
      </c>
      <c r="M429" s="22">
        <f t="shared" si="879"/>
        <v>1</v>
      </c>
      <c r="N429" s="22">
        <f t="shared" si="879"/>
        <v>0.01</v>
      </c>
      <c r="O429" s="23" t="str">
        <f t="shared" si="879"/>
        <v>% of fuel shifted</v>
      </c>
      <c r="P429" s="18"/>
      <c r="Q429" s="23" t="str">
        <f t="shared" ref="Q429:R429" si="880">Q$403</f>
        <v>industry-ag-main.html#fuel-switching</v>
      </c>
      <c r="R429" s="34" t="str">
        <f t="shared" si="880"/>
        <v>industry-elec-and-hydrogen.html</v>
      </c>
      <c r="S429" s="18"/>
      <c r="T429" s="16"/>
      <c r="U429" s="8"/>
      <c r="V429" s="8"/>
      <c r="W429" s="8"/>
      <c r="X429" s="8"/>
      <c r="Y429" s="8"/>
      <c r="Z429" s="8"/>
    </row>
    <row r="430" spans="1:26" ht="14.25" customHeight="1">
      <c r="A430" s="21" t="str">
        <f t="shared" ref="A430:C430" si="881">A$403</f>
        <v>Industry</v>
      </c>
      <c r="B430" s="21" t="str">
        <f t="shared" si="881"/>
        <v>Electrification + Hydrogen</v>
      </c>
      <c r="C430" s="21" t="str">
        <f t="shared" si="881"/>
        <v>Fraction of Industrial Fuel Use Shifted to Other Fuels</v>
      </c>
      <c r="D430" s="16" t="s">
        <v>601</v>
      </c>
      <c r="E430" s="16" t="s">
        <v>593</v>
      </c>
      <c r="F430" s="16" t="s">
        <v>602</v>
      </c>
      <c r="G430" s="16" t="s">
        <v>594</v>
      </c>
      <c r="H430" s="15">
        <v>408</v>
      </c>
      <c r="I430" s="16" t="s">
        <v>63</v>
      </c>
      <c r="J430" s="21" t="str">
        <f t="shared" ref="J430:O430" si="882">J$403</f>
        <v>Electrification + Hydrogen</v>
      </c>
      <c r="K430" s="21" t="str">
        <f t="shared" si="882"/>
        <v>indst fuel type shifting</v>
      </c>
      <c r="L430" s="22">
        <f t="shared" si="882"/>
        <v>0</v>
      </c>
      <c r="M430" s="22">
        <f t="shared" si="882"/>
        <v>1</v>
      </c>
      <c r="N430" s="22">
        <f t="shared" si="882"/>
        <v>0.01</v>
      </c>
      <c r="O430" s="23" t="str">
        <f t="shared" si="882"/>
        <v>% of fuel shifted</v>
      </c>
      <c r="P430" s="18" t="s">
        <v>638</v>
      </c>
      <c r="Q430" s="23" t="str">
        <f t="shared" ref="Q430:R430" si="883">Q$403</f>
        <v>industry-ag-main.html#fuel-switching</v>
      </c>
      <c r="R430" s="34" t="str">
        <f t="shared" si="883"/>
        <v>industry-elec-and-hydrogen.html</v>
      </c>
      <c r="S430" s="18"/>
      <c r="T430" s="16"/>
      <c r="U430" s="8"/>
      <c r="V430" s="8"/>
      <c r="W430" s="8"/>
      <c r="X430" s="8"/>
      <c r="Y430" s="8"/>
      <c r="Z430" s="8"/>
    </row>
    <row r="431" spans="1:26" ht="14.25" customHeight="1">
      <c r="A431" s="21" t="str">
        <f t="shared" ref="A431:C431" si="884">A$403</f>
        <v>Industry</v>
      </c>
      <c r="B431" s="21" t="str">
        <f t="shared" si="884"/>
        <v>Electrification + Hydrogen</v>
      </c>
      <c r="C431" s="21" t="str">
        <f t="shared" si="884"/>
        <v>Fraction of Industrial Fuel Use Shifted to Other Fuels</v>
      </c>
      <c r="D431" s="16" t="s">
        <v>601</v>
      </c>
      <c r="E431" s="16" t="s">
        <v>595</v>
      </c>
      <c r="F431" s="16" t="s">
        <v>602</v>
      </c>
      <c r="G431" s="16" t="s">
        <v>596</v>
      </c>
      <c r="H431" s="15">
        <v>409</v>
      </c>
      <c r="I431" s="16" t="s">
        <v>63</v>
      </c>
      <c r="J431" s="21" t="str">
        <f t="shared" ref="J431:O431" si="885">J$403</f>
        <v>Electrification + Hydrogen</v>
      </c>
      <c r="K431" s="21" t="str">
        <f t="shared" si="885"/>
        <v>indst fuel type shifting</v>
      </c>
      <c r="L431" s="22">
        <f t="shared" si="885"/>
        <v>0</v>
      </c>
      <c r="M431" s="22">
        <f t="shared" si="885"/>
        <v>1</v>
      </c>
      <c r="N431" s="22">
        <f t="shared" si="885"/>
        <v>0.01</v>
      </c>
      <c r="O431" s="23" t="str">
        <f t="shared" si="885"/>
        <v>% of fuel shifted</v>
      </c>
      <c r="P431" s="18" t="s">
        <v>639</v>
      </c>
      <c r="Q431" s="23" t="str">
        <f t="shared" ref="Q431:R431" si="886">Q$403</f>
        <v>industry-ag-main.html#fuel-switching</v>
      </c>
      <c r="R431" s="34" t="str">
        <f t="shared" si="886"/>
        <v>industry-elec-and-hydrogen.html</v>
      </c>
      <c r="S431" s="18"/>
      <c r="T431" s="16"/>
      <c r="U431" s="8"/>
      <c r="V431" s="8"/>
      <c r="W431" s="8"/>
      <c r="X431" s="8"/>
      <c r="Y431" s="8"/>
      <c r="Z431" s="8"/>
    </row>
    <row r="432" spans="1:26" ht="14.25" customHeight="1">
      <c r="A432" s="21" t="str">
        <f t="shared" ref="A432:C432" si="887">A$403</f>
        <v>Industry</v>
      </c>
      <c r="B432" s="21" t="str">
        <f t="shared" si="887"/>
        <v>Electrification + Hydrogen</v>
      </c>
      <c r="C432" s="21" t="str">
        <f t="shared" si="887"/>
        <v>Fraction of Industrial Fuel Use Shifted to Other Fuels</v>
      </c>
      <c r="D432" s="16" t="s">
        <v>601</v>
      </c>
      <c r="E432" s="16" t="s">
        <v>597</v>
      </c>
      <c r="F432" s="16" t="s">
        <v>602</v>
      </c>
      <c r="G432" s="16" t="s">
        <v>598</v>
      </c>
      <c r="H432" s="15">
        <v>410</v>
      </c>
      <c r="I432" s="16" t="s">
        <v>86</v>
      </c>
      <c r="J432" s="21" t="str">
        <f t="shared" ref="J432:O432" si="888">J$403</f>
        <v>Electrification + Hydrogen</v>
      </c>
      <c r="K432" s="21" t="str">
        <f t="shared" si="888"/>
        <v>indst fuel type shifting</v>
      </c>
      <c r="L432" s="22">
        <f t="shared" si="888"/>
        <v>0</v>
      </c>
      <c r="M432" s="22">
        <f t="shared" si="888"/>
        <v>1</v>
      </c>
      <c r="N432" s="22">
        <f t="shared" si="888"/>
        <v>0.01</v>
      </c>
      <c r="O432" s="23" t="str">
        <f t="shared" si="888"/>
        <v>% of fuel shifted</v>
      </c>
      <c r="P432" s="18"/>
      <c r="Q432" s="23" t="str">
        <f t="shared" ref="Q432:R432" si="889">Q$403</f>
        <v>industry-ag-main.html#fuel-switching</v>
      </c>
      <c r="R432" s="34" t="str">
        <f t="shared" si="889"/>
        <v>industry-elec-and-hydrogen.html</v>
      </c>
      <c r="S432" s="18"/>
      <c r="T432" s="16"/>
      <c r="U432" s="8"/>
      <c r="V432" s="8"/>
      <c r="W432" s="8"/>
      <c r="X432" s="8"/>
      <c r="Y432" s="8"/>
      <c r="Z432" s="8"/>
    </row>
    <row r="433" spans="1:26" ht="14.25" customHeight="1">
      <c r="A433" s="21" t="str">
        <f t="shared" ref="A433:C433" si="890">A$403</f>
        <v>Industry</v>
      </c>
      <c r="B433" s="21" t="str">
        <f t="shared" si="890"/>
        <v>Electrification + Hydrogen</v>
      </c>
      <c r="C433" s="21" t="str">
        <f t="shared" si="890"/>
        <v>Fraction of Industrial Fuel Use Shifted to Other Fuels</v>
      </c>
      <c r="D433" s="16" t="s">
        <v>603</v>
      </c>
      <c r="E433" s="16" t="s">
        <v>573</v>
      </c>
      <c r="F433" s="16" t="s">
        <v>604</v>
      </c>
      <c r="G433" s="16" t="s">
        <v>575</v>
      </c>
      <c r="H433" s="15">
        <v>411</v>
      </c>
      <c r="I433" s="16" t="s">
        <v>86</v>
      </c>
      <c r="J433" s="21" t="str">
        <f t="shared" ref="J433:O433" si="891">J$403</f>
        <v>Electrification + Hydrogen</v>
      </c>
      <c r="K433" s="21" t="str">
        <f t="shared" si="891"/>
        <v>indst fuel type shifting</v>
      </c>
      <c r="L433" s="22">
        <f t="shared" si="891"/>
        <v>0</v>
      </c>
      <c r="M433" s="22">
        <f t="shared" si="891"/>
        <v>1</v>
      </c>
      <c r="N433" s="22">
        <f t="shared" si="891"/>
        <v>0.01</v>
      </c>
      <c r="O433" s="23" t="str">
        <f t="shared" si="891"/>
        <v>% of fuel shifted</v>
      </c>
      <c r="P433" s="18"/>
      <c r="Q433" s="23" t="str">
        <f t="shared" ref="Q433:R433" si="892">Q$403</f>
        <v>industry-ag-main.html#fuel-switching</v>
      </c>
      <c r="R433" s="34" t="str">
        <f t="shared" si="892"/>
        <v>industry-elec-and-hydrogen.html</v>
      </c>
      <c r="S433" s="18"/>
      <c r="T433" s="16"/>
      <c r="U433" s="8"/>
      <c r="V433" s="8"/>
      <c r="W433" s="8"/>
      <c r="X433" s="8"/>
      <c r="Y433" s="8"/>
      <c r="Z433" s="8"/>
    </row>
    <row r="434" spans="1:26" ht="14.25" customHeight="1">
      <c r="A434" s="21" t="str">
        <f t="shared" ref="A434:C434" si="893">A$403</f>
        <v>Industry</v>
      </c>
      <c r="B434" s="21" t="str">
        <f t="shared" si="893"/>
        <v>Electrification + Hydrogen</v>
      </c>
      <c r="C434" s="21" t="str">
        <f t="shared" si="893"/>
        <v>Fraction of Industrial Fuel Use Shifted to Other Fuels</v>
      </c>
      <c r="D434" s="16" t="s">
        <v>603</v>
      </c>
      <c r="E434" s="16" t="s">
        <v>581</v>
      </c>
      <c r="F434" s="16" t="s">
        <v>604</v>
      </c>
      <c r="G434" s="16" t="s">
        <v>582</v>
      </c>
      <c r="H434" s="15">
        <v>412</v>
      </c>
      <c r="I434" s="16" t="s">
        <v>63</v>
      </c>
      <c r="J434" s="21" t="str">
        <f t="shared" ref="J434:O434" si="894">J$403</f>
        <v>Electrification + Hydrogen</v>
      </c>
      <c r="K434" s="21" t="str">
        <f t="shared" si="894"/>
        <v>indst fuel type shifting</v>
      </c>
      <c r="L434" s="22">
        <f t="shared" si="894"/>
        <v>0</v>
      </c>
      <c r="M434" s="22">
        <f t="shared" si="894"/>
        <v>1</v>
      </c>
      <c r="N434" s="22">
        <f t="shared" si="894"/>
        <v>0.01</v>
      </c>
      <c r="O434" s="23" t="str">
        <f t="shared" si="894"/>
        <v>% of fuel shifted</v>
      </c>
      <c r="P434" s="18" t="s">
        <v>640</v>
      </c>
      <c r="Q434" s="23" t="str">
        <f t="shared" ref="Q434:R434" si="895">Q$403</f>
        <v>industry-ag-main.html#fuel-switching</v>
      </c>
      <c r="R434" s="34" t="str">
        <f t="shared" si="895"/>
        <v>industry-elec-and-hydrogen.html</v>
      </c>
      <c r="S434" s="18"/>
      <c r="T434" s="16"/>
      <c r="U434" s="8"/>
      <c r="V434" s="8"/>
      <c r="W434" s="8"/>
      <c r="X434" s="8"/>
      <c r="Y434" s="8"/>
      <c r="Z434" s="8"/>
    </row>
    <row r="435" spans="1:26" ht="14.25" customHeight="1">
      <c r="A435" s="21" t="str">
        <f t="shared" ref="A435:C435" si="896">A$403</f>
        <v>Industry</v>
      </c>
      <c r="B435" s="21" t="str">
        <f t="shared" si="896"/>
        <v>Electrification + Hydrogen</v>
      </c>
      <c r="C435" s="21" t="str">
        <f t="shared" si="896"/>
        <v>Fraction of Industrial Fuel Use Shifted to Other Fuels</v>
      </c>
      <c r="D435" s="16" t="s">
        <v>603</v>
      </c>
      <c r="E435" s="16" t="s">
        <v>583</v>
      </c>
      <c r="F435" s="16" t="s">
        <v>604</v>
      </c>
      <c r="G435" s="16" t="s">
        <v>584</v>
      </c>
      <c r="H435" s="15">
        <v>413</v>
      </c>
      <c r="I435" s="16" t="s">
        <v>63</v>
      </c>
      <c r="J435" s="21" t="str">
        <f t="shared" ref="J435:O435" si="897">J$403</f>
        <v>Electrification + Hydrogen</v>
      </c>
      <c r="K435" s="21" t="str">
        <f t="shared" si="897"/>
        <v>indst fuel type shifting</v>
      </c>
      <c r="L435" s="22">
        <f t="shared" si="897"/>
        <v>0</v>
      </c>
      <c r="M435" s="22">
        <f t="shared" si="897"/>
        <v>1</v>
      </c>
      <c r="N435" s="22">
        <f t="shared" si="897"/>
        <v>0.01</v>
      </c>
      <c r="O435" s="23" t="str">
        <f t="shared" si="897"/>
        <v>% of fuel shifted</v>
      </c>
      <c r="P435" s="18" t="s">
        <v>641</v>
      </c>
      <c r="Q435" s="23" t="str">
        <f t="shared" ref="Q435:R435" si="898">Q$403</f>
        <v>industry-ag-main.html#fuel-switching</v>
      </c>
      <c r="R435" s="34" t="str">
        <f t="shared" si="898"/>
        <v>industry-elec-and-hydrogen.html</v>
      </c>
      <c r="S435" s="18"/>
      <c r="T435" s="16"/>
      <c r="U435" s="8"/>
      <c r="V435" s="8"/>
      <c r="W435" s="8"/>
      <c r="X435" s="8"/>
      <c r="Y435" s="8"/>
      <c r="Z435" s="8"/>
    </row>
    <row r="436" spans="1:26" ht="14.25" customHeight="1">
      <c r="A436" s="21" t="str">
        <f t="shared" ref="A436:C436" si="899">A$403</f>
        <v>Industry</v>
      </c>
      <c r="B436" s="21" t="str">
        <f t="shared" si="899"/>
        <v>Electrification + Hydrogen</v>
      </c>
      <c r="C436" s="21" t="str">
        <f t="shared" si="899"/>
        <v>Fraction of Industrial Fuel Use Shifted to Other Fuels</v>
      </c>
      <c r="D436" s="16" t="s">
        <v>603</v>
      </c>
      <c r="E436" s="16" t="s">
        <v>585</v>
      </c>
      <c r="F436" s="16" t="s">
        <v>604</v>
      </c>
      <c r="G436" s="16" t="s">
        <v>586</v>
      </c>
      <c r="H436" s="15">
        <v>414</v>
      </c>
      <c r="I436" s="16" t="s">
        <v>86</v>
      </c>
      <c r="J436" s="21" t="str">
        <f t="shared" ref="J436:O436" si="900">J$403</f>
        <v>Electrification + Hydrogen</v>
      </c>
      <c r="K436" s="21" t="str">
        <f t="shared" si="900"/>
        <v>indst fuel type shifting</v>
      </c>
      <c r="L436" s="22">
        <f t="shared" si="900"/>
        <v>0</v>
      </c>
      <c r="M436" s="22">
        <f t="shared" si="900"/>
        <v>1</v>
      </c>
      <c r="N436" s="22">
        <f t="shared" si="900"/>
        <v>0.01</v>
      </c>
      <c r="O436" s="23" t="str">
        <f t="shared" si="900"/>
        <v>% of fuel shifted</v>
      </c>
      <c r="P436" s="18"/>
      <c r="Q436" s="23" t="str">
        <f t="shared" ref="Q436:R436" si="901">Q$403</f>
        <v>industry-ag-main.html#fuel-switching</v>
      </c>
      <c r="R436" s="34" t="str">
        <f t="shared" si="901"/>
        <v>industry-elec-and-hydrogen.html</v>
      </c>
      <c r="S436" s="18"/>
      <c r="T436" s="16"/>
      <c r="U436" s="8"/>
      <c r="V436" s="8"/>
      <c r="W436" s="8"/>
      <c r="X436" s="8"/>
      <c r="Y436" s="8"/>
      <c r="Z436" s="8"/>
    </row>
    <row r="437" spans="1:26" ht="14.25" customHeight="1">
      <c r="A437" s="21" t="str">
        <f t="shared" ref="A437:C437" si="902">A$403</f>
        <v>Industry</v>
      </c>
      <c r="B437" s="21" t="str">
        <f t="shared" si="902"/>
        <v>Electrification + Hydrogen</v>
      </c>
      <c r="C437" s="21" t="str">
        <f t="shared" si="902"/>
        <v>Fraction of Industrial Fuel Use Shifted to Other Fuels</v>
      </c>
      <c r="D437" s="16" t="s">
        <v>603</v>
      </c>
      <c r="E437" s="16" t="s">
        <v>587</v>
      </c>
      <c r="F437" s="16" t="s">
        <v>604</v>
      </c>
      <c r="G437" s="16" t="s">
        <v>588</v>
      </c>
      <c r="H437" s="15">
        <v>415</v>
      </c>
      <c r="I437" s="16" t="s">
        <v>63</v>
      </c>
      <c r="J437" s="21" t="str">
        <f t="shared" ref="J437:O437" si="903">J$403</f>
        <v>Electrification + Hydrogen</v>
      </c>
      <c r="K437" s="21" t="str">
        <f t="shared" si="903"/>
        <v>indst fuel type shifting</v>
      </c>
      <c r="L437" s="22">
        <f t="shared" si="903"/>
        <v>0</v>
      </c>
      <c r="M437" s="22">
        <f t="shared" si="903"/>
        <v>1</v>
      </c>
      <c r="N437" s="22">
        <f t="shared" si="903"/>
        <v>0.01</v>
      </c>
      <c r="O437" s="23" t="str">
        <f t="shared" si="903"/>
        <v>% of fuel shifted</v>
      </c>
      <c r="P437" s="18" t="s">
        <v>642</v>
      </c>
      <c r="Q437" s="23" t="str">
        <f t="shared" ref="Q437:R437" si="904">Q$403</f>
        <v>industry-ag-main.html#fuel-switching</v>
      </c>
      <c r="R437" s="34" t="str">
        <f t="shared" si="904"/>
        <v>industry-elec-and-hydrogen.html</v>
      </c>
      <c r="S437" s="18"/>
      <c r="T437" s="16"/>
      <c r="U437" s="8"/>
      <c r="V437" s="8"/>
      <c r="W437" s="8"/>
      <c r="X437" s="8"/>
      <c r="Y437" s="8"/>
      <c r="Z437" s="8"/>
    </row>
    <row r="438" spans="1:26" ht="14.25" customHeight="1">
      <c r="A438" s="21" t="str">
        <f t="shared" ref="A438:C438" si="905">A$403</f>
        <v>Industry</v>
      </c>
      <c r="B438" s="21" t="str">
        <f t="shared" si="905"/>
        <v>Electrification + Hydrogen</v>
      </c>
      <c r="C438" s="21" t="str">
        <f t="shared" si="905"/>
        <v>Fraction of Industrial Fuel Use Shifted to Other Fuels</v>
      </c>
      <c r="D438" s="16" t="s">
        <v>603</v>
      </c>
      <c r="E438" s="16" t="s">
        <v>589</v>
      </c>
      <c r="F438" s="16" t="s">
        <v>604</v>
      </c>
      <c r="G438" s="16" t="s">
        <v>590</v>
      </c>
      <c r="H438" s="15">
        <v>416</v>
      </c>
      <c r="I438" s="16" t="s">
        <v>86</v>
      </c>
      <c r="J438" s="21" t="str">
        <f t="shared" ref="J438:O438" si="906">J$403</f>
        <v>Electrification + Hydrogen</v>
      </c>
      <c r="K438" s="21" t="str">
        <f t="shared" si="906"/>
        <v>indst fuel type shifting</v>
      </c>
      <c r="L438" s="22">
        <f t="shared" si="906"/>
        <v>0</v>
      </c>
      <c r="M438" s="22">
        <f t="shared" si="906"/>
        <v>1</v>
      </c>
      <c r="N438" s="22">
        <f t="shared" si="906"/>
        <v>0.01</v>
      </c>
      <c r="O438" s="23" t="str">
        <f t="shared" si="906"/>
        <v>% of fuel shifted</v>
      </c>
      <c r="P438" s="18"/>
      <c r="Q438" s="23" t="str">
        <f t="shared" ref="Q438:R438" si="907">Q$403</f>
        <v>industry-ag-main.html#fuel-switching</v>
      </c>
      <c r="R438" s="34" t="str">
        <f t="shared" si="907"/>
        <v>industry-elec-and-hydrogen.html</v>
      </c>
      <c r="S438" s="18"/>
      <c r="T438" s="16"/>
      <c r="U438" s="8"/>
      <c r="V438" s="8"/>
      <c r="W438" s="8"/>
      <c r="X438" s="8"/>
      <c r="Y438" s="8"/>
      <c r="Z438" s="8"/>
    </row>
    <row r="439" spans="1:26" ht="14.25" customHeight="1">
      <c r="A439" s="21" t="str">
        <f t="shared" ref="A439:C439" si="908">A$403</f>
        <v>Industry</v>
      </c>
      <c r="B439" s="21" t="str">
        <f t="shared" si="908"/>
        <v>Electrification + Hydrogen</v>
      </c>
      <c r="C439" s="21" t="str">
        <f t="shared" si="908"/>
        <v>Fraction of Industrial Fuel Use Shifted to Other Fuels</v>
      </c>
      <c r="D439" s="16" t="s">
        <v>603</v>
      </c>
      <c r="E439" s="16" t="s">
        <v>591</v>
      </c>
      <c r="F439" s="16" t="s">
        <v>604</v>
      </c>
      <c r="G439" s="16" t="s">
        <v>592</v>
      </c>
      <c r="H439" s="15">
        <v>417</v>
      </c>
      <c r="I439" s="16" t="s">
        <v>86</v>
      </c>
      <c r="J439" s="21" t="str">
        <f t="shared" ref="J439:O439" si="909">J$403</f>
        <v>Electrification + Hydrogen</v>
      </c>
      <c r="K439" s="21" t="str">
        <f t="shared" si="909"/>
        <v>indst fuel type shifting</v>
      </c>
      <c r="L439" s="22">
        <f t="shared" si="909"/>
        <v>0</v>
      </c>
      <c r="M439" s="22">
        <f t="shared" si="909"/>
        <v>1</v>
      </c>
      <c r="N439" s="22">
        <f t="shared" si="909"/>
        <v>0.01</v>
      </c>
      <c r="O439" s="23" t="str">
        <f t="shared" si="909"/>
        <v>% of fuel shifted</v>
      </c>
      <c r="P439" s="18"/>
      <c r="Q439" s="23" t="str">
        <f t="shared" ref="Q439:R439" si="910">Q$403</f>
        <v>industry-ag-main.html#fuel-switching</v>
      </c>
      <c r="R439" s="34" t="str">
        <f t="shared" si="910"/>
        <v>industry-elec-and-hydrogen.html</v>
      </c>
      <c r="S439" s="18"/>
      <c r="T439" s="16"/>
      <c r="U439" s="8"/>
      <c r="V439" s="8"/>
      <c r="W439" s="8"/>
      <c r="X439" s="8"/>
      <c r="Y439" s="8"/>
      <c r="Z439" s="8"/>
    </row>
    <row r="440" spans="1:26" ht="14.25" customHeight="1">
      <c r="A440" s="21" t="str">
        <f t="shared" ref="A440:C440" si="911">A$403</f>
        <v>Industry</v>
      </c>
      <c r="B440" s="21" t="str">
        <f t="shared" si="911"/>
        <v>Electrification + Hydrogen</v>
      </c>
      <c r="C440" s="21" t="str">
        <f t="shared" si="911"/>
        <v>Fraction of Industrial Fuel Use Shifted to Other Fuels</v>
      </c>
      <c r="D440" s="16" t="s">
        <v>603</v>
      </c>
      <c r="E440" s="16" t="s">
        <v>593</v>
      </c>
      <c r="F440" s="16" t="s">
        <v>604</v>
      </c>
      <c r="G440" s="16" t="s">
        <v>594</v>
      </c>
      <c r="H440" s="15">
        <v>418</v>
      </c>
      <c r="I440" s="16" t="s">
        <v>63</v>
      </c>
      <c r="J440" s="21" t="str">
        <f t="shared" ref="J440:O440" si="912">J$403</f>
        <v>Electrification + Hydrogen</v>
      </c>
      <c r="K440" s="21" t="str">
        <f t="shared" si="912"/>
        <v>indst fuel type shifting</v>
      </c>
      <c r="L440" s="22">
        <f t="shared" si="912"/>
        <v>0</v>
      </c>
      <c r="M440" s="22">
        <f t="shared" si="912"/>
        <v>1</v>
      </c>
      <c r="N440" s="22">
        <f t="shared" si="912"/>
        <v>0.01</v>
      </c>
      <c r="O440" s="23" t="str">
        <f t="shared" si="912"/>
        <v>% of fuel shifted</v>
      </c>
      <c r="P440" s="18" t="s">
        <v>643</v>
      </c>
      <c r="Q440" s="23" t="str">
        <f t="shared" ref="Q440:R440" si="913">Q$403</f>
        <v>industry-ag-main.html#fuel-switching</v>
      </c>
      <c r="R440" s="34" t="str">
        <f t="shared" si="913"/>
        <v>industry-elec-and-hydrogen.html</v>
      </c>
      <c r="S440" s="18"/>
      <c r="T440" s="16"/>
      <c r="U440" s="8"/>
      <c r="V440" s="8"/>
      <c r="W440" s="8"/>
      <c r="X440" s="8"/>
      <c r="Y440" s="8"/>
      <c r="Z440" s="8"/>
    </row>
    <row r="441" spans="1:26" ht="14.25" customHeight="1">
      <c r="A441" s="21" t="str">
        <f t="shared" ref="A441:C441" si="914">A$403</f>
        <v>Industry</v>
      </c>
      <c r="B441" s="21" t="str">
        <f t="shared" si="914"/>
        <v>Electrification + Hydrogen</v>
      </c>
      <c r="C441" s="21" t="str">
        <f t="shared" si="914"/>
        <v>Fraction of Industrial Fuel Use Shifted to Other Fuels</v>
      </c>
      <c r="D441" s="16" t="s">
        <v>603</v>
      </c>
      <c r="E441" s="16" t="s">
        <v>595</v>
      </c>
      <c r="F441" s="16" t="s">
        <v>604</v>
      </c>
      <c r="G441" s="16" t="s">
        <v>596</v>
      </c>
      <c r="H441" s="15">
        <v>419</v>
      </c>
      <c r="I441" s="16" t="s">
        <v>63</v>
      </c>
      <c r="J441" s="21" t="str">
        <f t="shared" ref="J441:O441" si="915">J$403</f>
        <v>Electrification + Hydrogen</v>
      </c>
      <c r="K441" s="21" t="str">
        <f t="shared" si="915"/>
        <v>indst fuel type shifting</v>
      </c>
      <c r="L441" s="22">
        <f t="shared" si="915"/>
        <v>0</v>
      </c>
      <c r="M441" s="22">
        <f t="shared" si="915"/>
        <v>1</v>
      </c>
      <c r="N441" s="22">
        <f t="shared" si="915"/>
        <v>0.01</v>
      </c>
      <c r="O441" s="23" t="str">
        <f t="shared" si="915"/>
        <v>% of fuel shifted</v>
      </c>
      <c r="P441" s="18" t="s">
        <v>644</v>
      </c>
      <c r="Q441" s="23" t="str">
        <f t="shared" ref="Q441:R441" si="916">Q$403</f>
        <v>industry-ag-main.html#fuel-switching</v>
      </c>
      <c r="R441" s="34" t="str">
        <f t="shared" si="916"/>
        <v>industry-elec-and-hydrogen.html</v>
      </c>
      <c r="S441" s="18"/>
      <c r="T441" s="16"/>
      <c r="U441" s="8"/>
      <c r="V441" s="8"/>
      <c r="W441" s="8"/>
      <c r="X441" s="8"/>
      <c r="Y441" s="8"/>
      <c r="Z441" s="8"/>
    </row>
    <row r="442" spans="1:26" ht="14.25" customHeight="1">
      <c r="A442" s="21" t="str">
        <f t="shared" ref="A442:C442" si="917">A$403</f>
        <v>Industry</v>
      </c>
      <c r="B442" s="21" t="str">
        <f t="shared" si="917"/>
        <v>Electrification + Hydrogen</v>
      </c>
      <c r="C442" s="21" t="str">
        <f t="shared" si="917"/>
        <v>Fraction of Industrial Fuel Use Shifted to Other Fuels</v>
      </c>
      <c r="D442" s="16" t="s">
        <v>603</v>
      </c>
      <c r="E442" s="16" t="s">
        <v>597</v>
      </c>
      <c r="F442" s="16" t="s">
        <v>604</v>
      </c>
      <c r="G442" s="16" t="s">
        <v>598</v>
      </c>
      <c r="H442" s="15">
        <v>420</v>
      </c>
      <c r="I442" s="16" t="s">
        <v>86</v>
      </c>
      <c r="J442" s="21" t="str">
        <f t="shared" ref="J442:O442" si="918">J$403</f>
        <v>Electrification + Hydrogen</v>
      </c>
      <c r="K442" s="21" t="str">
        <f t="shared" si="918"/>
        <v>indst fuel type shifting</v>
      </c>
      <c r="L442" s="22">
        <f t="shared" si="918"/>
        <v>0</v>
      </c>
      <c r="M442" s="22">
        <f t="shared" si="918"/>
        <v>1</v>
      </c>
      <c r="N442" s="22">
        <f t="shared" si="918"/>
        <v>0.01</v>
      </c>
      <c r="O442" s="23" t="str">
        <f t="shared" si="918"/>
        <v>% of fuel shifted</v>
      </c>
      <c r="P442" s="18"/>
      <c r="Q442" s="23" t="str">
        <f t="shared" ref="Q442:R442" si="919">Q$403</f>
        <v>industry-ag-main.html#fuel-switching</v>
      </c>
      <c r="R442" s="34" t="str">
        <f t="shared" si="919"/>
        <v>industry-elec-and-hydrogen.html</v>
      </c>
      <c r="S442" s="18"/>
      <c r="T442" s="16"/>
      <c r="U442" s="8"/>
      <c r="V442" s="8"/>
      <c r="W442" s="8"/>
      <c r="X442" s="8"/>
      <c r="Y442" s="8"/>
      <c r="Z442" s="8"/>
    </row>
    <row r="443" spans="1:26" ht="14.25" customHeight="1">
      <c r="A443" s="21" t="str">
        <f t="shared" ref="A443:C443" si="920">A$403</f>
        <v>Industry</v>
      </c>
      <c r="B443" s="21" t="str">
        <f t="shared" si="920"/>
        <v>Electrification + Hydrogen</v>
      </c>
      <c r="C443" s="21" t="str">
        <f t="shared" si="920"/>
        <v>Fraction of Industrial Fuel Use Shifted to Other Fuels</v>
      </c>
      <c r="D443" s="16" t="s">
        <v>605</v>
      </c>
      <c r="E443" s="16" t="s">
        <v>573</v>
      </c>
      <c r="F443" s="16" t="s">
        <v>606</v>
      </c>
      <c r="G443" s="16" t="s">
        <v>575</v>
      </c>
      <c r="H443" s="15">
        <v>421</v>
      </c>
      <c r="I443" s="16" t="s">
        <v>86</v>
      </c>
      <c r="J443" s="21" t="str">
        <f t="shared" ref="J443:O443" si="921">J$403</f>
        <v>Electrification + Hydrogen</v>
      </c>
      <c r="K443" s="21" t="str">
        <f t="shared" si="921"/>
        <v>indst fuel type shifting</v>
      </c>
      <c r="L443" s="22">
        <f t="shared" si="921"/>
        <v>0</v>
      </c>
      <c r="M443" s="22">
        <f t="shared" si="921"/>
        <v>1</v>
      </c>
      <c r="N443" s="22">
        <f t="shared" si="921"/>
        <v>0.01</v>
      </c>
      <c r="O443" s="23" t="str">
        <f t="shared" si="921"/>
        <v>% of fuel shifted</v>
      </c>
      <c r="P443" s="18"/>
      <c r="Q443" s="23" t="str">
        <f t="shared" ref="Q443:R443" si="922">Q$403</f>
        <v>industry-ag-main.html#fuel-switching</v>
      </c>
      <c r="R443" s="34" t="str">
        <f t="shared" si="922"/>
        <v>industry-elec-and-hydrogen.html</v>
      </c>
      <c r="S443" s="18"/>
      <c r="T443" s="16"/>
      <c r="U443" s="8"/>
      <c r="V443" s="8"/>
      <c r="W443" s="8"/>
      <c r="X443" s="8"/>
      <c r="Y443" s="8"/>
      <c r="Z443" s="8"/>
    </row>
    <row r="444" spans="1:26" ht="14.25" customHeight="1">
      <c r="A444" s="21" t="str">
        <f t="shared" ref="A444:C444" si="923">A$403</f>
        <v>Industry</v>
      </c>
      <c r="B444" s="21" t="str">
        <f t="shared" si="923"/>
        <v>Electrification + Hydrogen</v>
      </c>
      <c r="C444" s="21" t="str">
        <f t="shared" si="923"/>
        <v>Fraction of Industrial Fuel Use Shifted to Other Fuels</v>
      </c>
      <c r="D444" s="16" t="s">
        <v>605</v>
      </c>
      <c r="E444" s="16" t="s">
        <v>581</v>
      </c>
      <c r="F444" s="16" t="s">
        <v>606</v>
      </c>
      <c r="G444" s="16" t="s">
        <v>582</v>
      </c>
      <c r="H444" s="15">
        <v>422</v>
      </c>
      <c r="I444" s="16" t="s">
        <v>63</v>
      </c>
      <c r="J444" s="21" t="str">
        <f t="shared" ref="J444:O444" si="924">J$403</f>
        <v>Electrification + Hydrogen</v>
      </c>
      <c r="K444" s="21" t="str">
        <f t="shared" si="924"/>
        <v>indst fuel type shifting</v>
      </c>
      <c r="L444" s="22">
        <f t="shared" si="924"/>
        <v>0</v>
      </c>
      <c r="M444" s="22">
        <f t="shared" si="924"/>
        <v>1</v>
      </c>
      <c r="N444" s="22">
        <f t="shared" si="924"/>
        <v>0.01</v>
      </c>
      <c r="O444" s="23" t="str">
        <f t="shared" si="924"/>
        <v>% of fuel shifted</v>
      </c>
      <c r="P444" s="18" t="s">
        <v>645</v>
      </c>
      <c r="Q444" s="23" t="str">
        <f t="shared" ref="Q444:R444" si="925">Q$403</f>
        <v>industry-ag-main.html#fuel-switching</v>
      </c>
      <c r="R444" s="34" t="str">
        <f t="shared" si="925"/>
        <v>industry-elec-and-hydrogen.html</v>
      </c>
      <c r="S444" s="18"/>
      <c r="T444" s="16"/>
      <c r="U444" s="8"/>
      <c r="V444" s="8"/>
      <c r="W444" s="8"/>
      <c r="X444" s="8"/>
      <c r="Y444" s="8"/>
      <c r="Z444" s="8"/>
    </row>
    <row r="445" spans="1:26" ht="14.25" customHeight="1">
      <c r="A445" s="21" t="str">
        <f t="shared" ref="A445:C445" si="926">A$403</f>
        <v>Industry</v>
      </c>
      <c r="B445" s="21" t="str">
        <f t="shared" si="926"/>
        <v>Electrification + Hydrogen</v>
      </c>
      <c r="C445" s="21" t="str">
        <f t="shared" si="926"/>
        <v>Fraction of Industrial Fuel Use Shifted to Other Fuels</v>
      </c>
      <c r="D445" s="16" t="s">
        <v>605</v>
      </c>
      <c r="E445" s="16" t="s">
        <v>583</v>
      </c>
      <c r="F445" s="16" t="s">
        <v>606</v>
      </c>
      <c r="G445" s="16" t="s">
        <v>584</v>
      </c>
      <c r="H445" s="15">
        <v>423</v>
      </c>
      <c r="I445" s="16" t="s">
        <v>63</v>
      </c>
      <c r="J445" s="21" t="str">
        <f t="shared" ref="J445:O445" si="927">J$403</f>
        <v>Electrification + Hydrogen</v>
      </c>
      <c r="K445" s="21" t="str">
        <f t="shared" si="927"/>
        <v>indst fuel type shifting</v>
      </c>
      <c r="L445" s="22">
        <f t="shared" si="927"/>
        <v>0</v>
      </c>
      <c r="M445" s="22">
        <f t="shared" si="927"/>
        <v>1</v>
      </c>
      <c r="N445" s="22">
        <f t="shared" si="927"/>
        <v>0.01</v>
      </c>
      <c r="O445" s="23" t="str">
        <f t="shared" si="927"/>
        <v>% of fuel shifted</v>
      </c>
      <c r="P445" s="18" t="s">
        <v>646</v>
      </c>
      <c r="Q445" s="23" t="str">
        <f t="shared" ref="Q445:R445" si="928">Q$403</f>
        <v>industry-ag-main.html#fuel-switching</v>
      </c>
      <c r="R445" s="34" t="str">
        <f t="shared" si="928"/>
        <v>industry-elec-and-hydrogen.html</v>
      </c>
      <c r="S445" s="18"/>
      <c r="T445" s="16"/>
      <c r="U445" s="8"/>
      <c r="V445" s="8"/>
      <c r="W445" s="8"/>
      <c r="X445" s="8"/>
      <c r="Y445" s="8"/>
      <c r="Z445" s="8"/>
    </row>
    <row r="446" spans="1:26" ht="14.25" customHeight="1">
      <c r="A446" s="21" t="str">
        <f t="shared" ref="A446:C446" si="929">A$403</f>
        <v>Industry</v>
      </c>
      <c r="B446" s="21" t="str">
        <f t="shared" si="929"/>
        <v>Electrification + Hydrogen</v>
      </c>
      <c r="C446" s="21" t="str">
        <f t="shared" si="929"/>
        <v>Fraction of Industrial Fuel Use Shifted to Other Fuels</v>
      </c>
      <c r="D446" s="16" t="s">
        <v>605</v>
      </c>
      <c r="E446" s="16" t="s">
        <v>585</v>
      </c>
      <c r="F446" s="16" t="s">
        <v>606</v>
      </c>
      <c r="G446" s="16" t="s">
        <v>586</v>
      </c>
      <c r="H446" s="15">
        <v>424</v>
      </c>
      <c r="I446" s="16" t="s">
        <v>86</v>
      </c>
      <c r="J446" s="21" t="str">
        <f t="shared" ref="J446:O446" si="930">J$403</f>
        <v>Electrification + Hydrogen</v>
      </c>
      <c r="K446" s="21" t="str">
        <f t="shared" si="930"/>
        <v>indst fuel type shifting</v>
      </c>
      <c r="L446" s="22">
        <f t="shared" si="930"/>
        <v>0</v>
      </c>
      <c r="M446" s="22">
        <f t="shared" si="930"/>
        <v>1</v>
      </c>
      <c r="N446" s="22">
        <f t="shared" si="930"/>
        <v>0.01</v>
      </c>
      <c r="O446" s="23" t="str">
        <f t="shared" si="930"/>
        <v>% of fuel shifted</v>
      </c>
      <c r="P446" s="18"/>
      <c r="Q446" s="23" t="str">
        <f t="shared" ref="Q446:R446" si="931">Q$403</f>
        <v>industry-ag-main.html#fuel-switching</v>
      </c>
      <c r="R446" s="34" t="str">
        <f t="shared" si="931"/>
        <v>industry-elec-and-hydrogen.html</v>
      </c>
      <c r="S446" s="18"/>
      <c r="T446" s="16"/>
      <c r="U446" s="8"/>
      <c r="V446" s="8"/>
      <c r="W446" s="8"/>
      <c r="X446" s="8"/>
      <c r="Y446" s="8"/>
      <c r="Z446" s="8"/>
    </row>
    <row r="447" spans="1:26" ht="14.25" customHeight="1">
      <c r="A447" s="21" t="str">
        <f t="shared" ref="A447:C447" si="932">A$403</f>
        <v>Industry</v>
      </c>
      <c r="B447" s="21" t="str">
        <f t="shared" si="932"/>
        <v>Electrification + Hydrogen</v>
      </c>
      <c r="C447" s="21" t="str">
        <f t="shared" si="932"/>
        <v>Fraction of Industrial Fuel Use Shifted to Other Fuels</v>
      </c>
      <c r="D447" s="16" t="s">
        <v>605</v>
      </c>
      <c r="E447" s="16" t="s">
        <v>587</v>
      </c>
      <c r="F447" s="16" t="s">
        <v>606</v>
      </c>
      <c r="G447" s="16" t="s">
        <v>588</v>
      </c>
      <c r="H447" s="15">
        <v>425</v>
      </c>
      <c r="I447" s="16" t="s">
        <v>63</v>
      </c>
      <c r="J447" s="21" t="str">
        <f t="shared" ref="J447:O447" si="933">J$403</f>
        <v>Electrification + Hydrogen</v>
      </c>
      <c r="K447" s="21" t="str">
        <f t="shared" si="933"/>
        <v>indst fuel type shifting</v>
      </c>
      <c r="L447" s="22">
        <f t="shared" si="933"/>
        <v>0</v>
      </c>
      <c r="M447" s="22">
        <f t="shared" si="933"/>
        <v>1</v>
      </c>
      <c r="N447" s="22">
        <f t="shared" si="933"/>
        <v>0.01</v>
      </c>
      <c r="O447" s="23" t="str">
        <f t="shared" si="933"/>
        <v>% of fuel shifted</v>
      </c>
      <c r="P447" s="18" t="s">
        <v>647</v>
      </c>
      <c r="Q447" s="23" t="str">
        <f t="shared" ref="Q447:R447" si="934">Q$403</f>
        <v>industry-ag-main.html#fuel-switching</v>
      </c>
      <c r="R447" s="34" t="str">
        <f t="shared" si="934"/>
        <v>industry-elec-and-hydrogen.html</v>
      </c>
      <c r="S447" s="18"/>
      <c r="T447" s="16"/>
      <c r="U447" s="8"/>
      <c r="V447" s="8"/>
      <c r="W447" s="8"/>
      <c r="X447" s="8"/>
      <c r="Y447" s="8"/>
      <c r="Z447" s="8"/>
    </row>
    <row r="448" spans="1:26" ht="14.25" customHeight="1">
      <c r="A448" s="21" t="str">
        <f t="shared" ref="A448:C448" si="935">A$403</f>
        <v>Industry</v>
      </c>
      <c r="B448" s="21" t="str">
        <f t="shared" si="935"/>
        <v>Electrification + Hydrogen</v>
      </c>
      <c r="C448" s="21" t="str">
        <f t="shared" si="935"/>
        <v>Fraction of Industrial Fuel Use Shifted to Other Fuels</v>
      </c>
      <c r="D448" s="16" t="s">
        <v>605</v>
      </c>
      <c r="E448" s="16" t="s">
        <v>589</v>
      </c>
      <c r="F448" s="16" t="s">
        <v>606</v>
      </c>
      <c r="G448" s="16" t="s">
        <v>590</v>
      </c>
      <c r="H448" s="15">
        <v>426</v>
      </c>
      <c r="I448" s="16" t="s">
        <v>86</v>
      </c>
      <c r="J448" s="21" t="str">
        <f t="shared" ref="J448:O448" si="936">J$403</f>
        <v>Electrification + Hydrogen</v>
      </c>
      <c r="K448" s="21" t="str">
        <f t="shared" si="936"/>
        <v>indst fuel type shifting</v>
      </c>
      <c r="L448" s="22">
        <f t="shared" si="936"/>
        <v>0</v>
      </c>
      <c r="M448" s="22">
        <f t="shared" si="936"/>
        <v>1</v>
      </c>
      <c r="N448" s="22">
        <f t="shared" si="936"/>
        <v>0.01</v>
      </c>
      <c r="O448" s="23" t="str">
        <f t="shared" si="936"/>
        <v>% of fuel shifted</v>
      </c>
      <c r="P448" s="18"/>
      <c r="Q448" s="23" t="str">
        <f t="shared" ref="Q448:R448" si="937">Q$403</f>
        <v>industry-ag-main.html#fuel-switching</v>
      </c>
      <c r="R448" s="34" t="str">
        <f t="shared" si="937"/>
        <v>industry-elec-and-hydrogen.html</v>
      </c>
      <c r="S448" s="18"/>
      <c r="T448" s="16"/>
      <c r="U448" s="8"/>
      <c r="V448" s="8"/>
      <c r="W448" s="8"/>
      <c r="X448" s="8"/>
      <c r="Y448" s="8"/>
      <c r="Z448" s="8"/>
    </row>
    <row r="449" spans="1:26" ht="14.25" customHeight="1">
      <c r="A449" s="21" t="str">
        <f t="shared" ref="A449:C449" si="938">A$403</f>
        <v>Industry</v>
      </c>
      <c r="B449" s="21" t="str">
        <f t="shared" si="938"/>
        <v>Electrification + Hydrogen</v>
      </c>
      <c r="C449" s="21" t="str">
        <f t="shared" si="938"/>
        <v>Fraction of Industrial Fuel Use Shifted to Other Fuels</v>
      </c>
      <c r="D449" s="16" t="s">
        <v>605</v>
      </c>
      <c r="E449" s="16" t="s">
        <v>591</v>
      </c>
      <c r="F449" s="16" t="s">
        <v>606</v>
      </c>
      <c r="G449" s="16" t="s">
        <v>592</v>
      </c>
      <c r="H449" s="15">
        <v>427</v>
      </c>
      <c r="I449" s="16" t="s">
        <v>86</v>
      </c>
      <c r="J449" s="21" t="str">
        <f t="shared" ref="J449:O449" si="939">J$403</f>
        <v>Electrification + Hydrogen</v>
      </c>
      <c r="K449" s="21" t="str">
        <f t="shared" si="939"/>
        <v>indst fuel type shifting</v>
      </c>
      <c r="L449" s="22">
        <f t="shared" si="939"/>
        <v>0</v>
      </c>
      <c r="M449" s="22">
        <f t="shared" si="939"/>
        <v>1</v>
      </c>
      <c r="N449" s="22">
        <f t="shared" si="939"/>
        <v>0.01</v>
      </c>
      <c r="O449" s="23" t="str">
        <f t="shared" si="939"/>
        <v>% of fuel shifted</v>
      </c>
      <c r="P449" s="18"/>
      <c r="Q449" s="23" t="str">
        <f t="shared" ref="Q449:R449" si="940">Q$403</f>
        <v>industry-ag-main.html#fuel-switching</v>
      </c>
      <c r="R449" s="34" t="str">
        <f t="shared" si="940"/>
        <v>industry-elec-and-hydrogen.html</v>
      </c>
      <c r="S449" s="18"/>
      <c r="T449" s="16"/>
      <c r="U449" s="8"/>
      <c r="V449" s="8"/>
      <c r="W449" s="8"/>
      <c r="X449" s="8"/>
      <c r="Y449" s="8"/>
      <c r="Z449" s="8"/>
    </row>
    <row r="450" spans="1:26" ht="14.25" customHeight="1">
      <c r="A450" s="21" t="str">
        <f t="shared" ref="A450:C450" si="941">A$403</f>
        <v>Industry</v>
      </c>
      <c r="B450" s="21" t="str">
        <f t="shared" si="941"/>
        <v>Electrification + Hydrogen</v>
      </c>
      <c r="C450" s="21" t="str">
        <f t="shared" si="941"/>
        <v>Fraction of Industrial Fuel Use Shifted to Other Fuels</v>
      </c>
      <c r="D450" s="16" t="s">
        <v>605</v>
      </c>
      <c r="E450" s="16" t="s">
        <v>593</v>
      </c>
      <c r="F450" s="16" t="s">
        <v>606</v>
      </c>
      <c r="G450" s="16" t="s">
        <v>594</v>
      </c>
      <c r="H450" s="15">
        <v>428</v>
      </c>
      <c r="I450" s="16" t="s">
        <v>63</v>
      </c>
      <c r="J450" s="21" t="str">
        <f t="shared" ref="J450:O450" si="942">J$403</f>
        <v>Electrification + Hydrogen</v>
      </c>
      <c r="K450" s="21" t="str">
        <f t="shared" si="942"/>
        <v>indst fuel type shifting</v>
      </c>
      <c r="L450" s="22">
        <f t="shared" si="942"/>
        <v>0</v>
      </c>
      <c r="M450" s="22">
        <f t="shared" si="942"/>
        <v>1</v>
      </c>
      <c r="N450" s="22">
        <f t="shared" si="942"/>
        <v>0.01</v>
      </c>
      <c r="O450" s="23" t="str">
        <f t="shared" si="942"/>
        <v>% of fuel shifted</v>
      </c>
      <c r="P450" s="18" t="s">
        <v>648</v>
      </c>
      <c r="Q450" s="23" t="str">
        <f t="shared" ref="Q450:R450" si="943">Q$403</f>
        <v>industry-ag-main.html#fuel-switching</v>
      </c>
      <c r="R450" s="34" t="str">
        <f t="shared" si="943"/>
        <v>industry-elec-and-hydrogen.html</v>
      </c>
      <c r="S450" s="18"/>
      <c r="T450" s="16"/>
      <c r="U450" s="8"/>
      <c r="V450" s="8"/>
      <c r="W450" s="8"/>
      <c r="X450" s="8"/>
      <c r="Y450" s="8"/>
      <c r="Z450" s="8"/>
    </row>
    <row r="451" spans="1:26" ht="14.25" customHeight="1">
      <c r="A451" s="21" t="str">
        <f t="shared" ref="A451:C451" si="944">A$403</f>
        <v>Industry</v>
      </c>
      <c r="B451" s="21" t="str">
        <f t="shared" si="944"/>
        <v>Electrification + Hydrogen</v>
      </c>
      <c r="C451" s="21" t="str">
        <f t="shared" si="944"/>
        <v>Fraction of Industrial Fuel Use Shifted to Other Fuels</v>
      </c>
      <c r="D451" s="16" t="s">
        <v>605</v>
      </c>
      <c r="E451" s="16" t="s">
        <v>595</v>
      </c>
      <c r="F451" s="16" t="s">
        <v>606</v>
      </c>
      <c r="G451" s="16" t="s">
        <v>596</v>
      </c>
      <c r="H451" s="15">
        <v>464</v>
      </c>
      <c r="I451" s="16" t="s">
        <v>86</v>
      </c>
      <c r="J451" s="21" t="str">
        <f t="shared" ref="J451:O451" si="945">J$403</f>
        <v>Electrification + Hydrogen</v>
      </c>
      <c r="K451" s="21" t="str">
        <f t="shared" si="945"/>
        <v>indst fuel type shifting</v>
      </c>
      <c r="L451" s="22">
        <f t="shared" si="945"/>
        <v>0</v>
      </c>
      <c r="M451" s="22">
        <f t="shared" si="945"/>
        <v>1</v>
      </c>
      <c r="N451" s="22">
        <f t="shared" si="945"/>
        <v>0.01</v>
      </c>
      <c r="O451" s="23" t="str">
        <f t="shared" si="945"/>
        <v>% of fuel shifted</v>
      </c>
      <c r="P451" s="18"/>
      <c r="Q451" s="23" t="str">
        <f t="shared" ref="Q451:R451" si="946">Q$403</f>
        <v>industry-ag-main.html#fuel-switching</v>
      </c>
      <c r="R451" s="34" t="str">
        <f t="shared" si="946"/>
        <v>industry-elec-and-hydrogen.html</v>
      </c>
      <c r="S451" s="18"/>
      <c r="T451" s="16"/>
      <c r="U451" s="8"/>
      <c r="V451" s="8"/>
      <c r="W451" s="8"/>
      <c r="X451" s="8"/>
      <c r="Y451" s="8"/>
      <c r="Z451" s="8"/>
    </row>
    <row r="452" spans="1:26" ht="14.25" customHeight="1">
      <c r="A452" s="21" t="str">
        <f t="shared" ref="A452:C452" si="947">A$403</f>
        <v>Industry</v>
      </c>
      <c r="B452" s="21" t="str">
        <f t="shared" si="947"/>
        <v>Electrification + Hydrogen</v>
      </c>
      <c r="C452" s="21" t="str">
        <f t="shared" si="947"/>
        <v>Fraction of Industrial Fuel Use Shifted to Other Fuels</v>
      </c>
      <c r="D452" s="16" t="s">
        <v>605</v>
      </c>
      <c r="E452" s="16" t="s">
        <v>597</v>
      </c>
      <c r="F452" s="16" t="s">
        <v>606</v>
      </c>
      <c r="G452" s="16" t="s">
        <v>598</v>
      </c>
      <c r="H452" s="15">
        <v>465</v>
      </c>
      <c r="I452" s="16" t="s">
        <v>86</v>
      </c>
      <c r="J452" s="21" t="str">
        <f t="shared" ref="J452:O452" si="948">J$403</f>
        <v>Electrification + Hydrogen</v>
      </c>
      <c r="K452" s="21" t="str">
        <f t="shared" si="948"/>
        <v>indst fuel type shifting</v>
      </c>
      <c r="L452" s="22">
        <f t="shared" si="948"/>
        <v>0</v>
      </c>
      <c r="M452" s="22">
        <f t="shared" si="948"/>
        <v>1</v>
      </c>
      <c r="N452" s="22">
        <f t="shared" si="948"/>
        <v>0.01</v>
      </c>
      <c r="O452" s="23" t="str">
        <f t="shared" si="948"/>
        <v>% of fuel shifted</v>
      </c>
      <c r="P452" s="18"/>
      <c r="Q452" s="23" t="str">
        <f t="shared" ref="Q452:R452" si="949">Q$403</f>
        <v>industry-ag-main.html#fuel-switching</v>
      </c>
      <c r="R452" s="34" t="str">
        <f t="shared" si="949"/>
        <v>industry-elec-and-hydrogen.html</v>
      </c>
      <c r="S452" s="18"/>
      <c r="T452" s="16"/>
      <c r="U452" s="8"/>
      <c r="V452" s="8"/>
      <c r="W452" s="8"/>
      <c r="X452" s="8"/>
      <c r="Y452" s="8"/>
      <c r="Z452" s="8"/>
    </row>
    <row r="453" spans="1:26" ht="14.25" customHeight="1">
      <c r="A453" s="21" t="str">
        <f t="shared" ref="A453:C453" si="950">A$403</f>
        <v>Industry</v>
      </c>
      <c r="B453" s="21" t="str">
        <f t="shared" si="950"/>
        <v>Electrification + Hydrogen</v>
      </c>
      <c r="C453" s="21" t="str">
        <f t="shared" si="950"/>
        <v>Fraction of Industrial Fuel Use Shifted to Other Fuels</v>
      </c>
      <c r="D453" s="16" t="s">
        <v>607</v>
      </c>
      <c r="E453" s="16" t="s">
        <v>573</v>
      </c>
      <c r="F453" s="16" t="s">
        <v>608</v>
      </c>
      <c r="G453" s="16" t="s">
        <v>575</v>
      </c>
      <c r="H453" s="15">
        <v>466</v>
      </c>
      <c r="I453" s="16" t="s">
        <v>86</v>
      </c>
      <c r="J453" s="21" t="str">
        <f t="shared" ref="J453:O453" si="951">J$403</f>
        <v>Electrification + Hydrogen</v>
      </c>
      <c r="K453" s="21" t="str">
        <f t="shared" si="951"/>
        <v>indst fuel type shifting</v>
      </c>
      <c r="L453" s="22">
        <f t="shared" si="951"/>
        <v>0</v>
      </c>
      <c r="M453" s="22">
        <f t="shared" si="951"/>
        <v>1</v>
      </c>
      <c r="N453" s="22">
        <f t="shared" si="951"/>
        <v>0.01</v>
      </c>
      <c r="O453" s="23" t="str">
        <f t="shared" si="951"/>
        <v>% of fuel shifted</v>
      </c>
      <c r="P453" s="18"/>
      <c r="Q453" s="23" t="str">
        <f t="shared" ref="Q453:R453" si="952">Q$403</f>
        <v>industry-ag-main.html#fuel-switching</v>
      </c>
      <c r="R453" s="34" t="str">
        <f t="shared" si="952"/>
        <v>industry-elec-and-hydrogen.html</v>
      </c>
      <c r="S453" s="18"/>
      <c r="T453" s="16"/>
      <c r="U453" s="8"/>
      <c r="V453" s="8"/>
      <c r="W453" s="8"/>
      <c r="X453" s="8"/>
      <c r="Y453" s="8"/>
      <c r="Z453" s="8"/>
    </row>
    <row r="454" spans="1:26" ht="14.25" customHeight="1">
      <c r="A454" s="21" t="str">
        <f t="shared" ref="A454:C454" si="953">A$403</f>
        <v>Industry</v>
      </c>
      <c r="B454" s="21" t="str">
        <f t="shared" si="953"/>
        <v>Electrification + Hydrogen</v>
      </c>
      <c r="C454" s="21" t="str">
        <f t="shared" si="953"/>
        <v>Fraction of Industrial Fuel Use Shifted to Other Fuels</v>
      </c>
      <c r="D454" s="16" t="s">
        <v>607</v>
      </c>
      <c r="E454" s="16" t="s">
        <v>581</v>
      </c>
      <c r="F454" s="16" t="s">
        <v>608</v>
      </c>
      <c r="G454" s="16" t="s">
        <v>582</v>
      </c>
      <c r="H454" s="15">
        <v>467</v>
      </c>
      <c r="I454" s="16" t="s">
        <v>86</v>
      </c>
      <c r="J454" s="21" t="str">
        <f t="shared" ref="J454:O454" si="954">J$403</f>
        <v>Electrification + Hydrogen</v>
      </c>
      <c r="K454" s="21" t="str">
        <f t="shared" si="954"/>
        <v>indst fuel type shifting</v>
      </c>
      <c r="L454" s="22">
        <f t="shared" si="954"/>
        <v>0</v>
      </c>
      <c r="M454" s="22">
        <f t="shared" si="954"/>
        <v>1</v>
      </c>
      <c r="N454" s="22">
        <f t="shared" si="954"/>
        <v>0.01</v>
      </c>
      <c r="O454" s="23" t="str">
        <f t="shared" si="954"/>
        <v>% of fuel shifted</v>
      </c>
      <c r="P454" s="18"/>
      <c r="Q454" s="23" t="str">
        <f t="shared" ref="Q454:R454" si="955">Q$403</f>
        <v>industry-ag-main.html#fuel-switching</v>
      </c>
      <c r="R454" s="34" t="str">
        <f t="shared" si="955"/>
        <v>industry-elec-and-hydrogen.html</v>
      </c>
      <c r="S454" s="18"/>
      <c r="T454" s="16"/>
      <c r="U454" s="8"/>
      <c r="V454" s="8"/>
      <c r="W454" s="8"/>
      <c r="X454" s="8"/>
      <c r="Y454" s="8"/>
      <c r="Z454" s="8"/>
    </row>
    <row r="455" spans="1:26" ht="14.25" customHeight="1">
      <c r="A455" s="21" t="str">
        <f t="shared" ref="A455:C455" si="956">A$403</f>
        <v>Industry</v>
      </c>
      <c r="B455" s="21" t="str">
        <f t="shared" si="956"/>
        <v>Electrification + Hydrogen</v>
      </c>
      <c r="C455" s="21" t="str">
        <f t="shared" si="956"/>
        <v>Fraction of Industrial Fuel Use Shifted to Other Fuels</v>
      </c>
      <c r="D455" s="16" t="s">
        <v>607</v>
      </c>
      <c r="E455" s="16" t="s">
        <v>583</v>
      </c>
      <c r="F455" s="16" t="s">
        <v>608</v>
      </c>
      <c r="G455" s="16" t="s">
        <v>584</v>
      </c>
      <c r="H455" s="15">
        <v>468</v>
      </c>
      <c r="I455" s="16" t="s">
        <v>86</v>
      </c>
      <c r="J455" s="21" t="str">
        <f t="shared" ref="J455:O455" si="957">J$403</f>
        <v>Electrification + Hydrogen</v>
      </c>
      <c r="K455" s="21" t="str">
        <f t="shared" si="957"/>
        <v>indst fuel type shifting</v>
      </c>
      <c r="L455" s="22">
        <f t="shared" si="957"/>
        <v>0</v>
      </c>
      <c r="M455" s="22">
        <f t="shared" si="957"/>
        <v>1</v>
      </c>
      <c r="N455" s="22">
        <f t="shared" si="957"/>
        <v>0.01</v>
      </c>
      <c r="O455" s="23" t="str">
        <f t="shared" si="957"/>
        <v>% of fuel shifted</v>
      </c>
      <c r="P455" s="18"/>
      <c r="Q455" s="23" t="str">
        <f t="shared" ref="Q455:R455" si="958">Q$403</f>
        <v>industry-ag-main.html#fuel-switching</v>
      </c>
      <c r="R455" s="34" t="str">
        <f t="shared" si="958"/>
        <v>industry-elec-and-hydrogen.html</v>
      </c>
      <c r="S455" s="18"/>
      <c r="T455" s="16"/>
      <c r="U455" s="8"/>
      <c r="V455" s="8"/>
      <c r="W455" s="8"/>
      <c r="X455" s="8"/>
      <c r="Y455" s="8"/>
      <c r="Z455" s="8"/>
    </row>
    <row r="456" spans="1:26" ht="14.25" customHeight="1">
      <c r="A456" s="21" t="str">
        <f t="shared" ref="A456:C456" si="959">A$403</f>
        <v>Industry</v>
      </c>
      <c r="B456" s="21" t="str">
        <f t="shared" si="959"/>
        <v>Electrification + Hydrogen</v>
      </c>
      <c r="C456" s="21" t="str">
        <f t="shared" si="959"/>
        <v>Fraction of Industrial Fuel Use Shifted to Other Fuels</v>
      </c>
      <c r="D456" s="16" t="s">
        <v>607</v>
      </c>
      <c r="E456" s="16" t="s">
        <v>585</v>
      </c>
      <c r="F456" s="16" t="s">
        <v>608</v>
      </c>
      <c r="G456" s="16" t="s">
        <v>586</v>
      </c>
      <c r="H456" s="15">
        <v>469</v>
      </c>
      <c r="I456" s="16" t="s">
        <v>86</v>
      </c>
      <c r="J456" s="21" t="str">
        <f t="shared" ref="J456:O456" si="960">J$403</f>
        <v>Electrification + Hydrogen</v>
      </c>
      <c r="K456" s="21" t="str">
        <f t="shared" si="960"/>
        <v>indst fuel type shifting</v>
      </c>
      <c r="L456" s="22">
        <f t="shared" si="960"/>
        <v>0</v>
      </c>
      <c r="M456" s="22">
        <f t="shared" si="960"/>
        <v>1</v>
      </c>
      <c r="N456" s="22">
        <f t="shared" si="960"/>
        <v>0.01</v>
      </c>
      <c r="O456" s="23" t="str">
        <f t="shared" si="960"/>
        <v>% of fuel shifted</v>
      </c>
      <c r="P456" s="18"/>
      <c r="Q456" s="23" t="str">
        <f t="shared" ref="Q456:R456" si="961">Q$403</f>
        <v>industry-ag-main.html#fuel-switching</v>
      </c>
      <c r="R456" s="34" t="str">
        <f t="shared" si="961"/>
        <v>industry-elec-and-hydrogen.html</v>
      </c>
      <c r="S456" s="18"/>
      <c r="T456" s="16"/>
      <c r="U456" s="8"/>
      <c r="V456" s="8"/>
      <c r="W456" s="8"/>
      <c r="X456" s="8"/>
      <c r="Y456" s="8"/>
      <c r="Z456" s="8"/>
    </row>
    <row r="457" spans="1:26" ht="14.25" customHeight="1">
      <c r="A457" s="21" t="str">
        <f t="shared" ref="A457:C457" si="962">A$403</f>
        <v>Industry</v>
      </c>
      <c r="B457" s="21" t="str">
        <f t="shared" si="962"/>
        <v>Electrification + Hydrogen</v>
      </c>
      <c r="C457" s="21" t="str">
        <f t="shared" si="962"/>
        <v>Fraction of Industrial Fuel Use Shifted to Other Fuels</v>
      </c>
      <c r="D457" s="16" t="s">
        <v>607</v>
      </c>
      <c r="E457" s="16" t="s">
        <v>587</v>
      </c>
      <c r="F457" s="16" t="s">
        <v>608</v>
      </c>
      <c r="G457" s="16" t="s">
        <v>588</v>
      </c>
      <c r="H457" s="15">
        <v>470</v>
      </c>
      <c r="I457" s="16" t="s">
        <v>86</v>
      </c>
      <c r="J457" s="21" t="str">
        <f t="shared" ref="J457:O457" si="963">J$403</f>
        <v>Electrification + Hydrogen</v>
      </c>
      <c r="K457" s="21" t="str">
        <f t="shared" si="963"/>
        <v>indst fuel type shifting</v>
      </c>
      <c r="L457" s="22">
        <f t="shared" si="963"/>
        <v>0</v>
      </c>
      <c r="M457" s="22">
        <f t="shared" si="963"/>
        <v>1</v>
      </c>
      <c r="N457" s="22">
        <f t="shared" si="963"/>
        <v>0.01</v>
      </c>
      <c r="O457" s="23" t="str">
        <f t="shared" si="963"/>
        <v>% of fuel shifted</v>
      </c>
      <c r="P457" s="18"/>
      <c r="Q457" s="23" t="str">
        <f t="shared" ref="Q457:R457" si="964">Q$403</f>
        <v>industry-ag-main.html#fuel-switching</v>
      </c>
      <c r="R457" s="34" t="str">
        <f t="shared" si="964"/>
        <v>industry-elec-and-hydrogen.html</v>
      </c>
      <c r="S457" s="18"/>
      <c r="T457" s="16"/>
      <c r="U457" s="8"/>
      <c r="V457" s="8"/>
      <c r="W457" s="8"/>
      <c r="X457" s="8"/>
      <c r="Y457" s="8"/>
      <c r="Z457" s="8"/>
    </row>
    <row r="458" spans="1:26" ht="14.25" customHeight="1">
      <c r="A458" s="21" t="str">
        <f t="shared" ref="A458:C458" si="965">A$403</f>
        <v>Industry</v>
      </c>
      <c r="B458" s="21" t="str">
        <f t="shared" si="965"/>
        <v>Electrification + Hydrogen</v>
      </c>
      <c r="C458" s="21" t="str">
        <f t="shared" si="965"/>
        <v>Fraction of Industrial Fuel Use Shifted to Other Fuels</v>
      </c>
      <c r="D458" s="16" t="s">
        <v>607</v>
      </c>
      <c r="E458" s="16" t="s">
        <v>589</v>
      </c>
      <c r="F458" s="16" t="s">
        <v>608</v>
      </c>
      <c r="G458" s="16" t="s">
        <v>590</v>
      </c>
      <c r="H458" s="15">
        <v>471</v>
      </c>
      <c r="I458" s="16" t="s">
        <v>86</v>
      </c>
      <c r="J458" s="21" t="str">
        <f t="shared" ref="J458:O458" si="966">J$403</f>
        <v>Electrification + Hydrogen</v>
      </c>
      <c r="K458" s="21" t="str">
        <f t="shared" si="966"/>
        <v>indst fuel type shifting</v>
      </c>
      <c r="L458" s="22">
        <f t="shared" si="966"/>
        <v>0</v>
      </c>
      <c r="M458" s="22">
        <f t="shared" si="966"/>
        <v>1</v>
      </c>
      <c r="N458" s="22">
        <f t="shared" si="966"/>
        <v>0.01</v>
      </c>
      <c r="O458" s="23" t="str">
        <f t="shared" si="966"/>
        <v>% of fuel shifted</v>
      </c>
      <c r="P458" s="18"/>
      <c r="Q458" s="23" t="str">
        <f t="shared" ref="Q458:R458" si="967">Q$403</f>
        <v>industry-ag-main.html#fuel-switching</v>
      </c>
      <c r="R458" s="34" t="str">
        <f t="shared" si="967"/>
        <v>industry-elec-and-hydrogen.html</v>
      </c>
      <c r="S458" s="18"/>
      <c r="T458" s="16"/>
      <c r="U458" s="8"/>
      <c r="V458" s="8"/>
      <c r="W458" s="8"/>
      <c r="X458" s="8"/>
      <c r="Y458" s="8"/>
      <c r="Z458" s="8"/>
    </row>
    <row r="459" spans="1:26" ht="14.25" customHeight="1">
      <c r="A459" s="21" t="str">
        <f t="shared" ref="A459:C459" si="968">A$403</f>
        <v>Industry</v>
      </c>
      <c r="B459" s="21" t="str">
        <f t="shared" si="968"/>
        <v>Electrification + Hydrogen</v>
      </c>
      <c r="C459" s="21" t="str">
        <f t="shared" si="968"/>
        <v>Fraction of Industrial Fuel Use Shifted to Other Fuels</v>
      </c>
      <c r="D459" s="16" t="s">
        <v>607</v>
      </c>
      <c r="E459" s="16" t="s">
        <v>591</v>
      </c>
      <c r="F459" s="16" t="s">
        <v>608</v>
      </c>
      <c r="G459" s="16" t="s">
        <v>592</v>
      </c>
      <c r="H459" s="15">
        <v>472</v>
      </c>
      <c r="I459" s="16" t="s">
        <v>86</v>
      </c>
      <c r="J459" s="21" t="str">
        <f t="shared" ref="J459:O459" si="969">J$403</f>
        <v>Electrification + Hydrogen</v>
      </c>
      <c r="K459" s="21" t="str">
        <f t="shared" si="969"/>
        <v>indst fuel type shifting</v>
      </c>
      <c r="L459" s="22">
        <f t="shared" si="969"/>
        <v>0</v>
      </c>
      <c r="M459" s="22">
        <f t="shared" si="969"/>
        <v>1</v>
      </c>
      <c r="N459" s="22">
        <f t="shared" si="969"/>
        <v>0.01</v>
      </c>
      <c r="O459" s="23" t="str">
        <f t="shared" si="969"/>
        <v>% of fuel shifted</v>
      </c>
      <c r="P459" s="18"/>
      <c r="Q459" s="23" t="str">
        <f t="shared" ref="Q459:R459" si="970">Q$403</f>
        <v>industry-ag-main.html#fuel-switching</v>
      </c>
      <c r="R459" s="34" t="str">
        <f t="shared" si="970"/>
        <v>industry-elec-and-hydrogen.html</v>
      </c>
      <c r="S459" s="18"/>
      <c r="T459" s="16"/>
      <c r="U459" s="8"/>
      <c r="V459" s="8"/>
      <c r="W459" s="8"/>
      <c r="X459" s="8"/>
      <c r="Y459" s="8"/>
      <c r="Z459" s="8"/>
    </row>
    <row r="460" spans="1:26" ht="14.25" customHeight="1">
      <c r="A460" s="21" t="str">
        <f t="shared" ref="A460:C460" si="971">A$403</f>
        <v>Industry</v>
      </c>
      <c r="B460" s="21" t="str">
        <f t="shared" si="971"/>
        <v>Electrification + Hydrogen</v>
      </c>
      <c r="C460" s="21" t="str">
        <f t="shared" si="971"/>
        <v>Fraction of Industrial Fuel Use Shifted to Other Fuels</v>
      </c>
      <c r="D460" s="16" t="s">
        <v>607</v>
      </c>
      <c r="E460" s="16" t="s">
        <v>593</v>
      </c>
      <c r="F460" s="16" t="s">
        <v>608</v>
      </c>
      <c r="G460" s="16" t="s">
        <v>594</v>
      </c>
      <c r="H460" s="15">
        <v>473</v>
      </c>
      <c r="I460" s="16" t="s">
        <v>86</v>
      </c>
      <c r="J460" s="21" t="str">
        <f t="shared" ref="J460:O460" si="972">J$403</f>
        <v>Electrification + Hydrogen</v>
      </c>
      <c r="K460" s="21" t="str">
        <f t="shared" si="972"/>
        <v>indst fuel type shifting</v>
      </c>
      <c r="L460" s="22">
        <f t="shared" si="972"/>
        <v>0</v>
      </c>
      <c r="M460" s="22">
        <f t="shared" si="972"/>
        <v>1</v>
      </c>
      <c r="N460" s="22">
        <f t="shared" si="972"/>
        <v>0.01</v>
      </c>
      <c r="O460" s="23" t="str">
        <f t="shared" si="972"/>
        <v>% of fuel shifted</v>
      </c>
      <c r="P460" s="18"/>
      <c r="Q460" s="23" t="str">
        <f t="shared" ref="Q460:R460" si="973">Q$403</f>
        <v>industry-ag-main.html#fuel-switching</v>
      </c>
      <c r="R460" s="34" t="str">
        <f t="shared" si="973"/>
        <v>industry-elec-and-hydrogen.html</v>
      </c>
      <c r="S460" s="18"/>
      <c r="T460" s="16"/>
      <c r="U460" s="8"/>
      <c r="V460" s="8"/>
      <c r="W460" s="8"/>
      <c r="X460" s="8"/>
      <c r="Y460" s="8"/>
      <c r="Z460" s="8"/>
    </row>
    <row r="461" spans="1:26" ht="14.25" customHeight="1">
      <c r="A461" s="21" t="str">
        <f t="shared" ref="A461:C461" si="974">A$403</f>
        <v>Industry</v>
      </c>
      <c r="B461" s="21" t="str">
        <f t="shared" si="974"/>
        <v>Electrification + Hydrogen</v>
      </c>
      <c r="C461" s="21" t="str">
        <f t="shared" si="974"/>
        <v>Fraction of Industrial Fuel Use Shifted to Other Fuels</v>
      </c>
      <c r="D461" s="16" t="s">
        <v>607</v>
      </c>
      <c r="E461" s="16" t="s">
        <v>595</v>
      </c>
      <c r="F461" s="16" t="s">
        <v>608</v>
      </c>
      <c r="G461" s="16" t="s">
        <v>596</v>
      </c>
      <c r="H461" s="15">
        <v>474</v>
      </c>
      <c r="I461" s="16" t="s">
        <v>86</v>
      </c>
      <c r="J461" s="21" t="str">
        <f t="shared" ref="J461:O461" si="975">J$403</f>
        <v>Electrification + Hydrogen</v>
      </c>
      <c r="K461" s="21" t="str">
        <f t="shared" si="975"/>
        <v>indst fuel type shifting</v>
      </c>
      <c r="L461" s="22">
        <f t="shared" si="975"/>
        <v>0</v>
      </c>
      <c r="M461" s="22">
        <f t="shared" si="975"/>
        <v>1</v>
      </c>
      <c r="N461" s="22">
        <f t="shared" si="975"/>
        <v>0.01</v>
      </c>
      <c r="O461" s="23" t="str">
        <f t="shared" si="975"/>
        <v>% of fuel shifted</v>
      </c>
      <c r="P461" s="18"/>
      <c r="Q461" s="23" t="str">
        <f t="shared" ref="Q461:R461" si="976">Q$403</f>
        <v>industry-ag-main.html#fuel-switching</v>
      </c>
      <c r="R461" s="34" t="str">
        <f t="shared" si="976"/>
        <v>industry-elec-and-hydrogen.html</v>
      </c>
      <c r="S461" s="18"/>
      <c r="T461" s="16"/>
      <c r="U461" s="8"/>
      <c r="V461" s="8"/>
      <c r="W461" s="8"/>
      <c r="X461" s="8"/>
      <c r="Y461" s="8"/>
      <c r="Z461" s="8"/>
    </row>
    <row r="462" spans="1:26" ht="14.25" customHeight="1">
      <c r="A462" s="21" t="str">
        <f t="shared" ref="A462:C462" si="977">A$403</f>
        <v>Industry</v>
      </c>
      <c r="B462" s="21" t="str">
        <f t="shared" si="977"/>
        <v>Electrification + Hydrogen</v>
      </c>
      <c r="C462" s="21" t="str">
        <f t="shared" si="977"/>
        <v>Fraction of Industrial Fuel Use Shifted to Other Fuels</v>
      </c>
      <c r="D462" s="16" t="s">
        <v>607</v>
      </c>
      <c r="E462" s="16" t="s">
        <v>597</v>
      </c>
      <c r="F462" s="16" t="s">
        <v>608</v>
      </c>
      <c r="G462" s="16" t="s">
        <v>598</v>
      </c>
      <c r="H462" s="15">
        <v>475</v>
      </c>
      <c r="I462" s="16" t="s">
        <v>86</v>
      </c>
      <c r="J462" s="21" t="str">
        <f t="shared" ref="J462:O462" si="978">J$403</f>
        <v>Electrification + Hydrogen</v>
      </c>
      <c r="K462" s="21" t="str">
        <f t="shared" si="978"/>
        <v>indst fuel type shifting</v>
      </c>
      <c r="L462" s="22">
        <f t="shared" si="978"/>
        <v>0</v>
      </c>
      <c r="M462" s="22">
        <f t="shared" si="978"/>
        <v>1</v>
      </c>
      <c r="N462" s="22">
        <f t="shared" si="978"/>
        <v>0.01</v>
      </c>
      <c r="O462" s="23" t="str">
        <f t="shared" si="978"/>
        <v>% of fuel shifted</v>
      </c>
      <c r="P462" s="18"/>
      <c r="Q462" s="23" t="str">
        <f t="shared" ref="Q462:R462" si="979">Q$403</f>
        <v>industry-ag-main.html#fuel-switching</v>
      </c>
      <c r="R462" s="34" t="str">
        <f t="shared" si="979"/>
        <v>industry-elec-and-hydrogen.html</v>
      </c>
      <c r="S462" s="18"/>
      <c r="T462" s="16"/>
      <c r="U462" s="8"/>
      <c r="V462" s="8"/>
      <c r="W462" s="8"/>
      <c r="X462" s="8"/>
      <c r="Y462" s="8"/>
      <c r="Z462" s="8"/>
    </row>
    <row r="463" spans="1:26" ht="14.25" customHeight="1">
      <c r="A463" s="21" t="str">
        <f t="shared" ref="A463:C463" si="980">A$403</f>
        <v>Industry</v>
      </c>
      <c r="B463" s="21" t="str">
        <f t="shared" si="980"/>
        <v>Electrification + Hydrogen</v>
      </c>
      <c r="C463" s="21" t="str">
        <f t="shared" si="980"/>
        <v>Fraction of Industrial Fuel Use Shifted to Other Fuels</v>
      </c>
      <c r="D463" s="16" t="s">
        <v>609</v>
      </c>
      <c r="E463" s="16" t="s">
        <v>573</v>
      </c>
      <c r="F463" s="16" t="s">
        <v>610</v>
      </c>
      <c r="G463" s="16" t="s">
        <v>575</v>
      </c>
      <c r="H463" s="15">
        <v>476</v>
      </c>
      <c r="I463" s="16" t="s">
        <v>86</v>
      </c>
      <c r="J463" s="21" t="str">
        <f t="shared" ref="J463:O463" si="981">J$403</f>
        <v>Electrification + Hydrogen</v>
      </c>
      <c r="K463" s="21" t="str">
        <f t="shared" si="981"/>
        <v>indst fuel type shifting</v>
      </c>
      <c r="L463" s="22">
        <f t="shared" si="981"/>
        <v>0</v>
      </c>
      <c r="M463" s="22">
        <f t="shared" si="981"/>
        <v>1</v>
      </c>
      <c r="N463" s="22">
        <f t="shared" si="981"/>
        <v>0.01</v>
      </c>
      <c r="O463" s="23" t="str">
        <f t="shared" si="981"/>
        <v>% of fuel shifted</v>
      </c>
      <c r="P463" s="18"/>
      <c r="Q463" s="23" t="str">
        <f t="shared" ref="Q463:R463" si="982">Q$403</f>
        <v>industry-ag-main.html#fuel-switching</v>
      </c>
      <c r="R463" s="34" t="str">
        <f t="shared" si="982"/>
        <v>industry-elec-and-hydrogen.html</v>
      </c>
      <c r="S463" s="18"/>
      <c r="T463" s="16"/>
      <c r="U463" s="8"/>
      <c r="V463" s="8"/>
      <c r="W463" s="8"/>
      <c r="X463" s="8"/>
      <c r="Y463" s="8"/>
      <c r="Z463" s="8"/>
    </row>
    <row r="464" spans="1:26" ht="14.25" customHeight="1">
      <c r="A464" s="21" t="str">
        <f t="shared" ref="A464:C464" si="983">A$403</f>
        <v>Industry</v>
      </c>
      <c r="B464" s="21" t="str">
        <f t="shared" si="983"/>
        <v>Electrification + Hydrogen</v>
      </c>
      <c r="C464" s="21" t="str">
        <f t="shared" si="983"/>
        <v>Fraction of Industrial Fuel Use Shifted to Other Fuels</v>
      </c>
      <c r="D464" s="16" t="s">
        <v>609</v>
      </c>
      <c r="E464" s="16" t="s">
        <v>581</v>
      </c>
      <c r="F464" s="16" t="s">
        <v>610</v>
      </c>
      <c r="G464" s="16" t="s">
        <v>582</v>
      </c>
      <c r="H464" s="15">
        <v>477</v>
      </c>
      <c r="I464" s="16" t="s">
        <v>86</v>
      </c>
      <c r="J464" s="21" t="str">
        <f t="shared" ref="J464:O464" si="984">J$403</f>
        <v>Electrification + Hydrogen</v>
      </c>
      <c r="K464" s="21" t="str">
        <f t="shared" si="984"/>
        <v>indst fuel type shifting</v>
      </c>
      <c r="L464" s="22">
        <f t="shared" si="984"/>
        <v>0</v>
      </c>
      <c r="M464" s="22">
        <f t="shared" si="984"/>
        <v>1</v>
      </c>
      <c r="N464" s="22">
        <f t="shared" si="984"/>
        <v>0.01</v>
      </c>
      <c r="O464" s="23" t="str">
        <f t="shared" si="984"/>
        <v>% of fuel shifted</v>
      </c>
      <c r="P464" s="18"/>
      <c r="Q464" s="23" t="str">
        <f t="shared" ref="Q464:R464" si="985">Q$403</f>
        <v>industry-ag-main.html#fuel-switching</v>
      </c>
      <c r="R464" s="34" t="str">
        <f t="shared" si="985"/>
        <v>industry-elec-and-hydrogen.html</v>
      </c>
      <c r="S464" s="18"/>
      <c r="T464" s="16"/>
      <c r="U464" s="8"/>
      <c r="V464" s="8"/>
      <c r="W464" s="8"/>
      <c r="X464" s="8"/>
      <c r="Y464" s="8"/>
      <c r="Z464" s="8"/>
    </row>
    <row r="465" spans="1:26" ht="14.25" customHeight="1">
      <c r="A465" s="21" t="str">
        <f t="shared" ref="A465:C465" si="986">A$403</f>
        <v>Industry</v>
      </c>
      <c r="B465" s="21" t="str">
        <f t="shared" si="986"/>
        <v>Electrification + Hydrogen</v>
      </c>
      <c r="C465" s="21" t="str">
        <f t="shared" si="986"/>
        <v>Fraction of Industrial Fuel Use Shifted to Other Fuels</v>
      </c>
      <c r="D465" s="16" t="s">
        <v>609</v>
      </c>
      <c r="E465" s="16" t="s">
        <v>583</v>
      </c>
      <c r="F465" s="16" t="s">
        <v>610</v>
      </c>
      <c r="G465" s="16" t="s">
        <v>584</v>
      </c>
      <c r="H465" s="15">
        <v>478</v>
      </c>
      <c r="I465" s="16" t="s">
        <v>63</v>
      </c>
      <c r="J465" s="21" t="str">
        <f t="shared" ref="J465:O465" si="987">J$403</f>
        <v>Electrification + Hydrogen</v>
      </c>
      <c r="K465" s="21" t="str">
        <f t="shared" si="987"/>
        <v>indst fuel type shifting</v>
      </c>
      <c r="L465" s="22">
        <f t="shared" si="987"/>
        <v>0</v>
      </c>
      <c r="M465" s="22">
        <f t="shared" si="987"/>
        <v>1</v>
      </c>
      <c r="N465" s="22">
        <f t="shared" si="987"/>
        <v>0.01</v>
      </c>
      <c r="O465" s="23" t="str">
        <f t="shared" si="987"/>
        <v>% of fuel shifted</v>
      </c>
      <c r="P465" s="18" t="s">
        <v>649</v>
      </c>
      <c r="Q465" s="23" t="str">
        <f t="shared" ref="Q465:R465" si="988">Q$403</f>
        <v>industry-ag-main.html#fuel-switching</v>
      </c>
      <c r="R465" s="34" t="str">
        <f t="shared" si="988"/>
        <v>industry-elec-and-hydrogen.html</v>
      </c>
      <c r="S465" s="18"/>
      <c r="T465" s="16"/>
      <c r="U465" s="8"/>
      <c r="V465" s="8"/>
      <c r="W465" s="8"/>
      <c r="X465" s="8"/>
      <c r="Y465" s="8"/>
      <c r="Z465" s="8"/>
    </row>
    <row r="466" spans="1:26" ht="14.25" customHeight="1">
      <c r="A466" s="21" t="str">
        <f t="shared" ref="A466:C466" si="989">A$403</f>
        <v>Industry</v>
      </c>
      <c r="B466" s="21" t="str">
        <f t="shared" si="989"/>
        <v>Electrification + Hydrogen</v>
      </c>
      <c r="C466" s="21" t="str">
        <f t="shared" si="989"/>
        <v>Fraction of Industrial Fuel Use Shifted to Other Fuels</v>
      </c>
      <c r="D466" s="16" t="s">
        <v>609</v>
      </c>
      <c r="E466" s="16" t="s">
        <v>585</v>
      </c>
      <c r="F466" s="16" t="s">
        <v>610</v>
      </c>
      <c r="G466" s="16" t="s">
        <v>586</v>
      </c>
      <c r="H466" s="15">
        <v>479</v>
      </c>
      <c r="I466" s="16" t="s">
        <v>86</v>
      </c>
      <c r="J466" s="21" t="str">
        <f t="shared" ref="J466:O466" si="990">J$403</f>
        <v>Electrification + Hydrogen</v>
      </c>
      <c r="K466" s="21" t="str">
        <f t="shared" si="990"/>
        <v>indst fuel type shifting</v>
      </c>
      <c r="L466" s="22">
        <f t="shared" si="990"/>
        <v>0</v>
      </c>
      <c r="M466" s="22">
        <f t="shared" si="990"/>
        <v>1</v>
      </c>
      <c r="N466" s="22">
        <f t="shared" si="990"/>
        <v>0.01</v>
      </c>
      <c r="O466" s="23" t="str">
        <f t="shared" si="990"/>
        <v>% of fuel shifted</v>
      </c>
      <c r="P466" s="18"/>
      <c r="Q466" s="23" t="str">
        <f t="shared" ref="Q466:R466" si="991">Q$403</f>
        <v>industry-ag-main.html#fuel-switching</v>
      </c>
      <c r="R466" s="34" t="str">
        <f t="shared" si="991"/>
        <v>industry-elec-and-hydrogen.html</v>
      </c>
      <c r="S466" s="18"/>
      <c r="T466" s="16"/>
      <c r="U466" s="8"/>
      <c r="V466" s="8"/>
      <c r="W466" s="8"/>
      <c r="X466" s="8"/>
      <c r="Y466" s="8"/>
      <c r="Z466" s="8"/>
    </row>
    <row r="467" spans="1:26" ht="14.25" customHeight="1">
      <c r="A467" s="21" t="str">
        <f t="shared" ref="A467:C467" si="992">A$403</f>
        <v>Industry</v>
      </c>
      <c r="B467" s="21" t="str">
        <f t="shared" si="992"/>
        <v>Electrification + Hydrogen</v>
      </c>
      <c r="C467" s="21" t="str">
        <f t="shared" si="992"/>
        <v>Fraction of Industrial Fuel Use Shifted to Other Fuels</v>
      </c>
      <c r="D467" s="16" t="s">
        <v>609</v>
      </c>
      <c r="E467" s="16" t="s">
        <v>587</v>
      </c>
      <c r="F467" s="16" t="s">
        <v>610</v>
      </c>
      <c r="G467" s="16" t="s">
        <v>588</v>
      </c>
      <c r="H467" s="15">
        <v>480</v>
      </c>
      <c r="I467" s="16" t="s">
        <v>63</v>
      </c>
      <c r="J467" s="21" t="str">
        <f t="shared" ref="J467:O467" si="993">J$403</f>
        <v>Electrification + Hydrogen</v>
      </c>
      <c r="K467" s="21" t="str">
        <f t="shared" si="993"/>
        <v>indst fuel type shifting</v>
      </c>
      <c r="L467" s="22">
        <f t="shared" si="993"/>
        <v>0</v>
      </c>
      <c r="M467" s="22">
        <f t="shared" si="993"/>
        <v>1</v>
      </c>
      <c r="N467" s="22">
        <f t="shared" si="993"/>
        <v>0.01</v>
      </c>
      <c r="O467" s="23" t="str">
        <f t="shared" si="993"/>
        <v>% of fuel shifted</v>
      </c>
      <c r="P467" s="18" t="s">
        <v>650</v>
      </c>
      <c r="Q467" s="23" t="str">
        <f t="shared" ref="Q467:R467" si="994">Q$403</f>
        <v>industry-ag-main.html#fuel-switching</v>
      </c>
      <c r="R467" s="34" t="str">
        <f t="shared" si="994"/>
        <v>industry-elec-and-hydrogen.html</v>
      </c>
      <c r="S467" s="18"/>
      <c r="T467" s="16"/>
      <c r="U467" s="8"/>
      <c r="V467" s="8"/>
      <c r="W467" s="8"/>
      <c r="X467" s="8"/>
      <c r="Y467" s="8"/>
      <c r="Z467" s="8"/>
    </row>
    <row r="468" spans="1:26" ht="14.25" customHeight="1">
      <c r="A468" s="21" t="str">
        <f t="shared" ref="A468:C468" si="995">A$403</f>
        <v>Industry</v>
      </c>
      <c r="B468" s="21" t="str">
        <f t="shared" si="995"/>
        <v>Electrification + Hydrogen</v>
      </c>
      <c r="C468" s="21" t="str">
        <f t="shared" si="995"/>
        <v>Fraction of Industrial Fuel Use Shifted to Other Fuels</v>
      </c>
      <c r="D468" s="16" t="s">
        <v>609</v>
      </c>
      <c r="E468" s="16" t="s">
        <v>589</v>
      </c>
      <c r="F468" s="16" t="s">
        <v>610</v>
      </c>
      <c r="G468" s="16" t="s">
        <v>590</v>
      </c>
      <c r="H468" s="15">
        <v>481</v>
      </c>
      <c r="I468" s="16" t="s">
        <v>86</v>
      </c>
      <c r="J468" s="21" t="str">
        <f t="shared" ref="J468:O468" si="996">J$403</f>
        <v>Electrification + Hydrogen</v>
      </c>
      <c r="K468" s="21" t="str">
        <f t="shared" si="996"/>
        <v>indst fuel type shifting</v>
      </c>
      <c r="L468" s="22">
        <f t="shared" si="996"/>
        <v>0</v>
      </c>
      <c r="M468" s="22">
        <f t="shared" si="996"/>
        <v>1</v>
      </c>
      <c r="N468" s="22">
        <f t="shared" si="996"/>
        <v>0.01</v>
      </c>
      <c r="O468" s="23" t="str">
        <f t="shared" si="996"/>
        <v>% of fuel shifted</v>
      </c>
      <c r="P468" s="18"/>
      <c r="Q468" s="23" t="str">
        <f t="shared" ref="Q468:R468" si="997">Q$403</f>
        <v>industry-ag-main.html#fuel-switching</v>
      </c>
      <c r="R468" s="34" t="str">
        <f t="shared" si="997"/>
        <v>industry-elec-and-hydrogen.html</v>
      </c>
      <c r="S468" s="18"/>
      <c r="T468" s="16"/>
      <c r="U468" s="8"/>
      <c r="V468" s="8"/>
      <c r="W468" s="8"/>
      <c r="X468" s="8"/>
      <c r="Y468" s="8"/>
      <c r="Z468" s="8"/>
    </row>
    <row r="469" spans="1:26" ht="14.25" customHeight="1">
      <c r="A469" s="21" t="str">
        <f t="shared" ref="A469:C469" si="998">A$403</f>
        <v>Industry</v>
      </c>
      <c r="B469" s="21" t="str">
        <f t="shared" si="998"/>
        <v>Electrification + Hydrogen</v>
      </c>
      <c r="C469" s="21" t="str">
        <f t="shared" si="998"/>
        <v>Fraction of Industrial Fuel Use Shifted to Other Fuels</v>
      </c>
      <c r="D469" s="16" t="s">
        <v>609</v>
      </c>
      <c r="E469" s="16" t="s">
        <v>591</v>
      </c>
      <c r="F469" s="16" t="s">
        <v>610</v>
      </c>
      <c r="G469" s="16" t="s">
        <v>592</v>
      </c>
      <c r="H469" s="15">
        <v>482</v>
      </c>
      <c r="I469" s="16" t="s">
        <v>86</v>
      </c>
      <c r="J469" s="21" t="str">
        <f t="shared" ref="J469:O469" si="999">J$403</f>
        <v>Electrification + Hydrogen</v>
      </c>
      <c r="K469" s="21" t="str">
        <f t="shared" si="999"/>
        <v>indst fuel type shifting</v>
      </c>
      <c r="L469" s="22">
        <f t="shared" si="999"/>
        <v>0</v>
      </c>
      <c r="M469" s="22">
        <f t="shared" si="999"/>
        <v>1</v>
      </c>
      <c r="N469" s="22">
        <f t="shared" si="999"/>
        <v>0.01</v>
      </c>
      <c r="O469" s="23" t="str">
        <f t="shared" si="999"/>
        <v>% of fuel shifted</v>
      </c>
      <c r="P469" s="18"/>
      <c r="Q469" s="23" t="str">
        <f t="shared" ref="Q469:R469" si="1000">Q$403</f>
        <v>industry-ag-main.html#fuel-switching</v>
      </c>
      <c r="R469" s="34" t="str">
        <f t="shared" si="1000"/>
        <v>industry-elec-and-hydrogen.html</v>
      </c>
      <c r="S469" s="18"/>
      <c r="T469" s="16"/>
      <c r="U469" s="8"/>
      <c r="V469" s="8"/>
      <c r="W469" s="8"/>
      <c r="X469" s="8"/>
      <c r="Y469" s="8"/>
      <c r="Z469" s="8"/>
    </row>
    <row r="470" spans="1:26" ht="14.25" customHeight="1">
      <c r="A470" s="21" t="str">
        <f t="shared" ref="A470:C470" si="1001">A$403</f>
        <v>Industry</v>
      </c>
      <c r="B470" s="21" t="str">
        <f t="shared" si="1001"/>
        <v>Electrification + Hydrogen</v>
      </c>
      <c r="C470" s="21" t="str">
        <f t="shared" si="1001"/>
        <v>Fraction of Industrial Fuel Use Shifted to Other Fuels</v>
      </c>
      <c r="D470" s="16" t="s">
        <v>609</v>
      </c>
      <c r="E470" s="16" t="s">
        <v>593</v>
      </c>
      <c r="F470" s="16" t="s">
        <v>610</v>
      </c>
      <c r="G470" s="16" t="s">
        <v>594</v>
      </c>
      <c r="H470" s="15">
        <v>483</v>
      </c>
      <c r="I470" s="16" t="s">
        <v>63</v>
      </c>
      <c r="J470" s="21" t="str">
        <f t="shared" ref="J470:O470" si="1002">J$403</f>
        <v>Electrification + Hydrogen</v>
      </c>
      <c r="K470" s="21" t="str">
        <f t="shared" si="1002"/>
        <v>indst fuel type shifting</v>
      </c>
      <c r="L470" s="22">
        <f t="shared" si="1002"/>
        <v>0</v>
      </c>
      <c r="M470" s="22">
        <f t="shared" si="1002"/>
        <v>1</v>
      </c>
      <c r="N470" s="22">
        <f t="shared" si="1002"/>
        <v>0.01</v>
      </c>
      <c r="O470" s="23" t="str">
        <f t="shared" si="1002"/>
        <v>% of fuel shifted</v>
      </c>
      <c r="P470" s="18" t="s">
        <v>651</v>
      </c>
      <c r="Q470" s="23" t="str">
        <f t="shared" ref="Q470:R470" si="1003">Q$403</f>
        <v>industry-ag-main.html#fuel-switching</v>
      </c>
      <c r="R470" s="34" t="str">
        <f t="shared" si="1003"/>
        <v>industry-elec-and-hydrogen.html</v>
      </c>
      <c r="S470" s="18"/>
      <c r="T470" s="16"/>
      <c r="U470" s="8"/>
      <c r="V470" s="8"/>
      <c r="W470" s="8"/>
      <c r="X470" s="8"/>
      <c r="Y470" s="8"/>
      <c r="Z470" s="8"/>
    </row>
    <row r="471" spans="1:26" ht="14.25" customHeight="1">
      <c r="A471" s="21" t="str">
        <f t="shared" ref="A471:C471" si="1004">A$403</f>
        <v>Industry</v>
      </c>
      <c r="B471" s="21" t="str">
        <f t="shared" si="1004"/>
        <v>Electrification + Hydrogen</v>
      </c>
      <c r="C471" s="21" t="str">
        <f t="shared" si="1004"/>
        <v>Fraction of Industrial Fuel Use Shifted to Other Fuels</v>
      </c>
      <c r="D471" s="16" t="s">
        <v>609</v>
      </c>
      <c r="E471" s="16" t="s">
        <v>595</v>
      </c>
      <c r="F471" s="16" t="s">
        <v>610</v>
      </c>
      <c r="G471" s="16" t="s">
        <v>596</v>
      </c>
      <c r="H471" s="15">
        <v>484</v>
      </c>
      <c r="I471" s="16" t="s">
        <v>63</v>
      </c>
      <c r="J471" s="21" t="str">
        <f t="shared" ref="J471:O471" si="1005">J$403</f>
        <v>Electrification + Hydrogen</v>
      </c>
      <c r="K471" s="21" t="str">
        <f t="shared" si="1005"/>
        <v>indst fuel type shifting</v>
      </c>
      <c r="L471" s="22">
        <f t="shared" si="1005"/>
        <v>0</v>
      </c>
      <c r="M471" s="22">
        <f t="shared" si="1005"/>
        <v>1</v>
      </c>
      <c r="N471" s="22">
        <f t="shared" si="1005"/>
        <v>0.01</v>
      </c>
      <c r="O471" s="23" t="str">
        <f t="shared" si="1005"/>
        <v>% of fuel shifted</v>
      </c>
      <c r="P471" s="18" t="s">
        <v>652</v>
      </c>
      <c r="Q471" s="23" t="str">
        <f t="shared" ref="Q471:R471" si="1006">Q$403</f>
        <v>industry-ag-main.html#fuel-switching</v>
      </c>
      <c r="R471" s="34" t="str">
        <f t="shared" si="1006"/>
        <v>industry-elec-and-hydrogen.html</v>
      </c>
      <c r="S471" s="18"/>
      <c r="T471" s="16"/>
      <c r="U471" s="8"/>
      <c r="V471" s="8"/>
      <c r="W471" s="8"/>
      <c r="X471" s="8"/>
      <c r="Y471" s="8"/>
      <c r="Z471" s="8"/>
    </row>
    <row r="472" spans="1:26" ht="14.25" customHeight="1">
      <c r="A472" s="21" t="str">
        <f t="shared" ref="A472:C472" si="1007">A$403</f>
        <v>Industry</v>
      </c>
      <c r="B472" s="21" t="str">
        <f t="shared" si="1007"/>
        <v>Electrification + Hydrogen</v>
      </c>
      <c r="C472" s="21" t="str">
        <f t="shared" si="1007"/>
        <v>Fraction of Industrial Fuel Use Shifted to Other Fuels</v>
      </c>
      <c r="D472" s="16" t="s">
        <v>609</v>
      </c>
      <c r="E472" s="16" t="s">
        <v>597</v>
      </c>
      <c r="F472" s="16" t="s">
        <v>610</v>
      </c>
      <c r="G472" s="16" t="s">
        <v>598</v>
      </c>
      <c r="H472" s="15">
        <v>485</v>
      </c>
      <c r="I472" s="16" t="s">
        <v>86</v>
      </c>
      <c r="J472" s="21" t="str">
        <f t="shared" ref="J472:O472" si="1008">J$403</f>
        <v>Electrification + Hydrogen</v>
      </c>
      <c r="K472" s="21" t="str">
        <f t="shared" si="1008"/>
        <v>indst fuel type shifting</v>
      </c>
      <c r="L472" s="22">
        <f t="shared" si="1008"/>
        <v>0</v>
      </c>
      <c r="M472" s="22">
        <f t="shared" si="1008"/>
        <v>1</v>
      </c>
      <c r="N472" s="22">
        <f t="shared" si="1008"/>
        <v>0.01</v>
      </c>
      <c r="O472" s="23" t="str">
        <f t="shared" si="1008"/>
        <v>% of fuel shifted</v>
      </c>
      <c r="P472" s="18"/>
      <c r="Q472" s="23" t="str">
        <f t="shared" ref="Q472:R472" si="1009">Q$403</f>
        <v>industry-ag-main.html#fuel-switching</v>
      </c>
      <c r="R472" s="34" t="str">
        <f t="shared" si="1009"/>
        <v>industry-elec-and-hydrogen.html</v>
      </c>
      <c r="S472" s="18"/>
      <c r="T472" s="16"/>
      <c r="U472" s="8"/>
      <c r="V472" s="8"/>
      <c r="W472" s="8"/>
      <c r="X472" s="8"/>
      <c r="Y472" s="8"/>
      <c r="Z472" s="8"/>
    </row>
    <row r="473" spans="1:26" ht="14.25" customHeight="1">
      <c r="A473" s="21" t="str">
        <f t="shared" ref="A473:C473" si="1010">A$403</f>
        <v>Industry</v>
      </c>
      <c r="B473" s="21" t="str">
        <f t="shared" si="1010"/>
        <v>Electrification + Hydrogen</v>
      </c>
      <c r="C473" s="21" t="str">
        <f t="shared" si="1010"/>
        <v>Fraction of Industrial Fuel Use Shifted to Other Fuels</v>
      </c>
      <c r="D473" s="16" t="s">
        <v>611</v>
      </c>
      <c r="E473" s="16" t="s">
        <v>573</v>
      </c>
      <c r="F473" s="16" t="s">
        <v>612</v>
      </c>
      <c r="G473" s="16" t="s">
        <v>575</v>
      </c>
      <c r="H473" s="15">
        <v>486</v>
      </c>
      <c r="I473" s="16" t="s">
        <v>86</v>
      </c>
      <c r="J473" s="21" t="str">
        <f t="shared" ref="J473:O473" si="1011">J$403</f>
        <v>Electrification + Hydrogen</v>
      </c>
      <c r="K473" s="21" t="str">
        <f t="shared" si="1011"/>
        <v>indst fuel type shifting</v>
      </c>
      <c r="L473" s="22">
        <f t="shared" si="1011"/>
        <v>0</v>
      </c>
      <c r="M473" s="22">
        <f t="shared" si="1011"/>
        <v>1</v>
      </c>
      <c r="N473" s="22">
        <f t="shared" si="1011"/>
        <v>0.01</v>
      </c>
      <c r="O473" s="23" t="str">
        <f t="shared" si="1011"/>
        <v>% of fuel shifted</v>
      </c>
      <c r="P473" s="18"/>
      <c r="Q473" s="23" t="str">
        <f t="shared" ref="Q473:R473" si="1012">Q$403</f>
        <v>industry-ag-main.html#fuel-switching</v>
      </c>
      <c r="R473" s="34" t="str">
        <f t="shared" si="1012"/>
        <v>industry-elec-and-hydrogen.html</v>
      </c>
      <c r="S473" s="18"/>
      <c r="T473" s="16"/>
      <c r="U473" s="8"/>
      <c r="V473" s="8"/>
      <c r="W473" s="8"/>
      <c r="X473" s="8"/>
      <c r="Y473" s="8"/>
      <c r="Z473" s="8"/>
    </row>
    <row r="474" spans="1:26" ht="14.25" customHeight="1">
      <c r="A474" s="21" t="str">
        <f t="shared" ref="A474:C474" si="1013">A$403</f>
        <v>Industry</v>
      </c>
      <c r="B474" s="21" t="str">
        <f t="shared" si="1013"/>
        <v>Electrification + Hydrogen</v>
      </c>
      <c r="C474" s="21" t="str">
        <f t="shared" si="1013"/>
        <v>Fraction of Industrial Fuel Use Shifted to Other Fuels</v>
      </c>
      <c r="D474" s="16" t="s">
        <v>611</v>
      </c>
      <c r="E474" s="16" t="s">
        <v>581</v>
      </c>
      <c r="F474" s="16" t="s">
        <v>612</v>
      </c>
      <c r="G474" s="16" t="s">
        <v>582</v>
      </c>
      <c r="H474" s="15">
        <v>487</v>
      </c>
      <c r="I474" s="16" t="s">
        <v>63</v>
      </c>
      <c r="J474" s="21" t="str">
        <f t="shared" ref="J474:O474" si="1014">J$403</f>
        <v>Electrification + Hydrogen</v>
      </c>
      <c r="K474" s="21" t="str">
        <f t="shared" si="1014"/>
        <v>indst fuel type shifting</v>
      </c>
      <c r="L474" s="22">
        <f t="shared" si="1014"/>
        <v>0</v>
      </c>
      <c r="M474" s="22">
        <f t="shared" si="1014"/>
        <v>1</v>
      </c>
      <c r="N474" s="22">
        <f t="shared" si="1014"/>
        <v>0.01</v>
      </c>
      <c r="O474" s="23" t="str">
        <f t="shared" si="1014"/>
        <v>% of fuel shifted</v>
      </c>
      <c r="P474" s="18" t="s">
        <v>653</v>
      </c>
      <c r="Q474" s="23" t="str">
        <f t="shared" ref="Q474:R474" si="1015">Q$403</f>
        <v>industry-ag-main.html#fuel-switching</v>
      </c>
      <c r="R474" s="34" t="str">
        <f t="shared" si="1015"/>
        <v>industry-elec-and-hydrogen.html</v>
      </c>
      <c r="S474" s="18"/>
      <c r="T474" s="16"/>
      <c r="U474" s="8"/>
      <c r="V474" s="8"/>
      <c r="W474" s="8"/>
      <c r="X474" s="8"/>
      <c r="Y474" s="8"/>
      <c r="Z474" s="8"/>
    </row>
    <row r="475" spans="1:26" ht="14.25" customHeight="1">
      <c r="A475" s="21" t="str">
        <f t="shared" ref="A475:C475" si="1016">A$403</f>
        <v>Industry</v>
      </c>
      <c r="B475" s="21" t="str">
        <f t="shared" si="1016"/>
        <v>Electrification + Hydrogen</v>
      </c>
      <c r="C475" s="21" t="str">
        <f t="shared" si="1016"/>
        <v>Fraction of Industrial Fuel Use Shifted to Other Fuels</v>
      </c>
      <c r="D475" s="16" t="s">
        <v>611</v>
      </c>
      <c r="E475" s="16" t="s">
        <v>583</v>
      </c>
      <c r="F475" s="16" t="s">
        <v>612</v>
      </c>
      <c r="G475" s="16" t="s">
        <v>584</v>
      </c>
      <c r="H475" s="15">
        <v>488</v>
      </c>
      <c r="I475" s="16" t="s">
        <v>63</v>
      </c>
      <c r="J475" s="21" t="str">
        <f t="shared" ref="J475:O475" si="1017">J$403</f>
        <v>Electrification + Hydrogen</v>
      </c>
      <c r="K475" s="21" t="str">
        <f t="shared" si="1017"/>
        <v>indst fuel type shifting</v>
      </c>
      <c r="L475" s="22">
        <f t="shared" si="1017"/>
        <v>0</v>
      </c>
      <c r="M475" s="22">
        <f t="shared" si="1017"/>
        <v>1</v>
      </c>
      <c r="N475" s="22">
        <f t="shared" si="1017"/>
        <v>0.01</v>
      </c>
      <c r="O475" s="23" t="str">
        <f t="shared" si="1017"/>
        <v>% of fuel shifted</v>
      </c>
      <c r="P475" s="18" t="s">
        <v>654</v>
      </c>
      <c r="Q475" s="23" t="str">
        <f t="shared" ref="Q475:R475" si="1018">Q$403</f>
        <v>industry-ag-main.html#fuel-switching</v>
      </c>
      <c r="R475" s="34" t="str">
        <f t="shared" si="1018"/>
        <v>industry-elec-and-hydrogen.html</v>
      </c>
      <c r="S475" s="18"/>
      <c r="T475" s="16"/>
      <c r="U475" s="8"/>
      <c r="V475" s="8"/>
      <c r="W475" s="8"/>
      <c r="X475" s="8"/>
      <c r="Y475" s="8"/>
      <c r="Z475" s="8"/>
    </row>
    <row r="476" spans="1:26" ht="14.25" customHeight="1">
      <c r="A476" s="21" t="str">
        <f t="shared" ref="A476:C476" si="1019">A$403</f>
        <v>Industry</v>
      </c>
      <c r="B476" s="21" t="str">
        <f t="shared" si="1019"/>
        <v>Electrification + Hydrogen</v>
      </c>
      <c r="C476" s="21" t="str">
        <f t="shared" si="1019"/>
        <v>Fraction of Industrial Fuel Use Shifted to Other Fuels</v>
      </c>
      <c r="D476" s="16" t="s">
        <v>611</v>
      </c>
      <c r="E476" s="16" t="s">
        <v>585</v>
      </c>
      <c r="F476" s="16" t="s">
        <v>612</v>
      </c>
      <c r="G476" s="16" t="s">
        <v>586</v>
      </c>
      <c r="H476" s="15">
        <v>489</v>
      </c>
      <c r="I476" s="16" t="s">
        <v>86</v>
      </c>
      <c r="J476" s="21" t="str">
        <f t="shared" ref="J476:O476" si="1020">J$403</f>
        <v>Electrification + Hydrogen</v>
      </c>
      <c r="K476" s="21" t="str">
        <f t="shared" si="1020"/>
        <v>indst fuel type shifting</v>
      </c>
      <c r="L476" s="22">
        <f t="shared" si="1020"/>
        <v>0</v>
      </c>
      <c r="M476" s="22">
        <f t="shared" si="1020"/>
        <v>1</v>
      </c>
      <c r="N476" s="22">
        <f t="shared" si="1020"/>
        <v>0.01</v>
      </c>
      <c r="O476" s="23" t="str">
        <f t="shared" si="1020"/>
        <v>% of fuel shifted</v>
      </c>
      <c r="P476" s="18"/>
      <c r="Q476" s="23" t="str">
        <f t="shared" ref="Q476:R476" si="1021">Q$403</f>
        <v>industry-ag-main.html#fuel-switching</v>
      </c>
      <c r="R476" s="34" t="str">
        <f t="shared" si="1021"/>
        <v>industry-elec-and-hydrogen.html</v>
      </c>
      <c r="S476" s="18"/>
      <c r="T476" s="16"/>
      <c r="U476" s="8"/>
      <c r="V476" s="8"/>
      <c r="W476" s="8"/>
      <c r="X476" s="8"/>
      <c r="Y476" s="8"/>
      <c r="Z476" s="8"/>
    </row>
    <row r="477" spans="1:26" ht="14.25" customHeight="1">
      <c r="A477" s="21" t="str">
        <f t="shared" ref="A477:C477" si="1022">A$403</f>
        <v>Industry</v>
      </c>
      <c r="B477" s="21" t="str">
        <f t="shared" si="1022"/>
        <v>Electrification + Hydrogen</v>
      </c>
      <c r="C477" s="21" t="str">
        <f t="shared" si="1022"/>
        <v>Fraction of Industrial Fuel Use Shifted to Other Fuels</v>
      </c>
      <c r="D477" s="16" t="s">
        <v>611</v>
      </c>
      <c r="E477" s="16" t="s">
        <v>587</v>
      </c>
      <c r="F477" s="16" t="s">
        <v>612</v>
      </c>
      <c r="G477" s="16" t="s">
        <v>588</v>
      </c>
      <c r="H477" s="15">
        <v>490</v>
      </c>
      <c r="I477" s="16" t="s">
        <v>63</v>
      </c>
      <c r="J477" s="21" t="str">
        <f t="shared" ref="J477:O477" si="1023">J$403</f>
        <v>Electrification + Hydrogen</v>
      </c>
      <c r="K477" s="21" t="str">
        <f t="shared" si="1023"/>
        <v>indst fuel type shifting</v>
      </c>
      <c r="L477" s="22">
        <f t="shared" si="1023"/>
        <v>0</v>
      </c>
      <c r="M477" s="22">
        <f t="shared" si="1023"/>
        <v>1</v>
      </c>
      <c r="N477" s="22">
        <f t="shared" si="1023"/>
        <v>0.01</v>
      </c>
      <c r="O477" s="23" t="str">
        <f t="shared" si="1023"/>
        <v>% of fuel shifted</v>
      </c>
      <c r="P477" s="18" t="s">
        <v>655</v>
      </c>
      <c r="Q477" s="23" t="str">
        <f t="shared" ref="Q477:R477" si="1024">Q$403</f>
        <v>industry-ag-main.html#fuel-switching</v>
      </c>
      <c r="R477" s="34" t="str">
        <f t="shared" si="1024"/>
        <v>industry-elec-and-hydrogen.html</v>
      </c>
      <c r="S477" s="18"/>
      <c r="T477" s="16"/>
      <c r="U477" s="8"/>
      <c r="V477" s="8"/>
      <c r="W477" s="8"/>
      <c r="X477" s="8"/>
      <c r="Y477" s="8"/>
      <c r="Z477" s="8"/>
    </row>
    <row r="478" spans="1:26" ht="14.25" customHeight="1">
      <c r="A478" s="21" t="str">
        <f t="shared" ref="A478:C478" si="1025">A$403</f>
        <v>Industry</v>
      </c>
      <c r="B478" s="21" t="str">
        <f t="shared" si="1025"/>
        <v>Electrification + Hydrogen</v>
      </c>
      <c r="C478" s="21" t="str">
        <f t="shared" si="1025"/>
        <v>Fraction of Industrial Fuel Use Shifted to Other Fuels</v>
      </c>
      <c r="D478" s="16" t="s">
        <v>611</v>
      </c>
      <c r="E478" s="16" t="s">
        <v>589</v>
      </c>
      <c r="F478" s="16" t="s">
        <v>612</v>
      </c>
      <c r="G478" s="16" t="s">
        <v>590</v>
      </c>
      <c r="H478" s="15">
        <v>491</v>
      </c>
      <c r="I478" s="16" t="s">
        <v>86</v>
      </c>
      <c r="J478" s="21" t="str">
        <f t="shared" ref="J478:O478" si="1026">J$403</f>
        <v>Electrification + Hydrogen</v>
      </c>
      <c r="K478" s="21" t="str">
        <f t="shared" si="1026"/>
        <v>indst fuel type shifting</v>
      </c>
      <c r="L478" s="22">
        <f t="shared" si="1026"/>
        <v>0</v>
      </c>
      <c r="M478" s="22">
        <f t="shared" si="1026"/>
        <v>1</v>
      </c>
      <c r="N478" s="22">
        <f t="shared" si="1026"/>
        <v>0.01</v>
      </c>
      <c r="O478" s="23" t="str">
        <f t="shared" si="1026"/>
        <v>% of fuel shifted</v>
      </c>
      <c r="P478" s="18"/>
      <c r="Q478" s="23" t="str">
        <f t="shared" ref="Q478:R478" si="1027">Q$403</f>
        <v>industry-ag-main.html#fuel-switching</v>
      </c>
      <c r="R478" s="34" t="str">
        <f t="shared" si="1027"/>
        <v>industry-elec-and-hydrogen.html</v>
      </c>
      <c r="S478" s="18"/>
      <c r="T478" s="16"/>
      <c r="U478" s="8"/>
      <c r="V478" s="8"/>
      <c r="W478" s="8"/>
      <c r="X478" s="8"/>
      <c r="Y478" s="8"/>
      <c r="Z478" s="8"/>
    </row>
    <row r="479" spans="1:26" ht="14.25" customHeight="1">
      <c r="A479" s="21" t="str">
        <f t="shared" ref="A479:C479" si="1028">A$403</f>
        <v>Industry</v>
      </c>
      <c r="B479" s="21" t="str">
        <f t="shared" si="1028"/>
        <v>Electrification + Hydrogen</v>
      </c>
      <c r="C479" s="21" t="str">
        <f t="shared" si="1028"/>
        <v>Fraction of Industrial Fuel Use Shifted to Other Fuels</v>
      </c>
      <c r="D479" s="16" t="s">
        <v>611</v>
      </c>
      <c r="E479" s="16" t="s">
        <v>591</v>
      </c>
      <c r="F479" s="16" t="s">
        <v>612</v>
      </c>
      <c r="G479" s="16" t="s">
        <v>592</v>
      </c>
      <c r="H479" s="15">
        <v>492</v>
      </c>
      <c r="I479" s="16" t="s">
        <v>86</v>
      </c>
      <c r="J479" s="21" t="str">
        <f t="shared" ref="J479:O479" si="1029">J$403</f>
        <v>Electrification + Hydrogen</v>
      </c>
      <c r="K479" s="21" t="str">
        <f t="shared" si="1029"/>
        <v>indst fuel type shifting</v>
      </c>
      <c r="L479" s="22">
        <f t="shared" si="1029"/>
        <v>0</v>
      </c>
      <c r="M479" s="22">
        <f t="shared" si="1029"/>
        <v>1</v>
      </c>
      <c r="N479" s="22">
        <f t="shared" si="1029"/>
        <v>0.01</v>
      </c>
      <c r="O479" s="23" t="str">
        <f t="shared" si="1029"/>
        <v>% of fuel shifted</v>
      </c>
      <c r="P479" s="18"/>
      <c r="Q479" s="23" t="str">
        <f t="shared" ref="Q479:R479" si="1030">Q$403</f>
        <v>industry-ag-main.html#fuel-switching</v>
      </c>
      <c r="R479" s="34" t="str">
        <f t="shared" si="1030"/>
        <v>industry-elec-and-hydrogen.html</v>
      </c>
      <c r="S479" s="18"/>
      <c r="T479" s="16"/>
      <c r="U479" s="8"/>
      <c r="V479" s="8"/>
      <c r="W479" s="8"/>
      <c r="X479" s="8"/>
      <c r="Y479" s="8"/>
      <c r="Z479" s="8"/>
    </row>
    <row r="480" spans="1:26" ht="14.25" customHeight="1">
      <c r="A480" s="21" t="str">
        <f t="shared" ref="A480:C480" si="1031">A$403</f>
        <v>Industry</v>
      </c>
      <c r="B480" s="21" t="str">
        <f t="shared" si="1031"/>
        <v>Electrification + Hydrogen</v>
      </c>
      <c r="C480" s="21" t="str">
        <f t="shared" si="1031"/>
        <v>Fraction of Industrial Fuel Use Shifted to Other Fuels</v>
      </c>
      <c r="D480" s="16" t="s">
        <v>611</v>
      </c>
      <c r="E480" s="16" t="s">
        <v>593</v>
      </c>
      <c r="F480" s="16" t="s">
        <v>612</v>
      </c>
      <c r="G480" s="16" t="s">
        <v>594</v>
      </c>
      <c r="H480" s="15">
        <v>493</v>
      </c>
      <c r="I480" s="16" t="s">
        <v>63</v>
      </c>
      <c r="J480" s="21" t="str">
        <f t="shared" ref="J480:O480" si="1032">J$403</f>
        <v>Electrification + Hydrogen</v>
      </c>
      <c r="K480" s="21" t="str">
        <f t="shared" si="1032"/>
        <v>indst fuel type shifting</v>
      </c>
      <c r="L480" s="22">
        <f t="shared" si="1032"/>
        <v>0</v>
      </c>
      <c r="M480" s="22">
        <f t="shared" si="1032"/>
        <v>1</v>
      </c>
      <c r="N480" s="22">
        <f t="shared" si="1032"/>
        <v>0.01</v>
      </c>
      <c r="O480" s="23" t="str">
        <f t="shared" si="1032"/>
        <v>% of fuel shifted</v>
      </c>
      <c r="P480" s="18" t="s">
        <v>656</v>
      </c>
      <c r="Q480" s="23" t="str">
        <f t="shared" ref="Q480:R480" si="1033">Q$403</f>
        <v>industry-ag-main.html#fuel-switching</v>
      </c>
      <c r="R480" s="34" t="str">
        <f t="shared" si="1033"/>
        <v>industry-elec-and-hydrogen.html</v>
      </c>
      <c r="S480" s="18"/>
      <c r="T480" s="16"/>
      <c r="U480" s="8"/>
      <c r="V480" s="8"/>
      <c r="W480" s="8"/>
      <c r="X480" s="8"/>
      <c r="Y480" s="8"/>
      <c r="Z480" s="8"/>
    </row>
    <row r="481" spans="1:26" ht="14.25" customHeight="1">
      <c r="A481" s="21" t="str">
        <f t="shared" ref="A481:C481" si="1034">A$403</f>
        <v>Industry</v>
      </c>
      <c r="B481" s="21" t="str">
        <f t="shared" si="1034"/>
        <v>Electrification + Hydrogen</v>
      </c>
      <c r="C481" s="21" t="str">
        <f t="shared" si="1034"/>
        <v>Fraction of Industrial Fuel Use Shifted to Other Fuels</v>
      </c>
      <c r="D481" s="16" t="s">
        <v>611</v>
      </c>
      <c r="E481" s="16" t="s">
        <v>595</v>
      </c>
      <c r="F481" s="16" t="s">
        <v>612</v>
      </c>
      <c r="G481" s="16" t="s">
        <v>596</v>
      </c>
      <c r="H481" s="15">
        <v>494</v>
      </c>
      <c r="I481" s="16" t="s">
        <v>63</v>
      </c>
      <c r="J481" s="21" t="str">
        <f t="shared" ref="J481:O481" si="1035">J$403</f>
        <v>Electrification + Hydrogen</v>
      </c>
      <c r="K481" s="21" t="str">
        <f t="shared" si="1035"/>
        <v>indst fuel type shifting</v>
      </c>
      <c r="L481" s="22">
        <f t="shared" si="1035"/>
        <v>0</v>
      </c>
      <c r="M481" s="22">
        <f t="shared" si="1035"/>
        <v>1</v>
      </c>
      <c r="N481" s="22">
        <f t="shared" si="1035"/>
        <v>0.01</v>
      </c>
      <c r="O481" s="23" t="str">
        <f t="shared" si="1035"/>
        <v>% of fuel shifted</v>
      </c>
      <c r="P481" s="18" t="s">
        <v>657</v>
      </c>
      <c r="Q481" s="23" t="str">
        <f t="shared" ref="Q481:R481" si="1036">Q$403</f>
        <v>industry-ag-main.html#fuel-switching</v>
      </c>
      <c r="R481" s="34" t="str">
        <f t="shared" si="1036"/>
        <v>industry-elec-and-hydrogen.html</v>
      </c>
      <c r="S481" s="18"/>
      <c r="T481" s="16"/>
      <c r="U481" s="8"/>
      <c r="V481" s="8"/>
      <c r="W481" s="8"/>
      <c r="X481" s="8"/>
      <c r="Y481" s="8"/>
      <c r="Z481" s="8"/>
    </row>
    <row r="482" spans="1:26" ht="14.25" customHeight="1">
      <c r="A482" s="21" t="str">
        <f t="shared" ref="A482:C482" si="1037">A$403</f>
        <v>Industry</v>
      </c>
      <c r="B482" s="21" t="str">
        <f t="shared" si="1037"/>
        <v>Electrification + Hydrogen</v>
      </c>
      <c r="C482" s="21" t="str">
        <f t="shared" si="1037"/>
        <v>Fraction of Industrial Fuel Use Shifted to Other Fuels</v>
      </c>
      <c r="D482" s="16" t="s">
        <v>611</v>
      </c>
      <c r="E482" s="16" t="s">
        <v>597</v>
      </c>
      <c r="F482" s="16" t="s">
        <v>612</v>
      </c>
      <c r="G482" s="16" t="s">
        <v>598</v>
      </c>
      <c r="H482" s="15">
        <v>495</v>
      </c>
      <c r="I482" s="16" t="s">
        <v>86</v>
      </c>
      <c r="J482" s="21" t="str">
        <f t="shared" ref="J482:O482" si="1038">J$403</f>
        <v>Electrification + Hydrogen</v>
      </c>
      <c r="K482" s="21" t="str">
        <f t="shared" si="1038"/>
        <v>indst fuel type shifting</v>
      </c>
      <c r="L482" s="22">
        <f t="shared" si="1038"/>
        <v>0</v>
      </c>
      <c r="M482" s="22">
        <f t="shared" si="1038"/>
        <v>1</v>
      </c>
      <c r="N482" s="22">
        <f t="shared" si="1038"/>
        <v>0.01</v>
      </c>
      <c r="O482" s="23" t="str">
        <f t="shared" si="1038"/>
        <v>% of fuel shifted</v>
      </c>
      <c r="P482" s="18"/>
      <c r="Q482" s="23" t="str">
        <f t="shared" ref="Q482:R482" si="1039">Q$403</f>
        <v>industry-ag-main.html#fuel-switching</v>
      </c>
      <c r="R482" s="34" t="str">
        <f t="shared" si="1039"/>
        <v>industry-elec-and-hydrogen.html</v>
      </c>
      <c r="S482" s="18"/>
      <c r="T482" s="16"/>
      <c r="U482" s="8"/>
      <c r="V482" s="8"/>
      <c r="W482" s="8"/>
      <c r="X482" s="8"/>
      <c r="Y482" s="8"/>
      <c r="Z482" s="8"/>
    </row>
    <row r="483" spans="1:26" ht="14.25" customHeight="1">
      <c r="A483" s="14" t="s">
        <v>550</v>
      </c>
      <c r="B483" s="14" t="s">
        <v>658</v>
      </c>
      <c r="C483" s="14" t="s">
        <v>659</v>
      </c>
      <c r="D483" s="16"/>
      <c r="E483" s="16"/>
      <c r="F483" s="16"/>
      <c r="G483" s="16"/>
      <c r="H483" s="15">
        <v>58</v>
      </c>
      <c r="I483" s="16" t="s">
        <v>63</v>
      </c>
      <c r="J483" s="14" t="s">
        <v>660</v>
      </c>
      <c r="K483" s="14" t="s">
        <v>661</v>
      </c>
      <c r="L483" s="17">
        <v>0</v>
      </c>
      <c r="M483" s="17">
        <v>1</v>
      </c>
      <c r="N483" s="17">
        <v>0.01</v>
      </c>
      <c r="O483" s="16" t="s">
        <v>439</v>
      </c>
      <c r="P483" s="18" t="s">
        <v>662</v>
      </c>
      <c r="Q483" s="16" t="s">
        <v>663</v>
      </c>
      <c r="R483" s="27" t="s">
        <v>664</v>
      </c>
      <c r="S483" s="18" t="s">
        <v>205</v>
      </c>
      <c r="T483" s="16"/>
      <c r="U483" s="8"/>
      <c r="V483" s="8"/>
      <c r="W483" s="8"/>
      <c r="X483" s="8"/>
      <c r="Y483" s="8"/>
      <c r="Z483" s="8"/>
    </row>
    <row r="484" spans="1:26" ht="14.25" customHeight="1">
      <c r="A484" s="14" t="s">
        <v>550</v>
      </c>
      <c r="B484" s="14" t="s">
        <v>665</v>
      </c>
      <c r="C484" s="14" t="s">
        <v>666</v>
      </c>
      <c r="D484" s="16"/>
      <c r="E484" s="16"/>
      <c r="F484" s="16"/>
      <c r="G484" s="16"/>
      <c r="H484" s="15">
        <v>510</v>
      </c>
      <c r="I484" s="16" t="s">
        <v>63</v>
      </c>
      <c r="J484" s="14" t="s">
        <v>660</v>
      </c>
      <c r="K484" s="14" t="s">
        <v>667</v>
      </c>
      <c r="L484" s="17">
        <v>0</v>
      </c>
      <c r="M484" s="17">
        <v>1</v>
      </c>
      <c r="N484" s="17">
        <v>0.01</v>
      </c>
      <c r="O484" s="16" t="s">
        <v>439</v>
      </c>
      <c r="P484" s="18" t="s">
        <v>668</v>
      </c>
      <c r="Q484" s="16" t="s">
        <v>663</v>
      </c>
      <c r="R484" s="27" t="s">
        <v>664</v>
      </c>
      <c r="S484" s="18"/>
      <c r="T484" s="16"/>
      <c r="U484" s="8"/>
      <c r="V484" s="8"/>
      <c r="W484" s="8"/>
      <c r="X484" s="8"/>
      <c r="Y484" s="8"/>
      <c r="Z484" s="8"/>
    </row>
    <row r="485" spans="1:26" ht="14.25" customHeight="1">
      <c r="A485" s="14" t="s">
        <v>550</v>
      </c>
      <c r="B485" s="14" t="s">
        <v>669</v>
      </c>
      <c r="C485" s="14" t="s">
        <v>670</v>
      </c>
      <c r="D485" s="16"/>
      <c r="E485" s="16"/>
      <c r="F485" s="16"/>
      <c r="G485" s="16"/>
      <c r="H485" s="15">
        <v>511</v>
      </c>
      <c r="I485" s="16" t="s">
        <v>63</v>
      </c>
      <c r="J485" s="14" t="s">
        <v>660</v>
      </c>
      <c r="K485" s="14" t="s">
        <v>671</v>
      </c>
      <c r="L485" s="17">
        <v>0</v>
      </c>
      <c r="M485" s="17">
        <v>1</v>
      </c>
      <c r="N485" s="17">
        <v>0.01</v>
      </c>
      <c r="O485" s="16" t="s">
        <v>439</v>
      </c>
      <c r="P485" s="18" t="s">
        <v>672</v>
      </c>
      <c r="Q485" s="16" t="s">
        <v>663</v>
      </c>
      <c r="R485" s="27" t="s">
        <v>664</v>
      </c>
      <c r="S485" s="18"/>
      <c r="T485" s="16"/>
      <c r="U485" s="8"/>
      <c r="V485" s="8"/>
      <c r="W485" s="8"/>
      <c r="X485" s="8"/>
      <c r="Y485" s="8"/>
      <c r="Z485" s="8"/>
    </row>
    <row r="486" spans="1:26" ht="14.25" customHeight="1">
      <c r="A486" s="14" t="s">
        <v>550</v>
      </c>
      <c r="B486" s="14" t="s">
        <v>673</v>
      </c>
      <c r="C486" s="14" t="s">
        <v>674</v>
      </c>
      <c r="D486" s="16"/>
      <c r="E486" s="16"/>
      <c r="F486" s="16"/>
      <c r="G486" s="16"/>
      <c r="H486" s="15">
        <v>512</v>
      </c>
      <c r="I486" s="16" t="s">
        <v>63</v>
      </c>
      <c r="J486" s="14" t="s">
        <v>660</v>
      </c>
      <c r="K486" s="14" t="s">
        <v>675</v>
      </c>
      <c r="L486" s="17">
        <v>0</v>
      </c>
      <c r="M486" s="17">
        <v>1</v>
      </c>
      <c r="N486" s="17">
        <v>0.01</v>
      </c>
      <c r="O486" s="16" t="s">
        <v>439</v>
      </c>
      <c r="P486" s="18" t="s">
        <v>676</v>
      </c>
      <c r="Q486" s="16" t="s">
        <v>663</v>
      </c>
      <c r="R486" s="27" t="s">
        <v>664</v>
      </c>
      <c r="S486" s="18"/>
      <c r="T486" s="16"/>
      <c r="U486" s="8"/>
      <c r="V486" s="8"/>
      <c r="W486" s="8"/>
      <c r="X486" s="8"/>
      <c r="Y486" s="8"/>
      <c r="Z486" s="8"/>
    </row>
    <row r="487" spans="1:26" ht="14.25" customHeight="1">
      <c r="A487" s="14" t="s">
        <v>550</v>
      </c>
      <c r="B487" s="14" t="s">
        <v>677</v>
      </c>
      <c r="C487" s="14" t="s">
        <v>678</v>
      </c>
      <c r="D487" s="16" t="s">
        <v>572</v>
      </c>
      <c r="E487" s="16"/>
      <c r="F487" s="16" t="s">
        <v>574</v>
      </c>
      <c r="G487" s="16"/>
      <c r="H487" s="15">
        <v>429</v>
      </c>
      <c r="I487" s="16" t="s">
        <v>63</v>
      </c>
      <c r="J487" s="14" t="s">
        <v>677</v>
      </c>
      <c r="K487" s="14" t="s">
        <v>679</v>
      </c>
      <c r="L487" s="17">
        <v>0</v>
      </c>
      <c r="M487" s="17">
        <v>1</v>
      </c>
      <c r="N487" s="17">
        <v>0.01</v>
      </c>
      <c r="O487" s="16" t="s">
        <v>680</v>
      </c>
      <c r="P487" s="18" t="s">
        <v>681</v>
      </c>
      <c r="Q487" s="16"/>
      <c r="R487" s="27" t="s">
        <v>682</v>
      </c>
      <c r="S487" s="18" t="s">
        <v>683</v>
      </c>
      <c r="T487" s="23"/>
      <c r="U487" s="47"/>
      <c r="V487" s="47"/>
      <c r="W487" s="47"/>
      <c r="X487" s="47"/>
      <c r="Y487" s="47"/>
      <c r="Z487" s="47"/>
    </row>
    <row r="488" spans="1:26" ht="14.25" customHeight="1">
      <c r="A488" s="21" t="str">
        <f t="shared" ref="A488:C488" si="1040">A$487</f>
        <v>Industry</v>
      </c>
      <c r="B488" s="21" t="str">
        <f t="shared" si="1040"/>
        <v>Material Efficiency, Longevity, &amp; Re-Use</v>
      </c>
      <c r="C488" s="21" t="str">
        <f t="shared" si="1040"/>
        <v>Percent Reduction in Nonenergy Nonagriculture Industry Product Demand</v>
      </c>
      <c r="D488" s="16" t="s">
        <v>601</v>
      </c>
      <c r="E488" s="16"/>
      <c r="F488" s="16" t="s">
        <v>602</v>
      </c>
      <c r="G488" s="16"/>
      <c r="H488" s="15">
        <v>430</v>
      </c>
      <c r="I488" s="16" t="s">
        <v>63</v>
      </c>
      <c r="J488" s="21" t="str">
        <f t="shared" ref="J488:O488" si="1041">J$487</f>
        <v>Material Efficiency, Longevity, &amp; Re-Use</v>
      </c>
      <c r="K488" s="21" t="str">
        <f t="shared" si="1041"/>
        <v>indst reduce nonenergy product demand</v>
      </c>
      <c r="L488" s="22">
        <f t="shared" si="1041"/>
        <v>0</v>
      </c>
      <c r="M488" s="22">
        <f t="shared" si="1041"/>
        <v>1</v>
      </c>
      <c r="N488" s="22">
        <f t="shared" si="1041"/>
        <v>0.01</v>
      </c>
      <c r="O488" s="22" t="str">
        <f t="shared" si="1041"/>
        <v>% demand reduction</v>
      </c>
      <c r="P488" s="18" t="s">
        <v>684</v>
      </c>
      <c r="Q488" s="16"/>
      <c r="R488" s="34" t="str">
        <f>R$487</f>
        <v>material-efficiency-longevity-reuse.html</v>
      </c>
      <c r="S488" s="18" t="s">
        <v>685</v>
      </c>
      <c r="T488" s="23"/>
      <c r="U488" s="47"/>
      <c r="V488" s="47"/>
      <c r="W488" s="47"/>
      <c r="X488" s="47"/>
      <c r="Y488" s="47"/>
      <c r="Z488" s="47"/>
    </row>
    <row r="489" spans="1:26" ht="14.25" customHeight="1">
      <c r="A489" s="21" t="str">
        <f t="shared" ref="A489:C489" si="1042">A$487</f>
        <v>Industry</v>
      </c>
      <c r="B489" s="21" t="str">
        <f t="shared" si="1042"/>
        <v>Material Efficiency, Longevity, &amp; Re-Use</v>
      </c>
      <c r="C489" s="21" t="str">
        <f t="shared" si="1042"/>
        <v>Percent Reduction in Nonenergy Nonagriculture Industry Product Demand</v>
      </c>
      <c r="D489" s="16" t="s">
        <v>607</v>
      </c>
      <c r="E489" s="16"/>
      <c r="F489" s="16" t="s">
        <v>608</v>
      </c>
      <c r="G489" s="16"/>
      <c r="H489" s="15">
        <v>432</v>
      </c>
      <c r="I489" s="16" t="s">
        <v>63</v>
      </c>
      <c r="J489" s="21" t="str">
        <f t="shared" ref="J489:O489" si="1043">J$487</f>
        <v>Material Efficiency, Longevity, &amp; Re-Use</v>
      </c>
      <c r="K489" s="21" t="str">
        <f t="shared" si="1043"/>
        <v>indst reduce nonenergy product demand</v>
      </c>
      <c r="L489" s="22">
        <f t="shared" si="1043"/>
        <v>0</v>
      </c>
      <c r="M489" s="22">
        <f t="shared" si="1043"/>
        <v>1</v>
      </c>
      <c r="N489" s="22">
        <f t="shared" si="1043"/>
        <v>0.01</v>
      </c>
      <c r="O489" s="22" t="str">
        <f t="shared" si="1043"/>
        <v>% demand reduction</v>
      </c>
      <c r="P489" s="18" t="s">
        <v>686</v>
      </c>
      <c r="Q489" s="16"/>
      <c r="R489" s="27" t="s">
        <v>687</v>
      </c>
      <c r="S489" s="18" t="s">
        <v>688</v>
      </c>
      <c r="T489" s="23"/>
      <c r="U489" s="47"/>
      <c r="V489" s="47"/>
      <c r="W489" s="47"/>
      <c r="X489" s="47"/>
      <c r="Y489" s="47"/>
      <c r="Z489" s="47"/>
    </row>
    <row r="490" spans="1:26" ht="14.25" customHeight="1">
      <c r="A490" s="14" t="s">
        <v>550</v>
      </c>
      <c r="B490" s="14" t="s">
        <v>689</v>
      </c>
      <c r="C490" s="14" t="s">
        <v>690</v>
      </c>
      <c r="D490" s="16" t="s">
        <v>599</v>
      </c>
      <c r="E490" s="16"/>
      <c r="F490" s="16" t="s">
        <v>600</v>
      </c>
      <c r="G490" s="16"/>
      <c r="H490" s="15">
        <v>56</v>
      </c>
      <c r="I490" s="16" t="s">
        <v>63</v>
      </c>
      <c r="J490" s="15" t="s">
        <v>691</v>
      </c>
      <c r="K490" s="14" t="s">
        <v>692</v>
      </c>
      <c r="L490" s="17">
        <v>0</v>
      </c>
      <c r="M490" s="17">
        <v>1</v>
      </c>
      <c r="N490" s="17">
        <v>0.01</v>
      </c>
      <c r="O490" s="16" t="s">
        <v>439</v>
      </c>
      <c r="P490" s="65" t="s">
        <v>693</v>
      </c>
      <c r="Q490" s="16" t="s">
        <v>694</v>
      </c>
      <c r="R490" s="27" t="s">
        <v>695</v>
      </c>
      <c r="S490" s="18" t="s">
        <v>205</v>
      </c>
      <c r="T490" s="16"/>
      <c r="U490" s="8"/>
      <c r="V490" s="8"/>
      <c r="W490" s="8"/>
      <c r="X490" s="8"/>
      <c r="Y490" s="8"/>
      <c r="Z490" s="8"/>
    </row>
    <row r="491" spans="1:26" ht="14.25" customHeight="1">
      <c r="A491" s="21" t="str">
        <f t="shared" ref="A491:C491" si="1044">A$490</f>
        <v>Industry</v>
      </c>
      <c r="B491" s="21" t="str">
        <f t="shared" si="1044"/>
        <v>Methane Capture</v>
      </c>
      <c r="C491" s="21" t="str">
        <f t="shared" si="1044"/>
        <v>Fraction of Methane Capture Opportunities Achieved</v>
      </c>
      <c r="D491" s="16" t="s">
        <v>605</v>
      </c>
      <c r="E491" s="16"/>
      <c r="F491" s="16" t="s">
        <v>606</v>
      </c>
      <c r="G491" s="16"/>
      <c r="H491" s="15">
        <v>513</v>
      </c>
      <c r="I491" s="16" t="s">
        <v>63</v>
      </c>
      <c r="J491" s="21" t="str">
        <f t="shared" ref="J491:O491" si="1045">J$490</f>
        <v>Methane Capture and Destruction</v>
      </c>
      <c r="K491" s="21" t="str">
        <f t="shared" si="1045"/>
        <v>indst methane capture</v>
      </c>
      <c r="L491" s="22">
        <f t="shared" si="1045"/>
        <v>0</v>
      </c>
      <c r="M491" s="22">
        <f t="shared" si="1045"/>
        <v>1</v>
      </c>
      <c r="N491" s="22">
        <f t="shared" si="1045"/>
        <v>0.01</v>
      </c>
      <c r="O491" s="23" t="str">
        <f t="shared" si="1045"/>
        <v>% of potential achieved</v>
      </c>
      <c r="P491" s="18" t="s">
        <v>696</v>
      </c>
      <c r="Q491" s="23" t="str">
        <f t="shared" ref="Q491:S491" si="1046">Q$490</f>
        <v>industry-ag-main.html#methane-capture</v>
      </c>
      <c r="R491" s="34" t="str">
        <f t="shared" si="1046"/>
        <v>methane-capture.html</v>
      </c>
      <c r="S491" s="35" t="str">
        <f t="shared" si="1046"/>
        <v>Calculated from model data; see the relevant variable(s) in the InputData folder for source information.</v>
      </c>
      <c r="T491" s="16"/>
      <c r="U491" s="8"/>
      <c r="V491" s="8"/>
      <c r="W491" s="8"/>
      <c r="X491" s="8"/>
      <c r="Y491" s="8"/>
      <c r="Z491" s="8"/>
    </row>
    <row r="492" spans="1:26" ht="14.25" customHeight="1">
      <c r="A492" s="21" t="str">
        <f t="shared" ref="A492:C492" si="1047">A$490</f>
        <v>Industry</v>
      </c>
      <c r="B492" s="21" t="str">
        <f t="shared" si="1047"/>
        <v>Methane Capture</v>
      </c>
      <c r="C492" s="21" t="str">
        <f t="shared" si="1047"/>
        <v>Fraction of Methane Capture Opportunities Achieved</v>
      </c>
      <c r="D492" s="16" t="s">
        <v>607</v>
      </c>
      <c r="E492" s="16"/>
      <c r="F492" s="16" t="s">
        <v>608</v>
      </c>
      <c r="G492" s="16"/>
      <c r="H492" s="15">
        <v>514</v>
      </c>
      <c r="I492" s="16" t="s">
        <v>63</v>
      </c>
      <c r="J492" s="21" t="str">
        <f t="shared" ref="J492:O492" si="1048">J$490</f>
        <v>Methane Capture and Destruction</v>
      </c>
      <c r="K492" s="21" t="str">
        <f t="shared" si="1048"/>
        <v>indst methane capture</v>
      </c>
      <c r="L492" s="22">
        <f t="shared" si="1048"/>
        <v>0</v>
      </c>
      <c r="M492" s="22">
        <f t="shared" si="1048"/>
        <v>1</v>
      </c>
      <c r="N492" s="22">
        <f t="shared" si="1048"/>
        <v>0.01</v>
      </c>
      <c r="O492" s="23" t="str">
        <f t="shared" si="1048"/>
        <v>% of potential achieved</v>
      </c>
      <c r="P492" s="18" t="s">
        <v>697</v>
      </c>
      <c r="Q492" s="23" t="str">
        <f t="shared" ref="Q492:S492" si="1049">Q$490</f>
        <v>industry-ag-main.html#methane-capture</v>
      </c>
      <c r="R492" s="34" t="str">
        <f t="shared" si="1049"/>
        <v>methane-capture.html</v>
      </c>
      <c r="S492" s="35" t="str">
        <f t="shared" si="1049"/>
        <v>Calculated from model data; see the relevant variable(s) in the InputData folder for source information.</v>
      </c>
      <c r="T492" s="16"/>
      <c r="U492" s="8"/>
      <c r="V492" s="8"/>
      <c r="W492" s="8"/>
      <c r="X492" s="8"/>
      <c r="Y492" s="8"/>
      <c r="Z492" s="8"/>
    </row>
    <row r="493" spans="1:26" ht="14.25" customHeight="1">
      <c r="A493" s="14" t="s">
        <v>550</v>
      </c>
      <c r="B493" s="14" t="s">
        <v>698</v>
      </c>
      <c r="C493" s="14" t="s">
        <v>699</v>
      </c>
      <c r="D493" s="16" t="s">
        <v>599</v>
      </c>
      <c r="E493" s="16"/>
      <c r="F493" s="16" t="s">
        <v>600</v>
      </c>
      <c r="G493" s="16"/>
      <c r="H493" s="15">
        <v>57</v>
      </c>
      <c r="I493" s="16" t="s">
        <v>63</v>
      </c>
      <c r="J493" s="15" t="s">
        <v>691</v>
      </c>
      <c r="K493" s="14" t="s">
        <v>700</v>
      </c>
      <c r="L493" s="17">
        <v>0</v>
      </c>
      <c r="M493" s="17">
        <v>1</v>
      </c>
      <c r="N493" s="17">
        <v>0.01</v>
      </c>
      <c r="O493" s="16" t="s">
        <v>439</v>
      </c>
      <c r="P493" s="65" t="s">
        <v>701</v>
      </c>
      <c r="Q493" s="16" t="s">
        <v>702</v>
      </c>
      <c r="R493" s="27" t="s">
        <v>703</v>
      </c>
      <c r="S493" s="18" t="s">
        <v>205</v>
      </c>
      <c r="T493" s="16"/>
      <c r="U493" s="8"/>
      <c r="V493" s="8"/>
      <c r="W493" s="8"/>
      <c r="X493" s="8"/>
      <c r="Y493" s="8"/>
      <c r="Z493" s="8"/>
    </row>
    <row r="494" spans="1:26" ht="14.25" customHeight="1">
      <c r="A494" s="21" t="str">
        <f t="shared" ref="A494:C494" si="1050">A$493</f>
        <v>Industry</v>
      </c>
      <c r="B494" s="21" t="str">
        <f t="shared" si="1050"/>
        <v>Methane Destruction</v>
      </c>
      <c r="C494" s="21" t="str">
        <f t="shared" si="1050"/>
        <v>Fraction of Methane Destruction Opportunities Achieved</v>
      </c>
      <c r="D494" s="16" t="s">
        <v>605</v>
      </c>
      <c r="E494" s="16"/>
      <c r="F494" s="16" t="s">
        <v>606</v>
      </c>
      <c r="G494" s="16"/>
      <c r="H494" s="15">
        <v>515</v>
      </c>
      <c r="I494" s="16" t="s">
        <v>63</v>
      </c>
      <c r="J494" s="21" t="str">
        <f t="shared" ref="J494:O494" si="1051">J$493</f>
        <v>Methane Capture and Destruction</v>
      </c>
      <c r="K494" s="21" t="str">
        <f t="shared" si="1051"/>
        <v>indst methane destruction</v>
      </c>
      <c r="L494" s="22">
        <f t="shared" si="1051"/>
        <v>0</v>
      </c>
      <c r="M494" s="22">
        <f t="shared" si="1051"/>
        <v>1</v>
      </c>
      <c r="N494" s="22">
        <f t="shared" si="1051"/>
        <v>0.01</v>
      </c>
      <c r="O494" s="23" t="str">
        <f t="shared" si="1051"/>
        <v>% of potential achieved</v>
      </c>
      <c r="P494" s="18" t="s">
        <v>704</v>
      </c>
      <c r="Q494" s="23" t="str">
        <f t="shared" ref="Q494:S494" si="1052">Q$493</f>
        <v>industry-ag-main.html#methane-destr</v>
      </c>
      <c r="R494" s="34" t="str">
        <f t="shared" si="1052"/>
        <v>methane-destruction.html</v>
      </c>
      <c r="S494" s="35" t="str">
        <f t="shared" si="1052"/>
        <v>Calculated from model data; see the relevant variable(s) in the InputData folder for source information.</v>
      </c>
      <c r="T494" s="16"/>
      <c r="U494" s="8"/>
      <c r="V494" s="8"/>
      <c r="W494" s="8"/>
      <c r="X494" s="8"/>
      <c r="Y494" s="8"/>
      <c r="Z494" s="8"/>
    </row>
    <row r="495" spans="1:26" ht="14.25" customHeight="1">
      <c r="A495" s="21" t="str">
        <f t="shared" ref="A495:C495" si="1053">A$493</f>
        <v>Industry</v>
      </c>
      <c r="B495" s="21" t="str">
        <f t="shared" si="1053"/>
        <v>Methane Destruction</v>
      </c>
      <c r="C495" s="21" t="str">
        <f t="shared" si="1053"/>
        <v>Fraction of Methane Destruction Opportunities Achieved</v>
      </c>
      <c r="D495" s="16" t="s">
        <v>607</v>
      </c>
      <c r="E495" s="16"/>
      <c r="F495" s="16" t="s">
        <v>608</v>
      </c>
      <c r="G495" s="16"/>
      <c r="H495" s="15">
        <v>516</v>
      </c>
      <c r="I495" s="16" t="s">
        <v>63</v>
      </c>
      <c r="J495" s="21" t="str">
        <f t="shared" ref="J495:O495" si="1054">J$493</f>
        <v>Methane Capture and Destruction</v>
      </c>
      <c r="K495" s="21" t="str">
        <f t="shared" si="1054"/>
        <v>indst methane destruction</v>
      </c>
      <c r="L495" s="22">
        <f t="shared" si="1054"/>
        <v>0</v>
      </c>
      <c r="M495" s="22">
        <f t="shared" si="1054"/>
        <v>1</v>
      </c>
      <c r="N495" s="22">
        <f t="shared" si="1054"/>
        <v>0.01</v>
      </c>
      <c r="O495" s="23" t="str">
        <f t="shared" si="1054"/>
        <v>% of potential achieved</v>
      </c>
      <c r="P495" s="18" t="s">
        <v>705</v>
      </c>
      <c r="Q495" s="23" t="str">
        <f t="shared" ref="Q495:S495" si="1055">Q$493</f>
        <v>industry-ag-main.html#methane-destr</v>
      </c>
      <c r="R495" s="34" t="str">
        <f t="shared" si="1055"/>
        <v>methane-destruction.html</v>
      </c>
      <c r="S495" s="35" t="str">
        <f t="shared" si="1055"/>
        <v>Calculated from model data; see the relevant variable(s) in the InputData folder for source information.</v>
      </c>
      <c r="T495" s="16"/>
      <c r="U495" s="8"/>
      <c r="V495" s="8"/>
      <c r="W495" s="8"/>
      <c r="X495" s="8"/>
      <c r="Y495" s="8"/>
      <c r="Z495" s="8"/>
    </row>
    <row r="496" spans="1:26" ht="14.25" customHeight="1">
      <c r="A496" s="14" t="s">
        <v>550</v>
      </c>
      <c r="B496" s="14" t="s">
        <v>706</v>
      </c>
      <c r="C496" s="14" t="s">
        <v>707</v>
      </c>
      <c r="D496" s="16" t="s">
        <v>708</v>
      </c>
      <c r="E496" s="16"/>
      <c r="F496" s="16" t="s">
        <v>369</v>
      </c>
      <c r="G496" s="16"/>
      <c r="H496" s="15">
        <v>451</v>
      </c>
      <c r="I496" s="16" t="s">
        <v>63</v>
      </c>
      <c r="J496" s="14" t="s">
        <v>707</v>
      </c>
      <c r="K496" s="14" t="s">
        <v>709</v>
      </c>
      <c r="L496" s="17">
        <v>0</v>
      </c>
      <c r="M496" s="17">
        <v>1</v>
      </c>
      <c r="N496" s="17">
        <v>0.01</v>
      </c>
      <c r="O496" s="41" t="s">
        <v>710</v>
      </c>
      <c r="P496" s="26" t="s">
        <v>711</v>
      </c>
      <c r="Q496" s="16"/>
      <c r="R496" s="27" t="s">
        <v>712</v>
      </c>
      <c r="S496" s="66" t="s">
        <v>713</v>
      </c>
      <c r="T496" s="16"/>
      <c r="U496" s="8"/>
      <c r="V496" s="8"/>
      <c r="W496" s="8"/>
      <c r="X496" s="8"/>
      <c r="Y496" s="8"/>
      <c r="Z496" s="8"/>
    </row>
    <row r="497" spans="1:26" ht="14.25" customHeight="1">
      <c r="A497" s="21" t="str">
        <f t="shared" ref="A497:C497" si="1056">A$496</f>
        <v>Industry</v>
      </c>
      <c r="B497" s="21" t="str">
        <f t="shared" si="1056"/>
        <v>Reduce Fossil Fuel Exports</v>
      </c>
      <c r="C497" s="21" t="str">
        <f t="shared" si="1056"/>
        <v>Percent Reduction in Fossil Fuel Exports</v>
      </c>
      <c r="D497" s="16" t="s">
        <v>714</v>
      </c>
      <c r="E497" s="16"/>
      <c r="F497" s="16" t="s">
        <v>529</v>
      </c>
      <c r="G497" s="16"/>
      <c r="H497" s="15">
        <v>452</v>
      </c>
      <c r="I497" s="16" t="s">
        <v>86</v>
      </c>
      <c r="J497" s="21" t="str">
        <f t="shared" ref="J497:O497" si="1057">J$496</f>
        <v>Percent Reduction in Fossil Fuel Exports</v>
      </c>
      <c r="K497" s="21" t="str">
        <f t="shared" si="1057"/>
        <v>indst reduce fossil fuel exports</v>
      </c>
      <c r="L497" s="22">
        <f t="shared" si="1057"/>
        <v>0</v>
      </c>
      <c r="M497" s="22">
        <f t="shared" si="1057"/>
        <v>1</v>
      </c>
      <c r="N497" s="22">
        <f t="shared" si="1057"/>
        <v>0.01</v>
      </c>
      <c r="O497" s="48" t="str">
        <f t="shared" si="1057"/>
        <v>% reduction in exports</v>
      </c>
      <c r="P497" s="26" t="s">
        <v>715</v>
      </c>
      <c r="Q497" s="16"/>
      <c r="R497" s="34" t="str">
        <f t="shared" ref="R497:S497" si="1058">R$496</f>
        <v>reduce-fuel-exports.html</v>
      </c>
      <c r="S497" s="35" t="str">
        <f t="shared" si="1058"/>
        <v>Calculated from model data; see the relevant variable(s) in the InputData folder for source information.
https://www.eia.gov/state/analysis.php?sid=CO</v>
      </c>
      <c r="T497" s="16"/>
      <c r="U497" s="8"/>
      <c r="V497" s="8"/>
      <c r="W497" s="8"/>
      <c r="X497" s="8"/>
      <c r="Y497" s="8"/>
      <c r="Z497" s="8"/>
    </row>
    <row r="498" spans="1:26" ht="14.25" customHeight="1">
      <c r="A498" s="21" t="str">
        <f t="shared" ref="A498:C498" si="1059">A$496</f>
        <v>Industry</v>
      </c>
      <c r="B498" s="21" t="str">
        <f t="shared" si="1059"/>
        <v>Reduce Fossil Fuel Exports</v>
      </c>
      <c r="C498" s="21" t="str">
        <f t="shared" si="1059"/>
        <v>Percent Reduction in Fossil Fuel Exports</v>
      </c>
      <c r="D498" s="16" t="s">
        <v>716</v>
      </c>
      <c r="E498" s="16"/>
      <c r="F498" s="16" t="s">
        <v>717</v>
      </c>
      <c r="G498" s="16"/>
      <c r="H498" s="15">
        <v>453</v>
      </c>
      <c r="I498" s="16" t="s">
        <v>86</v>
      </c>
      <c r="J498" s="21" t="str">
        <f t="shared" ref="J498:O498" si="1060">J$496</f>
        <v>Percent Reduction in Fossil Fuel Exports</v>
      </c>
      <c r="K498" s="21" t="str">
        <f t="shared" si="1060"/>
        <v>indst reduce fossil fuel exports</v>
      </c>
      <c r="L498" s="22">
        <f t="shared" si="1060"/>
        <v>0</v>
      </c>
      <c r="M498" s="22">
        <f t="shared" si="1060"/>
        <v>1</v>
      </c>
      <c r="N498" s="22">
        <f t="shared" si="1060"/>
        <v>0.01</v>
      </c>
      <c r="O498" s="23" t="str">
        <f t="shared" si="1060"/>
        <v>% reduction in exports</v>
      </c>
      <c r="P498" s="26" t="s">
        <v>718</v>
      </c>
      <c r="Q498" s="16"/>
      <c r="R498" s="34" t="str">
        <f t="shared" ref="R498:S498" si="1061">R$496</f>
        <v>reduce-fuel-exports.html</v>
      </c>
      <c r="S498" s="35" t="str">
        <f t="shared" si="1061"/>
        <v>Calculated from model data; see the relevant variable(s) in the InputData folder for source information.
https://www.eia.gov/state/analysis.php?sid=CO</v>
      </c>
      <c r="T498" s="16"/>
      <c r="U498" s="8"/>
      <c r="V498" s="8"/>
      <c r="W498" s="8"/>
      <c r="X498" s="8"/>
      <c r="Y498" s="8"/>
      <c r="Z498" s="8"/>
    </row>
    <row r="499" spans="1:26" ht="14.25" customHeight="1">
      <c r="A499" s="21" t="str">
        <f t="shared" ref="A499:C499" si="1062">A$496</f>
        <v>Industry</v>
      </c>
      <c r="B499" s="21" t="str">
        <f t="shared" si="1062"/>
        <v>Reduce Fossil Fuel Exports</v>
      </c>
      <c r="C499" s="21" t="str">
        <f t="shared" si="1062"/>
        <v>Percent Reduction in Fossil Fuel Exports</v>
      </c>
      <c r="D499" s="16" t="s">
        <v>719</v>
      </c>
      <c r="E499" s="16"/>
      <c r="F499" s="16" t="s">
        <v>720</v>
      </c>
      <c r="G499" s="16"/>
      <c r="H499" s="15">
        <v>454</v>
      </c>
      <c r="I499" s="16" t="s">
        <v>86</v>
      </c>
      <c r="J499" s="21" t="str">
        <f t="shared" ref="J499:O499" si="1063">J$496</f>
        <v>Percent Reduction in Fossil Fuel Exports</v>
      </c>
      <c r="K499" s="21" t="str">
        <f t="shared" si="1063"/>
        <v>indst reduce fossil fuel exports</v>
      </c>
      <c r="L499" s="22">
        <f t="shared" si="1063"/>
        <v>0</v>
      </c>
      <c r="M499" s="22">
        <f t="shared" si="1063"/>
        <v>1</v>
      </c>
      <c r="N499" s="22">
        <f t="shared" si="1063"/>
        <v>0.01</v>
      </c>
      <c r="O499" s="23" t="str">
        <f t="shared" si="1063"/>
        <v>% reduction in exports</v>
      </c>
      <c r="P499" s="26" t="s">
        <v>721</v>
      </c>
      <c r="Q499" s="16"/>
      <c r="R499" s="34" t="str">
        <f t="shared" ref="R499:S499" si="1064">R$496</f>
        <v>reduce-fuel-exports.html</v>
      </c>
      <c r="S499" s="35" t="str">
        <f t="shared" si="1064"/>
        <v>Calculated from model data; see the relevant variable(s) in the InputData folder for source information.
https://www.eia.gov/state/analysis.php?sid=CO</v>
      </c>
      <c r="T499" s="16"/>
      <c r="U499" s="8"/>
      <c r="V499" s="8"/>
      <c r="W499" s="8"/>
      <c r="X499" s="8"/>
      <c r="Y499" s="8"/>
      <c r="Z499" s="8"/>
    </row>
    <row r="500" spans="1:26" ht="14.25" customHeight="1">
      <c r="A500" s="21" t="str">
        <f t="shared" ref="A500:C500" si="1065">A$496</f>
        <v>Industry</v>
      </c>
      <c r="B500" s="21" t="str">
        <f t="shared" si="1065"/>
        <v>Reduce Fossil Fuel Exports</v>
      </c>
      <c r="C500" s="21" t="str">
        <f t="shared" si="1065"/>
        <v>Percent Reduction in Fossil Fuel Exports</v>
      </c>
      <c r="D500" s="16" t="s">
        <v>722</v>
      </c>
      <c r="E500" s="16"/>
      <c r="F500" s="16" t="s">
        <v>723</v>
      </c>
      <c r="G500" s="16"/>
      <c r="H500" s="15">
        <v>455</v>
      </c>
      <c r="I500" s="16" t="s">
        <v>86</v>
      </c>
      <c r="J500" s="21" t="str">
        <f t="shared" ref="J500:O500" si="1066">J$496</f>
        <v>Percent Reduction in Fossil Fuel Exports</v>
      </c>
      <c r="K500" s="21" t="str">
        <f t="shared" si="1066"/>
        <v>indst reduce fossil fuel exports</v>
      </c>
      <c r="L500" s="22">
        <f t="shared" si="1066"/>
        <v>0</v>
      </c>
      <c r="M500" s="22">
        <f t="shared" si="1066"/>
        <v>1</v>
      </c>
      <c r="N500" s="22">
        <f t="shared" si="1066"/>
        <v>0.01</v>
      </c>
      <c r="O500" s="23" t="str">
        <f t="shared" si="1066"/>
        <v>% reduction in exports</v>
      </c>
      <c r="P500" s="26" t="s">
        <v>724</v>
      </c>
      <c r="Q500" s="16"/>
      <c r="R500" s="34" t="str">
        <f t="shared" ref="R500:S500" si="1067">R$496</f>
        <v>reduce-fuel-exports.html</v>
      </c>
      <c r="S500" s="35" t="str">
        <f t="shared" si="1067"/>
        <v>Calculated from model data; see the relevant variable(s) in the InputData folder for source information.
https://www.eia.gov/state/analysis.php?sid=CO</v>
      </c>
      <c r="T500" s="16"/>
      <c r="U500" s="8"/>
      <c r="V500" s="8"/>
      <c r="W500" s="8"/>
      <c r="X500" s="8"/>
      <c r="Y500" s="8"/>
      <c r="Z500" s="8"/>
    </row>
    <row r="501" spans="1:26" ht="14.25" customHeight="1">
      <c r="A501" s="21" t="str">
        <f t="shared" ref="A501:C501" si="1068">A$496</f>
        <v>Industry</v>
      </c>
      <c r="B501" s="21" t="str">
        <f t="shared" si="1068"/>
        <v>Reduce Fossil Fuel Exports</v>
      </c>
      <c r="C501" s="21" t="str">
        <f t="shared" si="1068"/>
        <v>Percent Reduction in Fossil Fuel Exports</v>
      </c>
      <c r="D501" s="16" t="s">
        <v>725</v>
      </c>
      <c r="E501" s="16"/>
      <c r="F501" s="16" t="s">
        <v>400</v>
      </c>
      <c r="G501" s="16"/>
      <c r="H501" s="15">
        <v>456</v>
      </c>
      <c r="I501" s="16" t="s">
        <v>86</v>
      </c>
      <c r="J501" s="21"/>
      <c r="K501" s="21"/>
      <c r="L501" s="22"/>
      <c r="M501" s="22"/>
      <c r="N501" s="22"/>
      <c r="O501" s="21"/>
      <c r="P501" s="18"/>
      <c r="Q501" s="16"/>
      <c r="R501" s="27"/>
      <c r="S501" s="35" t="str">
        <f>S$496</f>
        <v>Calculated from model data; see the relevant variable(s) in the InputData folder for source information.
https://www.eia.gov/state/analysis.php?sid=CO</v>
      </c>
      <c r="T501" s="16"/>
      <c r="U501" s="8"/>
      <c r="V501" s="8"/>
      <c r="W501" s="8"/>
      <c r="X501" s="8"/>
      <c r="Y501" s="8"/>
      <c r="Z501" s="8"/>
    </row>
    <row r="502" spans="1:26" ht="14.25" customHeight="1">
      <c r="A502" s="21" t="str">
        <f t="shared" ref="A502:C502" si="1069">A$496</f>
        <v>Industry</v>
      </c>
      <c r="B502" s="21" t="str">
        <f t="shared" si="1069"/>
        <v>Reduce Fossil Fuel Exports</v>
      </c>
      <c r="C502" s="21" t="str">
        <f t="shared" si="1069"/>
        <v>Percent Reduction in Fossil Fuel Exports</v>
      </c>
      <c r="D502" s="16" t="s">
        <v>726</v>
      </c>
      <c r="E502" s="16"/>
      <c r="F502" s="16" t="s">
        <v>405</v>
      </c>
      <c r="G502" s="16"/>
      <c r="H502" s="15">
        <v>457</v>
      </c>
      <c r="I502" s="16" t="s">
        <v>86</v>
      </c>
      <c r="J502" s="21" t="str">
        <f t="shared" ref="J502:O502" si="1070">J$496</f>
        <v>Percent Reduction in Fossil Fuel Exports</v>
      </c>
      <c r="K502" s="21" t="str">
        <f t="shared" si="1070"/>
        <v>indst reduce fossil fuel exports</v>
      </c>
      <c r="L502" s="22">
        <f t="shared" si="1070"/>
        <v>0</v>
      </c>
      <c r="M502" s="22">
        <f t="shared" si="1070"/>
        <v>1</v>
      </c>
      <c r="N502" s="22">
        <f t="shared" si="1070"/>
        <v>0.01</v>
      </c>
      <c r="O502" s="23" t="str">
        <f t="shared" si="1070"/>
        <v>% reduction in exports</v>
      </c>
      <c r="P502" s="26" t="s">
        <v>727</v>
      </c>
      <c r="Q502" s="16"/>
      <c r="R502" s="34" t="str">
        <f t="shared" ref="R502:S502" si="1071">R$496</f>
        <v>reduce-fuel-exports.html</v>
      </c>
      <c r="S502" s="35" t="str">
        <f t="shared" si="1071"/>
        <v>Calculated from model data; see the relevant variable(s) in the InputData folder for source information.
https://www.eia.gov/state/analysis.php?sid=CO</v>
      </c>
      <c r="T502" s="16"/>
      <c r="U502" s="8"/>
      <c r="V502" s="8"/>
      <c r="W502" s="8"/>
      <c r="X502" s="8"/>
      <c r="Y502" s="8"/>
      <c r="Z502" s="8"/>
    </row>
    <row r="503" spans="1:26" ht="14.25" customHeight="1">
      <c r="A503" s="21" t="str">
        <f t="shared" ref="A503:C503" si="1072">A$496</f>
        <v>Industry</v>
      </c>
      <c r="B503" s="21" t="str">
        <f t="shared" si="1072"/>
        <v>Reduce Fossil Fuel Exports</v>
      </c>
      <c r="C503" s="21" t="str">
        <f t="shared" si="1072"/>
        <v>Percent Reduction in Fossil Fuel Exports</v>
      </c>
      <c r="D503" s="16" t="s">
        <v>728</v>
      </c>
      <c r="E503" s="16"/>
      <c r="F503" s="16" t="s">
        <v>729</v>
      </c>
      <c r="G503" s="16"/>
      <c r="H503" s="15">
        <v>458</v>
      </c>
      <c r="I503" s="16" t="s">
        <v>86</v>
      </c>
      <c r="J503" s="21" t="str">
        <f t="shared" ref="J503:O503" si="1073">J$496</f>
        <v>Percent Reduction in Fossil Fuel Exports</v>
      </c>
      <c r="K503" s="21" t="str">
        <f t="shared" si="1073"/>
        <v>indst reduce fossil fuel exports</v>
      </c>
      <c r="L503" s="22">
        <f t="shared" si="1073"/>
        <v>0</v>
      </c>
      <c r="M503" s="22">
        <f t="shared" si="1073"/>
        <v>1</v>
      </c>
      <c r="N503" s="22">
        <f t="shared" si="1073"/>
        <v>0.01</v>
      </c>
      <c r="O503" s="23" t="str">
        <f t="shared" si="1073"/>
        <v>% reduction in exports</v>
      </c>
      <c r="P503" s="26" t="s">
        <v>730</v>
      </c>
      <c r="Q503" s="16"/>
      <c r="R503" s="34" t="str">
        <f t="shared" ref="R503:S503" si="1074">R$496</f>
        <v>reduce-fuel-exports.html</v>
      </c>
      <c r="S503" s="35" t="str">
        <f t="shared" si="1074"/>
        <v>Calculated from model data; see the relevant variable(s) in the InputData folder for source information.
https://www.eia.gov/state/analysis.php?sid=CO</v>
      </c>
      <c r="T503" s="16"/>
      <c r="U503" s="8"/>
      <c r="V503" s="8"/>
      <c r="W503" s="8"/>
      <c r="X503" s="8"/>
      <c r="Y503" s="8"/>
      <c r="Z503" s="8"/>
    </row>
    <row r="504" spans="1:26" ht="14.25" customHeight="1">
      <c r="A504" s="21" t="str">
        <f t="shared" ref="A504:C504" si="1075">A$496</f>
        <v>Industry</v>
      </c>
      <c r="B504" s="21" t="str">
        <f t="shared" si="1075"/>
        <v>Reduce Fossil Fuel Exports</v>
      </c>
      <c r="C504" s="21" t="str">
        <f t="shared" si="1075"/>
        <v>Percent Reduction in Fossil Fuel Exports</v>
      </c>
      <c r="D504" s="16" t="s">
        <v>731</v>
      </c>
      <c r="E504" s="16"/>
      <c r="F504" s="16" t="s">
        <v>732</v>
      </c>
      <c r="G504" s="16"/>
      <c r="H504" s="15">
        <v>459</v>
      </c>
      <c r="I504" s="16" t="s">
        <v>86</v>
      </c>
      <c r="J504" s="21" t="str">
        <f t="shared" ref="J504:O504" si="1076">J$496</f>
        <v>Percent Reduction in Fossil Fuel Exports</v>
      </c>
      <c r="K504" s="21" t="str">
        <f t="shared" si="1076"/>
        <v>indst reduce fossil fuel exports</v>
      </c>
      <c r="L504" s="22">
        <f t="shared" si="1076"/>
        <v>0</v>
      </c>
      <c r="M504" s="22">
        <f t="shared" si="1076"/>
        <v>1</v>
      </c>
      <c r="N504" s="22">
        <f t="shared" si="1076"/>
        <v>0.01</v>
      </c>
      <c r="O504" s="23" t="str">
        <f t="shared" si="1076"/>
        <v>% reduction in exports</v>
      </c>
      <c r="P504" s="26" t="s">
        <v>733</v>
      </c>
      <c r="Q504" s="16"/>
      <c r="R504" s="34" t="str">
        <f t="shared" ref="R504:S504" si="1077">R$496</f>
        <v>reduce-fuel-exports.html</v>
      </c>
      <c r="S504" s="35" t="str">
        <f t="shared" si="1077"/>
        <v>Calculated from model data; see the relevant variable(s) in the InputData folder for source information.
https://www.eia.gov/state/analysis.php?sid=CO</v>
      </c>
      <c r="T504" s="16"/>
      <c r="U504" s="8"/>
      <c r="V504" s="8"/>
      <c r="W504" s="8"/>
      <c r="X504" s="8"/>
      <c r="Y504" s="8"/>
      <c r="Z504" s="8"/>
    </row>
    <row r="505" spans="1:26" ht="14.25" customHeight="1">
      <c r="A505" s="14" t="s">
        <v>734</v>
      </c>
      <c r="B505" s="14" t="s">
        <v>735</v>
      </c>
      <c r="C505" s="14" t="s">
        <v>736</v>
      </c>
      <c r="D505" s="16"/>
      <c r="E505" s="16"/>
      <c r="F505" s="16"/>
      <c r="G505" s="16"/>
      <c r="H505" s="15">
        <v>60</v>
      </c>
      <c r="I505" s="16" t="s">
        <v>63</v>
      </c>
      <c r="J505" s="14" t="s">
        <v>735</v>
      </c>
      <c r="K505" s="14" t="s">
        <v>737</v>
      </c>
      <c r="L505" s="17">
        <v>0</v>
      </c>
      <c r="M505" s="17">
        <v>1</v>
      </c>
      <c r="N505" s="17">
        <v>0.01</v>
      </c>
      <c r="O505" s="16" t="s">
        <v>439</v>
      </c>
      <c r="P505" s="26" t="s">
        <v>738</v>
      </c>
      <c r="Q505" s="16" t="s">
        <v>739</v>
      </c>
      <c r="R505" s="27" t="s">
        <v>740</v>
      </c>
      <c r="S505" s="18" t="s">
        <v>741</v>
      </c>
      <c r="T505" s="67" t="s">
        <v>742</v>
      </c>
      <c r="U505" s="8"/>
      <c r="V505" s="8"/>
      <c r="W505" s="8"/>
      <c r="X505" s="8"/>
      <c r="Y505" s="8"/>
      <c r="Z505" s="8"/>
    </row>
    <row r="506" spans="1:26" ht="14.25" customHeight="1">
      <c r="A506" s="14" t="s">
        <v>734</v>
      </c>
      <c r="B506" s="14" t="s">
        <v>743</v>
      </c>
      <c r="C506" s="14" t="s">
        <v>744</v>
      </c>
      <c r="D506" s="16"/>
      <c r="E506" s="16"/>
      <c r="F506" s="16"/>
      <c r="G506" s="16"/>
      <c r="H506" s="15">
        <v>705</v>
      </c>
      <c r="I506" s="16" t="s">
        <v>86</v>
      </c>
      <c r="J506" s="14" t="s">
        <v>743</v>
      </c>
      <c r="K506" s="14" t="s">
        <v>745</v>
      </c>
      <c r="L506" s="17"/>
      <c r="M506" s="17"/>
      <c r="N506" s="17"/>
      <c r="O506" s="16"/>
      <c r="P506" s="18"/>
      <c r="Q506" s="16" t="s">
        <v>746</v>
      </c>
      <c r="R506" s="27" t="s">
        <v>747</v>
      </c>
      <c r="S506" s="18"/>
      <c r="T506" s="16"/>
      <c r="U506" s="8"/>
      <c r="V506" s="8"/>
      <c r="W506" s="8"/>
      <c r="X506" s="8"/>
      <c r="Y506" s="8"/>
      <c r="Z506" s="8"/>
    </row>
    <row r="507" spans="1:26" ht="14.25" customHeight="1">
      <c r="A507" s="14" t="s">
        <v>734</v>
      </c>
      <c r="B507" s="14" t="s">
        <v>748</v>
      </c>
      <c r="C507" s="14" t="s">
        <v>749</v>
      </c>
      <c r="D507" s="16"/>
      <c r="E507" s="16"/>
      <c r="F507" s="16"/>
      <c r="G507" s="16"/>
      <c r="H507" s="15">
        <v>177</v>
      </c>
      <c r="I507" s="16" t="s">
        <v>86</v>
      </c>
      <c r="J507" s="14" t="s">
        <v>748</v>
      </c>
      <c r="K507" s="14" t="s">
        <v>750</v>
      </c>
      <c r="L507" s="17"/>
      <c r="M507" s="17"/>
      <c r="N507" s="17"/>
      <c r="O507" s="16"/>
      <c r="P507" s="18"/>
      <c r="Q507" s="16"/>
      <c r="R507" s="27" t="s">
        <v>751</v>
      </c>
      <c r="S507" s="18"/>
      <c r="T507" s="16"/>
      <c r="U507" s="8"/>
      <c r="V507" s="8"/>
      <c r="W507" s="8"/>
      <c r="X507" s="8"/>
      <c r="Y507" s="8"/>
      <c r="Z507" s="8"/>
    </row>
    <row r="508" spans="1:26" ht="14.25" customHeight="1">
      <c r="A508" s="14" t="s">
        <v>734</v>
      </c>
      <c r="B508" s="14" t="s">
        <v>752</v>
      </c>
      <c r="C508" s="14" t="s">
        <v>753</v>
      </c>
      <c r="D508" s="16"/>
      <c r="E508" s="16"/>
      <c r="F508" s="16"/>
      <c r="G508" s="16"/>
      <c r="H508" s="15">
        <v>61</v>
      </c>
      <c r="I508" s="16" t="s">
        <v>63</v>
      </c>
      <c r="J508" s="14" t="s">
        <v>752</v>
      </c>
      <c r="K508" s="14" t="s">
        <v>754</v>
      </c>
      <c r="L508" s="17">
        <v>0</v>
      </c>
      <c r="M508" s="17">
        <v>1</v>
      </c>
      <c r="N508" s="17">
        <v>0.01</v>
      </c>
      <c r="O508" s="16" t="s">
        <v>439</v>
      </c>
      <c r="P508" s="18" t="s">
        <v>755</v>
      </c>
      <c r="Q508" s="16" t="s">
        <v>756</v>
      </c>
      <c r="R508" s="27" t="s">
        <v>757</v>
      </c>
      <c r="S508" s="18" t="s">
        <v>205</v>
      </c>
      <c r="T508" s="16"/>
      <c r="U508" s="8"/>
      <c r="V508" s="8"/>
      <c r="W508" s="8"/>
      <c r="X508" s="8"/>
      <c r="Y508" s="8"/>
      <c r="Z508" s="8"/>
    </row>
    <row r="509" spans="1:26" ht="14.25" customHeight="1">
      <c r="A509" s="14" t="s">
        <v>734</v>
      </c>
      <c r="B509" s="14" t="s">
        <v>758</v>
      </c>
      <c r="C509" s="14" t="s">
        <v>759</v>
      </c>
      <c r="D509" s="16"/>
      <c r="E509" s="16"/>
      <c r="F509" s="16"/>
      <c r="G509" s="16"/>
      <c r="H509" s="15">
        <v>62</v>
      </c>
      <c r="I509" s="16" t="s">
        <v>63</v>
      </c>
      <c r="J509" s="14" t="s">
        <v>758</v>
      </c>
      <c r="K509" s="14" t="s">
        <v>760</v>
      </c>
      <c r="L509" s="17">
        <v>0</v>
      </c>
      <c r="M509" s="17">
        <v>1</v>
      </c>
      <c r="N509" s="17">
        <v>0.01</v>
      </c>
      <c r="O509" s="16" t="s">
        <v>439</v>
      </c>
      <c r="P509" s="18" t="s">
        <v>761</v>
      </c>
      <c r="Q509" s="16" t="s">
        <v>762</v>
      </c>
      <c r="R509" s="27" t="s">
        <v>763</v>
      </c>
      <c r="S509" s="18" t="s">
        <v>205</v>
      </c>
      <c r="T509" s="16"/>
      <c r="U509" s="8"/>
      <c r="V509" s="8"/>
      <c r="W509" s="8"/>
      <c r="X509" s="8"/>
      <c r="Y509" s="8"/>
      <c r="Z509" s="8"/>
    </row>
    <row r="510" spans="1:26" ht="14.25" customHeight="1">
      <c r="A510" s="14" t="s">
        <v>734</v>
      </c>
      <c r="B510" s="14" t="s">
        <v>764</v>
      </c>
      <c r="C510" s="14" t="s">
        <v>765</v>
      </c>
      <c r="D510" s="16"/>
      <c r="E510" s="16"/>
      <c r="F510" s="16"/>
      <c r="G510" s="16"/>
      <c r="H510" s="15">
        <v>63</v>
      </c>
      <c r="I510" s="16" t="s">
        <v>63</v>
      </c>
      <c r="J510" s="14" t="s">
        <v>764</v>
      </c>
      <c r="K510" s="14" t="s">
        <v>766</v>
      </c>
      <c r="L510" s="17">
        <v>0</v>
      </c>
      <c r="M510" s="17">
        <v>1</v>
      </c>
      <c r="N510" s="17">
        <v>0.01</v>
      </c>
      <c r="O510" s="16" t="s">
        <v>439</v>
      </c>
      <c r="P510" s="18" t="s">
        <v>767</v>
      </c>
      <c r="Q510" s="16" t="s">
        <v>768</v>
      </c>
      <c r="R510" s="27" t="s">
        <v>769</v>
      </c>
      <c r="S510" s="18" t="s">
        <v>205</v>
      </c>
      <c r="T510" s="16"/>
      <c r="U510" s="8"/>
      <c r="V510" s="8"/>
      <c r="W510" s="8"/>
      <c r="X510" s="8"/>
      <c r="Y510" s="8"/>
      <c r="Z510" s="8"/>
    </row>
    <row r="511" spans="1:26" ht="14.25" customHeight="1">
      <c r="A511" s="14" t="s">
        <v>734</v>
      </c>
      <c r="B511" s="14" t="s">
        <v>770</v>
      </c>
      <c r="C511" s="14" t="s">
        <v>771</v>
      </c>
      <c r="D511" s="16"/>
      <c r="E511" s="16"/>
      <c r="F511" s="16"/>
      <c r="G511" s="16"/>
      <c r="H511" s="15">
        <v>64</v>
      </c>
      <c r="I511" s="16" t="s">
        <v>63</v>
      </c>
      <c r="J511" s="14" t="s">
        <v>770</v>
      </c>
      <c r="K511" s="14" t="s">
        <v>772</v>
      </c>
      <c r="L511" s="17">
        <v>0</v>
      </c>
      <c r="M511" s="17">
        <v>1</v>
      </c>
      <c r="N511" s="17">
        <v>0.01</v>
      </c>
      <c r="O511" s="16" t="s">
        <v>439</v>
      </c>
      <c r="P511" s="18" t="s">
        <v>773</v>
      </c>
      <c r="Q511" s="16" t="s">
        <v>774</v>
      </c>
      <c r="R511" s="27" t="s">
        <v>775</v>
      </c>
      <c r="S511" s="18" t="s">
        <v>205</v>
      </c>
      <c r="T511" s="16"/>
      <c r="U511" s="8"/>
      <c r="V511" s="8"/>
      <c r="W511" s="8"/>
      <c r="X511" s="8"/>
      <c r="Y511" s="8"/>
      <c r="Z511" s="8"/>
    </row>
    <row r="512" spans="1:26" ht="14.25" customHeight="1">
      <c r="A512" s="14" t="s">
        <v>734</v>
      </c>
      <c r="B512" s="14" t="s">
        <v>776</v>
      </c>
      <c r="C512" s="14" t="s">
        <v>777</v>
      </c>
      <c r="D512" s="16"/>
      <c r="E512" s="16"/>
      <c r="F512" s="16"/>
      <c r="G512" s="16"/>
      <c r="H512" s="15">
        <v>178</v>
      </c>
      <c r="I512" s="16" t="s">
        <v>86</v>
      </c>
      <c r="J512" s="14" t="s">
        <v>776</v>
      </c>
      <c r="K512" s="14" t="s">
        <v>778</v>
      </c>
      <c r="L512" s="17"/>
      <c r="M512" s="17"/>
      <c r="N512" s="17"/>
      <c r="O512" s="16"/>
      <c r="P512" s="18"/>
      <c r="Q512" s="16"/>
      <c r="R512" s="27" t="s">
        <v>779</v>
      </c>
      <c r="S512" s="18"/>
      <c r="T512" s="16"/>
      <c r="U512" s="8"/>
      <c r="V512" s="8"/>
      <c r="W512" s="8"/>
      <c r="X512" s="8"/>
      <c r="Y512" s="8"/>
      <c r="Z512" s="8"/>
    </row>
    <row r="513" spans="1:26" ht="14.25" customHeight="1">
      <c r="A513" s="14" t="s">
        <v>734</v>
      </c>
      <c r="B513" s="14" t="s">
        <v>780</v>
      </c>
      <c r="C513" s="14" t="s">
        <v>781</v>
      </c>
      <c r="D513" s="16"/>
      <c r="E513" s="16"/>
      <c r="F513" s="16"/>
      <c r="G513" s="16"/>
      <c r="H513" s="15">
        <v>434</v>
      </c>
      <c r="I513" s="16" t="s">
        <v>63</v>
      </c>
      <c r="J513" s="14" t="s">
        <v>780</v>
      </c>
      <c r="K513" s="14" t="s">
        <v>782</v>
      </c>
      <c r="L513" s="17">
        <v>0</v>
      </c>
      <c r="M513" s="17">
        <v>1</v>
      </c>
      <c r="N513" s="17">
        <v>0.01</v>
      </c>
      <c r="O513" s="16" t="s">
        <v>783</v>
      </c>
      <c r="P513" s="18" t="s">
        <v>784</v>
      </c>
      <c r="Q513" s="16"/>
      <c r="R513" s="27" t="s">
        <v>785</v>
      </c>
      <c r="S513" s="20" t="s">
        <v>786</v>
      </c>
      <c r="T513" s="16"/>
      <c r="U513" s="8"/>
      <c r="V513" s="8"/>
      <c r="W513" s="8"/>
      <c r="X513" s="8"/>
      <c r="Y513" s="8"/>
      <c r="Z513" s="8"/>
    </row>
    <row r="514" spans="1:26" ht="14.25" customHeight="1">
      <c r="A514" s="14" t="s">
        <v>787</v>
      </c>
      <c r="B514" s="14" t="s">
        <v>788</v>
      </c>
      <c r="C514" s="14" t="s">
        <v>789</v>
      </c>
      <c r="D514" s="16"/>
      <c r="E514" s="16"/>
      <c r="F514" s="16"/>
      <c r="G514" s="16"/>
      <c r="H514" s="15">
        <v>68</v>
      </c>
      <c r="I514" s="16" t="s">
        <v>86</v>
      </c>
      <c r="J514" s="14" t="s">
        <v>790</v>
      </c>
      <c r="K514" s="14" t="s">
        <v>791</v>
      </c>
      <c r="L514" s="17">
        <v>0</v>
      </c>
      <c r="M514" s="17">
        <v>1</v>
      </c>
      <c r="N514" s="17">
        <v>0.01</v>
      </c>
      <c r="O514" s="16" t="s">
        <v>792</v>
      </c>
      <c r="P514" s="18" t="s">
        <v>793</v>
      </c>
      <c r="Q514" s="16" t="s">
        <v>794</v>
      </c>
      <c r="R514" s="27" t="s">
        <v>795</v>
      </c>
      <c r="S514" s="18" t="s">
        <v>205</v>
      </c>
      <c r="T514" s="16"/>
      <c r="U514" s="8"/>
      <c r="V514" s="8"/>
      <c r="W514" s="8"/>
      <c r="X514" s="8"/>
      <c r="Y514" s="8"/>
      <c r="Z514" s="8"/>
    </row>
    <row r="515" spans="1:26" ht="14.25" customHeight="1">
      <c r="A515" s="14" t="s">
        <v>787</v>
      </c>
      <c r="B515" s="14" t="s">
        <v>796</v>
      </c>
      <c r="C515" s="14" t="s">
        <v>797</v>
      </c>
      <c r="D515" s="16"/>
      <c r="E515" s="16"/>
      <c r="F515" s="16"/>
      <c r="G515" s="16"/>
      <c r="H515" s="15">
        <v>176</v>
      </c>
      <c r="I515" s="16" t="s">
        <v>63</v>
      </c>
      <c r="J515" s="14" t="s">
        <v>798</v>
      </c>
      <c r="K515" s="14" t="s">
        <v>799</v>
      </c>
      <c r="L515" s="17">
        <v>0</v>
      </c>
      <c r="M515" s="17">
        <v>1</v>
      </c>
      <c r="N515" s="17">
        <v>0.01</v>
      </c>
      <c r="O515" s="16" t="s">
        <v>800</v>
      </c>
      <c r="P515" s="26" t="s">
        <v>801</v>
      </c>
      <c r="Q515" s="16" t="s">
        <v>802</v>
      </c>
      <c r="R515" s="27" t="s">
        <v>803</v>
      </c>
      <c r="S515" s="18" t="s">
        <v>205</v>
      </c>
      <c r="T515" s="16"/>
      <c r="U515" s="8"/>
      <c r="V515" s="8"/>
      <c r="W515" s="8"/>
      <c r="X515" s="8"/>
      <c r="Y515" s="8"/>
      <c r="Z515" s="8"/>
    </row>
    <row r="516" spans="1:26" ht="14.25" customHeight="1">
      <c r="A516" s="14" t="s">
        <v>787</v>
      </c>
      <c r="B516" s="14" t="s">
        <v>804</v>
      </c>
      <c r="C516" s="14" t="s">
        <v>805</v>
      </c>
      <c r="D516" s="16"/>
      <c r="E516" s="16"/>
      <c r="F516" s="16"/>
      <c r="G516" s="16"/>
      <c r="H516" s="15">
        <v>450</v>
      </c>
      <c r="I516" s="16" t="s">
        <v>63</v>
      </c>
      <c r="J516" s="14" t="s">
        <v>806</v>
      </c>
      <c r="K516" s="14" t="s">
        <v>807</v>
      </c>
      <c r="L516" s="17">
        <v>0</v>
      </c>
      <c r="M516" s="17">
        <v>1</v>
      </c>
      <c r="N516" s="17">
        <v>0.01</v>
      </c>
      <c r="O516" s="16" t="s">
        <v>808</v>
      </c>
      <c r="P516" s="18" t="s">
        <v>809</v>
      </c>
      <c r="Q516" s="16"/>
      <c r="R516" s="27" t="s">
        <v>810</v>
      </c>
      <c r="S516" s="18"/>
      <c r="T516" s="16"/>
      <c r="U516" s="8"/>
      <c r="V516" s="8"/>
      <c r="W516" s="8"/>
      <c r="X516" s="8"/>
      <c r="Y516" s="8"/>
      <c r="Z516" s="8"/>
    </row>
    <row r="517" spans="1:26" ht="14.25" customHeight="1">
      <c r="A517" s="14" t="s">
        <v>811</v>
      </c>
      <c r="B517" s="14" t="s">
        <v>812</v>
      </c>
      <c r="C517" s="14" t="s">
        <v>813</v>
      </c>
      <c r="D517" s="16" t="s">
        <v>814</v>
      </c>
      <c r="E517" s="16"/>
      <c r="F517" s="16" t="s">
        <v>815</v>
      </c>
      <c r="G517" s="16"/>
      <c r="H517" s="15">
        <v>541</v>
      </c>
      <c r="I517" s="16" t="s">
        <v>63</v>
      </c>
      <c r="J517" s="14" t="s">
        <v>812</v>
      </c>
      <c r="K517" s="14" t="s">
        <v>816</v>
      </c>
      <c r="L517" s="17">
        <v>0</v>
      </c>
      <c r="M517" s="17">
        <v>1</v>
      </c>
      <c r="N517" s="17">
        <v>0.01</v>
      </c>
      <c r="O517" s="16" t="s">
        <v>817</v>
      </c>
      <c r="P517" s="18" t="s">
        <v>818</v>
      </c>
      <c r="Q517" s="16" t="s">
        <v>819</v>
      </c>
      <c r="R517" s="27" t="s">
        <v>820</v>
      </c>
      <c r="S517" s="18"/>
      <c r="T517" s="16"/>
      <c r="U517" s="8"/>
      <c r="V517" s="8"/>
      <c r="W517" s="8"/>
      <c r="X517" s="8"/>
      <c r="Y517" s="8"/>
      <c r="Z517" s="8"/>
    </row>
    <row r="518" spans="1:26" ht="14.25" customHeight="1">
      <c r="A518" s="21" t="str">
        <f t="shared" ref="A518:C518" si="1078">A$517</f>
        <v>Cross-Sector</v>
      </c>
      <c r="B518" s="21" t="str">
        <f t="shared" si="1078"/>
        <v>Carbon Capture and Sequestration</v>
      </c>
      <c r="C518" s="21" t="str">
        <f t="shared" si="1078"/>
        <v>Fraction of Potential Additional CCS Achieved</v>
      </c>
      <c r="D518" s="16" t="s">
        <v>821</v>
      </c>
      <c r="E518" s="16"/>
      <c r="F518" s="16" t="s">
        <v>822</v>
      </c>
      <c r="G518" s="16"/>
      <c r="H518" s="15">
        <v>542</v>
      </c>
      <c r="I518" s="16" t="s">
        <v>63</v>
      </c>
      <c r="J518" s="21" t="str">
        <f t="shared" ref="J518:O518" si="1079">J$517</f>
        <v>Carbon Capture and Sequestration</v>
      </c>
      <c r="K518" s="21" t="str">
        <f t="shared" si="1079"/>
        <v>cross CCS</v>
      </c>
      <c r="L518" s="22">
        <f t="shared" si="1079"/>
        <v>0</v>
      </c>
      <c r="M518" s="22">
        <f t="shared" si="1079"/>
        <v>1</v>
      </c>
      <c r="N518" s="22">
        <f t="shared" si="1079"/>
        <v>0.01</v>
      </c>
      <c r="O518" s="23" t="str">
        <f t="shared" si="1079"/>
        <v>% of CO2 captured</v>
      </c>
      <c r="P518" s="18" t="s">
        <v>823</v>
      </c>
      <c r="Q518" s="23" t="str">
        <f t="shared" ref="Q518:R518" si="1080">Q$517</f>
        <v>ccs.html#ccs</v>
      </c>
      <c r="R518" s="34" t="str">
        <f t="shared" si="1080"/>
        <v>carbon-capture-and-sequestration.html</v>
      </c>
      <c r="S518" s="18"/>
      <c r="T518" s="16"/>
      <c r="U518" s="8"/>
      <c r="V518" s="8"/>
      <c r="W518" s="8"/>
      <c r="X518" s="8"/>
      <c r="Y518" s="8"/>
      <c r="Z518" s="8"/>
    </row>
    <row r="519" spans="1:26" ht="14.25" customHeight="1">
      <c r="A519" s="14" t="s">
        <v>811</v>
      </c>
      <c r="B519" s="14" t="s">
        <v>824</v>
      </c>
      <c r="C519" s="14" t="s">
        <v>825</v>
      </c>
      <c r="D519" s="16" t="s">
        <v>826</v>
      </c>
      <c r="E519" s="16"/>
      <c r="F519" s="16" t="s">
        <v>827</v>
      </c>
      <c r="G519" s="16"/>
      <c r="H519" s="15">
        <v>171</v>
      </c>
      <c r="I519" s="16" t="s">
        <v>63</v>
      </c>
      <c r="J519" s="14" t="s">
        <v>824</v>
      </c>
      <c r="K519" s="14" t="s">
        <v>828</v>
      </c>
      <c r="L519" s="14">
        <v>0</v>
      </c>
      <c r="M519" s="14">
        <v>300</v>
      </c>
      <c r="N519" s="14">
        <v>5</v>
      </c>
      <c r="O519" s="57" t="str">
        <f>UnitControlCenter!B44</f>
        <v>$/metric ton CO2e</v>
      </c>
      <c r="P519" s="26" t="s">
        <v>829</v>
      </c>
      <c r="Q519" s="16" t="s">
        <v>830</v>
      </c>
      <c r="R519" s="27" t="s">
        <v>831</v>
      </c>
      <c r="S519" s="18" t="s">
        <v>832</v>
      </c>
      <c r="T519" s="16" t="s">
        <v>833</v>
      </c>
      <c r="U519" s="47"/>
      <c r="V519" s="47"/>
      <c r="W519" s="47"/>
      <c r="X519" s="47"/>
      <c r="Y519" s="47"/>
      <c r="Z519" s="47"/>
    </row>
    <row r="520" spans="1:26" ht="14.25" customHeight="1">
      <c r="A520" s="21" t="str">
        <f t="shared" ref="A520:C520" si="1081">A$519</f>
        <v>Cross-Sector</v>
      </c>
      <c r="B520" s="21" t="str">
        <f t="shared" si="1081"/>
        <v>Carbon Tax</v>
      </c>
      <c r="C520" s="21" t="str">
        <f t="shared" si="1081"/>
        <v>Additional Carbon Tax Rate</v>
      </c>
      <c r="D520" s="16" t="s">
        <v>814</v>
      </c>
      <c r="E520" s="16"/>
      <c r="F520" s="16" t="s">
        <v>815</v>
      </c>
      <c r="G520" s="16"/>
      <c r="H520" s="15">
        <v>172</v>
      </c>
      <c r="I520" s="16" t="s">
        <v>63</v>
      </c>
      <c r="J520" s="21" t="str">
        <f t="shared" ref="J520:O520" si="1082">J$519</f>
        <v>Carbon Tax</v>
      </c>
      <c r="K520" s="21" t="str">
        <f t="shared" si="1082"/>
        <v>cross carbon tax</v>
      </c>
      <c r="L520" s="21">
        <f t="shared" si="1082"/>
        <v>0</v>
      </c>
      <c r="M520" s="21">
        <f t="shared" si="1082"/>
        <v>300</v>
      </c>
      <c r="N520" s="21">
        <f t="shared" si="1082"/>
        <v>5</v>
      </c>
      <c r="O520" s="23" t="str">
        <f t="shared" si="1082"/>
        <v>$/metric ton CO2e</v>
      </c>
      <c r="P520" s="26" t="s">
        <v>834</v>
      </c>
      <c r="Q520" s="23" t="str">
        <f t="shared" ref="Q520:R520" si="1083">Q$519</f>
        <v>fuels.html#carbon-tax</v>
      </c>
      <c r="R520" s="34" t="str">
        <f t="shared" si="1083"/>
        <v>carbon-tax.html</v>
      </c>
      <c r="S520" s="36" t="s">
        <v>835</v>
      </c>
      <c r="T520" s="23"/>
      <c r="U520" s="47"/>
      <c r="V520" s="47"/>
      <c r="W520" s="47"/>
      <c r="X520" s="47"/>
      <c r="Y520" s="47"/>
      <c r="Z520" s="47"/>
    </row>
    <row r="521" spans="1:26" ht="14.25" customHeight="1">
      <c r="A521" s="21" t="str">
        <f t="shared" ref="A521:C521" si="1084">A$519</f>
        <v>Cross-Sector</v>
      </c>
      <c r="B521" s="21" t="str">
        <f t="shared" si="1084"/>
        <v>Carbon Tax</v>
      </c>
      <c r="C521" s="21" t="str">
        <f t="shared" si="1084"/>
        <v>Additional Carbon Tax Rate</v>
      </c>
      <c r="D521" s="16" t="s">
        <v>836</v>
      </c>
      <c r="E521" s="16"/>
      <c r="F521" s="16" t="s">
        <v>837</v>
      </c>
      <c r="G521" s="16"/>
      <c r="H521" s="15">
        <v>173</v>
      </c>
      <c r="I521" s="16" t="s">
        <v>63</v>
      </c>
      <c r="J521" s="21" t="str">
        <f t="shared" ref="J521:O521" si="1085">J$519</f>
        <v>Carbon Tax</v>
      </c>
      <c r="K521" s="21" t="str">
        <f t="shared" si="1085"/>
        <v>cross carbon tax</v>
      </c>
      <c r="L521" s="21">
        <f t="shared" si="1085"/>
        <v>0</v>
      </c>
      <c r="M521" s="21">
        <f t="shared" si="1085"/>
        <v>300</v>
      </c>
      <c r="N521" s="21">
        <f t="shared" si="1085"/>
        <v>5</v>
      </c>
      <c r="O521" s="23" t="str">
        <f t="shared" si="1085"/>
        <v>$/metric ton CO2e</v>
      </c>
      <c r="P521" s="26" t="s">
        <v>838</v>
      </c>
      <c r="Q521" s="23" t="str">
        <f t="shared" ref="Q521:R521" si="1086">Q$519</f>
        <v>fuels.html#carbon-tax</v>
      </c>
      <c r="R521" s="34" t="str">
        <f t="shared" si="1086"/>
        <v>carbon-tax.html</v>
      </c>
      <c r="S521" s="18"/>
      <c r="T521" s="23"/>
      <c r="U521" s="47"/>
      <c r="V521" s="47"/>
      <c r="W521" s="47"/>
      <c r="X521" s="47"/>
      <c r="Y521" s="47"/>
      <c r="Z521" s="47"/>
    </row>
    <row r="522" spans="1:26" ht="14.25" customHeight="1">
      <c r="A522" s="21" t="str">
        <f t="shared" ref="A522:C522" si="1087">A$519</f>
        <v>Cross-Sector</v>
      </c>
      <c r="B522" s="21" t="str">
        <f t="shared" si="1087"/>
        <v>Carbon Tax</v>
      </c>
      <c r="C522" s="21" t="str">
        <f t="shared" si="1087"/>
        <v>Additional Carbon Tax Rate</v>
      </c>
      <c r="D522" s="16" t="s">
        <v>839</v>
      </c>
      <c r="E522" s="16"/>
      <c r="F522" s="16" t="s">
        <v>840</v>
      </c>
      <c r="G522" s="16"/>
      <c r="H522" s="15">
        <v>174</v>
      </c>
      <c r="I522" s="16" t="s">
        <v>63</v>
      </c>
      <c r="J522" s="21" t="str">
        <f t="shared" ref="J522:O522" si="1088">J$519</f>
        <v>Carbon Tax</v>
      </c>
      <c r="K522" s="21" t="str">
        <f t="shared" si="1088"/>
        <v>cross carbon tax</v>
      </c>
      <c r="L522" s="21">
        <f t="shared" si="1088"/>
        <v>0</v>
      </c>
      <c r="M522" s="21">
        <f t="shared" si="1088"/>
        <v>300</v>
      </c>
      <c r="N522" s="21">
        <f t="shared" si="1088"/>
        <v>5</v>
      </c>
      <c r="O522" s="23" t="str">
        <f t="shared" si="1088"/>
        <v>$/metric ton CO2e</v>
      </c>
      <c r="P522" s="26" t="s">
        <v>841</v>
      </c>
      <c r="Q522" s="23" t="str">
        <f t="shared" ref="Q522:R522" si="1089">Q$519</f>
        <v>fuels.html#carbon-tax</v>
      </c>
      <c r="R522" s="34" t="str">
        <f t="shared" si="1089"/>
        <v>carbon-tax.html</v>
      </c>
      <c r="S522" s="18"/>
      <c r="T522" s="23"/>
      <c r="U522" s="47"/>
      <c r="V522" s="47"/>
      <c r="W522" s="47"/>
      <c r="X522" s="47"/>
      <c r="Y522" s="47"/>
      <c r="Z522" s="47"/>
    </row>
    <row r="523" spans="1:26" ht="14.25" customHeight="1">
      <c r="A523" s="21" t="str">
        <f t="shared" ref="A523:C523" si="1090">A$519</f>
        <v>Cross-Sector</v>
      </c>
      <c r="B523" s="21" t="str">
        <f t="shared" si="1090"/>
        <v>Carbon Tax</v>
      </c>
      <c r="C523" s="21" t="str">
        <f t="shared" si="1090"/>
        <v>Additional Carbon Tax Rate</v>
      </c>
      <c r="D523" s="16" t="s">
        <v>821</v>
      </c>
      <c r="E523" s="16"/>
      <c r="F523" s="16" t="s">
        <v>822</v>
      </c>
      <c r="G523" s="16"/>
      <c r="H523" s="15">
        <v>175</v>
      </c>
      <c r="I523" s="16" t="s">
        <v>63</v>
      </c>
      <c r="J523" s="21" t="str">
        <f t="shared" ref="J523:O523" si="1091">J$519</f>
        <v>Carbon Tax</v>
      </c>
      <c r="K523" s="21" t="str">
        <f t="shared" si="1091"/>
        <v>cross carbon tax</v>
      </c>
      <c r="L523" s="21">
        <f t="shared" si="1091"/>
        <v>0</v>
      </c>
      <c r="M523" s="21">
        <f t="shared" si="1091"/>
        <v>300</v>
      </c>
      <c r="N523" s="21">
        <f t="shared" si="1091"/>
        <v>5</v>
      </c>
      <c r="O523" s="23" t="str">
        <f t="shared" si="1091"/>
        <v>$/metric ton CO2e</v>
      </c>
      <c r="P523" s="68" t="s">
        <v>842</v>
      </c>
      <c r="Q523" s="23" t="str">
        <f t="shared" ref="Q523:R523" si="1092">Q$519</f>
        <v>fuels.html#carbon-tax</v>
      </c>
      <c r="R523" s="34" t="str">
        <f t="shared" si="1092"/>
        <v>carbon-tax.html</v>
      </c>
      <c r="S523" s="18"/>
      <c r="T523" s="23"/>
      <c r="U523" s="47"/>
      <c r="V523" s="47"/>
      <c r="W523" s="47"/>
      <c r="X523" s="47"/>
      <c r="Y523" s="47"/>
      <c r="Z523" s="47"/>
    </row>
    <row r="524" spans="1:26" ht="14.25" customHeight="1">
      <c r="A524" s="21" t="str">
        <f t="shared" ref="A524:C524" si="1093">A$519</f>
        <v>Cross-Sector</v>
      </c>
      <c r="B524" s="21" t="str">
        <f t="shared" si="1093"/>
        <v>Carbon Tax</v>
      </c>
      <c r="C524" s="21" t="str">
        <f t="shared" si="1093"/>
        <v>Additional Carbon Tax Rate</v>
      </c>
      <c r="D524" s="16" t="s">
        <v>843</v>
      </c>
      <c r="E524" s="16"/>
      <c r="F524" s="16" t="s">
        <v>844</v>
      </c>
      <c r="G524" s="16"/>
      <c r="H524" s="15">
        <v>544</v>
      </c>
      <c r="I524" s="16" t="s">
        <v>63</v>
      </c>
      <c r="J524" s="21" t="str">
        <f t="shared" ref="J524:O524" si="1094">J$519</f>
        <v>Carbon Tax</v>
      </c>
      <c r="K524" s="21" t="str">
        <f t="shared" si="1094"/>
        <v>cross carbon tax</v>
      </c>
      <c r="L524" s="21">
        <f t="shared" si="1094"/>
        <v>0</v>
      </c>
      <c r="M524" s="21">
        <f t="shared" si="1094"/>
        <v>300</v>
      </c>
      <c r="N524" s="21">
        <f t="shared" si="1094"/>
        <v>5</v>
      </c>
      <c r="O524" s="23" t="str">
        <f t="shared" si="1094"/>
        <v>$/metric ton CO2e</v>
      </c>
      <c r="P524" s="26" t="s">
        <v>845</v>
      </c>
      <c r="Q524" s="23" t="str">
        <f t="shared" ref="Q524:R524" si="1095">Q$519</f>
        <v>fuels.html#carbon-tax</v>
      </c>
      <c r="R524" s="34" t="str">
        <f t="shared" si="1095"/>
        <v>carbon-tax.html</v>
      </c>
      <c r="S524" s="18"/>
      <c r="T524" s="23"/>
      <c r="U524" s="47"/>
      <c r="V524" s="47"/>
      <c r="W524" s="47"/>
      <c r="X524" s="47"/>
      <c r="Y524" s="47"/>
      <c r="Z524" s="47"/>
    </row>
    <row r="525" spans="1:26" ht="14.25" customHeight="1">
      <c r="A525" s="14" t="s">
        <v>811</v>
      </c>
      <c r="B525" s="14" t="s">
        <v>846</v>
      </c>
      <c r="C525" s="14" t="s">
        <v>847</v>
      </c>
      <c r="D525" s="16" t="s">
        <v>848</v>
      </c>
      <c r="E525" s="16"/>
      <c r="F525" s="16" t="s">
        <v>849</v>
      </c>
      <c r="G525" s="16"/>
      <c r="H525" s="15">
        <v>706</v>
      </c>
      <c r="I525" s="16" t="s">
        <v>86</v>
      </c>
      <c r="J525" s="14" t="s">
        <v>846</v>
      </c>
      <c r="K525" s="14" t="s">
        <v>850</v>
      </c>
      <c r="L525" s="14"/>
      <c r="M525" s="14"/>
      <c r="N525" s="14"/>
      <c r="O525" s="16"/>
      <c r="P525" s="18"/>
      <c r="Q525" s="23"/>
      <c r="R525" s="27"/>
      <c r="S525" s="35"/>
      <c r="T525" s="23"/>
      <c r="U525" s="47"/>
      <c r="V525" s="47"/>
      <c r="W525" s="47"/>
      <c r="X525" s="47"/>
      <c r="Y525" s="47"/>
      <c r="Z525" s="47"/>
    </row>
    <row r="526" spans="1:26" ht="14.25" customHeight="1">
      <c r="A526" s="21" t="str">
        <f t="shared" ref="A526:C526" si="1096">A$525</f>
        <v>Cross-Sector</v>
      </c>
      <c r="B526" s="21" t="str">
        <f t="shared" si="1096"/>
        <v>End Existing Subsidies</v>
      </c>
      <c r="C526" s="21" t="str">
        <f t="shared" si="1096"/>
        <v>Percent Reduction in BAU Subsidies</v>
      </c>
      <c r="D526" s="16" t="s">
        <v>708</v>
      </c>
      <c r="E526" s="16"/>
      <c r="F526" s="16" t="s">
        <v>369</v>
      </c>
      <c r="G526" s="16"/>
      <c r="H526" s="15">
        <v>69</v>
      </c>
      <c r="I526" s="16" t="s">
        <v>63</v>
      </c>
      <c r="J526" s="21" t="str">
        <f t="shared" ref="J526:K526" si="1097">J$525</f>
        <v>End Existing Subsidies</v>
      </c>
      <c r="K526" s="21" t="str">
        <f t="shared" si="1097"/>
        <v>cross reduce BAU subsidies</v>
      </c>
      <c r="L526" s="17">
        <v>0</v>
      </c>
      <c r="M526" s="17">
        <v>1</v>
      </c>
      <c r="N526" s="17">
        <v>0.01</v>
      </c>
      <c r="O526" s="16" t="s">
        <v>851</v>
      </c>
      <c r="P526" s="18" t="s">
        <v>852</v>
      </c>
      <c r="Q526" s="16" t="s">
        <v>853</v>
      </c>
      <c r="R526" s="27" t="s">
        <v>854</v>
      </c>
      <c r="S526" s="18" t="s">
        <v>205</v>
      </c>
      <c r="T526" s="23"/>
      <c r="U526" s="47"/>
      <c r="V526" s="47"/>
      <c r="W526" s="47"/>
      <c r="X526" s="47"/>
      <c r="Y526" s="47"/>
      <c r="Z526" s="47"/>
    </row>
    <row r="527" spans="1:26" ht="14.25" customHeight="1">
      <c r="A527" s="21" t="str">
        <f t="shared" ref="A527:C527" si="1098">A$525</f>
        <v>Cross-Sector</v>
      </c>
      <c r="B527" s="21" t="str">
        <f t="shared" si="1098"/>
        <v>End Existing Subsidies</v>
      </c>
      <c r="C527" s="21" t="str">
        <f t="shared" si="1098"/>
        <v>Percent Reduction in BAU Subsidies</v>
      </c>
      <c r="D527" s="16" t="s">
        <v>714</v>
      </c>
      <c r="E527" s="16"/>
      <c r="F527" s="16" t="s">
        <v>529</v>
      </c>
      <c r="G527" s="16"/>
      <c r="H527" s="15">
        <v>70</v>
      </c>
      <c r="I527" s="16" t="s">
        <v>63</v>
      </c>
      <c r="J527" s="21" t="str">
        <f t="shared" ref="J527:K527" si="1099">J$525</f>
        <v>End Existing Subsidies</v>
      </c>
      <c r="K527" s="21" t="str">
        <f t="shared" si="1099"/>
        <v>cross reduce BAU subsidies</v>
      </c>
      <c r="L527" s="22">
        <f t="shared" ref="L527:O527" si="1100">L$526</f>
        <v>0</v>
      </c>
      <c r="M527" s="22">
        <f t="shared" si="1100"/>
        <v>1</v>
      </c>
      <c r="N527" s="22">
        <f t="shared" si="1100"/>
        <v>0.01</v>
      </c>
      <c r="O527" s="23" t="str">
        <f t="shared" si="1100"/>
        <v>% reduction in BAU subsidies</v>
      </c>
      <c r="P527" s="18" t="s">
        <v>855</v>
      </c>
      <c r="Q527" s="16" t="s">
        <v>853</v>
      </c>
      <c r="R527" s="27" t="s">
        <v>854</v>
      </c>
      <c r="S527" s="18" t="s">
        <v>205</v>
      </c>
      <c r="T527" s="23"/>
      <c r="U527" s="47"/>
      <c r="V527" s="47"/>
      <c r="W527" s="47"/>
      <c r="X527" s="47"/>
      <c r="Y527" s="47"/>
      <c r="Z527" s="47"/>
    </row>
    <row r="528" spans="1:26" ht="14.25" customHeight="1">
      <c r="A528" s="21" t="str">
        <f t="shared" ref="A528:C528" si="1101">A$525</f>
        <v>Cross-Sector</v>
      </c>
      <c r="B528" s="21" t="str">
        <f t="shared" si="1101"/>
        <v>End Existing Subsidies</v>
      </c>
      <c r="C528" s="21" t="str">
        <f t="shared" si="1101"/>
        <v>Percent Reduction in BAU Subsidies</v>
      </c>
      <c r="D528" s="16" t="s">
        <v>856</v>
      </c>
      <c r="E528" s="16"/>
      <c r="F528" s="16" t="s">
        <v>379</v>
      </c>
      <c r="G528" s="16"/>
      <c r="H528" s="15">
        <v>71</v>
      </c>
      <c r="I528" s="16" t="s">
        <v>63</v>
      </c>
      <c r="J528" s="21" t="str">
        <f t="shared" ref="J528:K528" si="1102">J$525</f>
        <v>End Existing Subsidies</v>
      </c>
      <c r="K528" s="21" t="str">
        <f t="shared" si="1102"/>
        <v>cross reduce BAU subsidies</v>
      </c>
      <c r="L528" s="22">
        <f t="shared" ref="L528:O528" si="1103">L$526</f>
        <v>0</v>
      </c>
      <c r="M528" s="22">
        <f t="shared" si="1103"/>
        <v>1</v>
      </c>
      <c r="N528" s="22">
        <f t="shared" si="1103"/>
        <v>0.01</v>
      </c>
      <c r="O528" s="23" t="str">
        <f t="shared" si="1103"/>
        <v>% reduction in BAU subsidies</v>
      </c>
      <c r="P528" s="18" t="s">
        <v>857</v>
      </c>
      <c r="Q528" s="16" t="s">
        <v>853</v>
      </c>
      <c r="R528" s="27" t="s">
        <v>854</v>
      </c>
      <c r="S528" s="18" t="s">
        <v>205</v>
      </c>
      <c r="T528" s="23"/>
      <c r="U528" s="47"/>
      <c r="V528" s="47"/>
      <c r="W528" s="47"/>
      <c r="X528" s="47"/>
      <c r="Y528" s="47"/>
      <c r="Z528" s="47"/>
    </row>
    <row r="529" spans="1:26" ht="14.25" customHeight="1">
      <c r="A529" s="21" t="str">
        <f t="shared" ref="A529:C529" si="1104">A$525</f>
        <v>Cross-Sector</v>
      </c>
      <c r="B529" s="21" t="str">
        <f t="shared" si="1104"/>
        <v>End Existing Subsidies</v>
      </c>
      <c r="C529" s="21" t="str">
        <f t="shared" si="1104"/>
        <v>Percent Reduction in BAU Subsidies</v>
      </c>
      <c r="D529" s="16" t="s">
        <v>858</v>
      </c>
      <c r="E529" s="16"/>
      <c r="F529" s="16" t="s">
        <v>382</v>
      </c>
      <c r="G529" s="16"/>
      <c r="H529" s="15">
        <v>72</v>
      </c>
      <c r="I529" s="16" t="s">
        <v>86</v>
      </c>
      <c r="J529" s="21" t="str">
        <f t="shared" ref="J529:K529" si="1105">J$525</f>
        <v>End Existing Subsidies</v>
      </c>
      <c r="K529" s="21" t="str">
        <f t="shared" si="1105"/>
        <v>cross reduce BAU subsidies</v>
      </c>
      <c r="L529" s="22"/>
      <c r="M529" s="22"/>
      <c r="N529" s="22"/>
      <c r="O529" s="23"/>
      <c r="P529" s="18"/>
      <c r="Q529" s="16"/>
      <c r="R529" s="27"/>
      <c r="S529" s="18"/>
      <c r="T529" s="23"/>
      <c r="U529" s="47"/>
      <c r="V529" s="47"/>
      <c r="W529" s="47"/>
      <c r="X529" s="47"/>
      <c r="Y529" s="47"/>
      <c r="Z529" s="47"/>
    </row>
    <row r="530" spans="1:26" ht="14.25" customHeight="1">
      <c r="A530" s="21" t="str">
        <f t="shared" ref="A530:C530" si="1106">A$525</f>
        <v>Cross-Sector</v>
      </c>
      <c r="B530" s="21" t="str">
        <f t="shared" si="1106"/>
        <v>End Existing Subsidies</v>
      </c>
      <c r="C530" s="21" t="str">
        <f t="shared" si="1106"/>
        <v>Percent Reduction in BAU Subsidies</v>
      </c>
      <c r="D530" s="16" t="s">
        <v>859</v>
      </c>
      <c r="E530" s="16"/>
      <c r="F530" s="16" t="s">
        <v>385</v>
      </c>
      <c r="G530" s="16"/>
      <c r="H530" s="15">
        <v>73</v>
      </c>
      <c r="I530" s="16" t="s">
        <v>86</v>
      </c>
      <c r="J530" s="21" t="str">
        <f t="shared" ref="J530:K530" si="1107">J$525</f>
        <v>End Existing Subsidies</v>
      </c>
      <c r="K530" s="21" t="str">
        <f t="shared" si="1107"/>
        <v>cross reduce BAU subsidies</v>
      </c>
      <c r="L530" s="22"/>
      <c r="M530" s="22"/>
      <c r="N530" s="22"/>
      <c r="O530" s="23"/>
      <c r="P530" s="18"/>
      <c r="Q530" s="16"/>
      <c r="R530" s="27"/>
      <c r="S530" s="18"/>
      <c r="T530" s="23"/>
      <c r="U530" s="47"/>
      <c r="V530" s="47"/>
      <c r="W530" s="47"/>
      <c r="X530" s="47"/>
      <c r="Y530" s="47"/>
      <c r="Z530" s="47"/>
    </row>
    <row r="531" spans="1:26" ht="14.25" customHeight="1">
      <c r="A531" s="21" t="str">
        <f t="shared" ref="A531:C531" si="1108">A$525</f>
        <v>Cross-Sector</v>
      </c>
      <c r="B531" s="21" t="str">
        <f t="shared" si="1108"/>
        <v>End Existing Subsidies</v>
      </c>
      <c r="C531" s="21" t="str">
        <f t="shared" si="1108"/>
        <v>Percent Reduction in BAU Subsidies</v>
      </c>
      <c r="D531" s="16" t="s">
        <v>860</v>
      </c>
      <c r="E531" s="16"/>
      <c r="F531" s="16" t="s">
        <v>861</v>
      </c>
      <c r="G531" s="16"/>
      <c r="H531" s="15">
        <v>74</v>
      </c>
      <c r="I531" s="16" t="s">
        <v>63</v>
      </c>
      <c r="J531" s="21" t="str">
        <f t="shared" ref="J531:K531" si="1109">J$525</f>
        <v>End Existing Subsidies</v>
      </c>
      <c r="K531" s="21" t="str">
        <f t="shared" si="1109"/>
        <v>cross reduce BAU subsidies</v>
      </c>
      <c r="L531" s="22">
        <f t="shared" ref="L531:O531" si="1110">L$526</f>
        <v>0</v>
      </c>
      <c r="M531" s="22">
        <f t="shared" si="1110"/>
        <v>1</v>
      </c>
      <c r="N531" s="22">
        <f t="shared" si="1110"/>
        <v>0.01</v>
      </c>
      <c r="O531" s="23" t="str">
        <f t="shared" si="1110"/>
        <v>% reduction in BAU subsidies</v>
      </c>
      <c r="P531" s="18" t="s">
        <v>862</v>
      </c>
      <c r="Q531" s="16" t="s">
        <v>853</v>
      </c>
      <c r="R531" s="27" t="s">
        <v>854</v>
      </c>
      <c r="S531" s="18" t="s">
        <v>205</v>
      </c>
      <c r="T531" s="23"/>
      <c r="U531" s="47"/>
      <c r="V531" s="47"/>
      <c r="W531" s="47"/>
      <c r="X531" s="47"/>
      <c r="Y531" s="47"/>
      <c r="Z531" s="47"/>
    </row>
    <row r="532" spans="1:26" ht="14.25" customHeight="1">
      <c r="A532" s="21" t="str">
        <f t="shared" ref="A532:C532" si="1111">A$525</f>
        <v>Cross-Sector</v>
      </c>
      <c r="B532" s="21" t="str">
        <f t="shared" si="1111"/>
        <v>End Existing Subsidies</v>
      </c>
      <c r="C532" s="21" t="str">
        <f t="shared" si="1111"/>
        <v>Percent Reduction in BAU Subsidies</v>
      </c>
      <c r="D532" s="16" t="s">
        <v>863</v>
      </c>
      <c r="E532" s="16"/>
      <c r="F532" s="16" t="s">
        <v>391</v>
      </c>
      <c r="G532" s="16"/>
      <c r="H532" s="15">
        <v>707</v>
      </c>
      <c r="I532" s="16" t="s">
        <v>86</v>
      </c>
      <c r="J532" s="21" t="str">
        <f t="shared" ref="J532:K532" si="1112">J$525</f>
        <v>End Existing Subsidies</v>
      </c>
      <c r="K532" s="21" t="str">
        <f t="shared" si="1112"/>
        <v>cross reduce BAU subsidies</v>
      </c>
      <c r="L532" s="14"/>
      <c r="M532" s="14"/>
      <c r="N532" s="14"/>
      <c r="O532" s="16"/>
      <c r="P532" s="18"/>
      <c r="Q532" s="23"/>
      <c r="R532" s="27"/>
      <c r="S532" s="35"/>
      <c r="T532" s="23"/>
      <c r="U532" s="47"/>
      <c r="V532" s="47"/>
      <c r="W532" s="47"/>
      <c r="X532" s="47"/>
      <c r="Y532" s="47"/>
      <c r="Z532" s="47"/>
    </row>
    <row r="533" spans="1:26" ht="14.25" customHeight="1">
      <c r="A533" s="21" t="str">
        <f t="shared" ref="A533:C533" si="1113">A$525</f>
        <v>Cross-Sector</v>
      </c>
      <c r="B533" s="21" t="str">
        <f t="shared" si="1113"/>
        <v>End Existing Subsidies</v>
      </c>
      <c r="C533" s="21" t="str">
        <f t="shared" si="1113"/>
        <v>Percent Reduction in BAU Subsidies</v>
      </c>
      <c r="D533" s="16" t="s">
        <v>716</v>
      </c>
      <c r="E533" s="16"/>
      <c r="F533" s="16" t="s">
        <v>717</v>
      </c>
      <c r="G533" s="16"/>
      <c r="H533" s="15">
        <v>75</v>
      </c>
      <c r="I533" s="16" t="s">
        <v>63</v>
      </c>
      <c r="J533" s="21" t="str">
        <f t="shared" ref="J533:K533" si="1114">J$525</f>
        <v>End Existing Subsidies</v>
      </c>
      <c r="K533" s="21" t="str">
        <f t="shared" si="1114"/>
        <v>cross reduce BAU subsidies</v>
      </c>
      <c r="L533" s="22">
        <f t="shared" ref="L533:O533" si="1115">L$526</f>
        <v>0</v>
      </c>
      <c r="M533" s="22">
        <f t="shared" si="1115"/>
        <v>1</v>
      </c>
      <c r="N533" s="22">
        <f t="shared" si="1115"/>
        <v>0.01</v>
      </c>
      <c r="O533" s="23" t="str">
        <f t="shared" si="1115"/>
        <v>% reduction in BAU subsidies</v>
      </c>
      <c r="P533" s="18" t="s">
        <v>864</v>
      </c>
      <c r="Q533" s="16" t="s">
        <v>853</v>
      </c>
      <c r="R533" s="27" t="s">
        <v>854</v>
      </c>
      <c r="S533" s="18" t="s">
        <v>205</v>
      </c>
      <c r="T533" s="23"/>
      <c r="U533" s="47"/>
      <c r="V533" s="47"/>
      <c r="W533" s="47"/>
      <c r="X533" s="47"/>
      <c r="Y533" s="47"/>
      <c r="Z533" s="47"/>
    </row>
    <row r="534" spans="1:26" ht="14.25" customHeight="1">
      <c r="A534" s="21" t="str">
        <f t="shared" ref="A534:C534" si="1116">A$525</f>
        <v>Cross-Sector</v>
      </c>
      <c r="B534" s="21" t="str">
        <f t="shared" si="1116"/>
        <v>End Existing Subsidies</v>
      </c>
      <c r="C534" s="21" t="str">
        <f t="shared" si="1116"/>
        <v>Percent Reduction in BAU Subsidies</v>
      </c>
      <c r="D534" s="16" t="s">
        <v>719</v>
      </c>
      <c r="E534" s="16"/>
      <c r="F534" s="16" t="s">
        <v>720</v>
      </c>
      <c r="G534" s="16"/>
      <c r="H534" s="15">
        <v>76</v>
      </c>
      <c r="I534" s="16" t="s">
        <v>63</v>
      </c>
      <c r="J534" s="21" t="str">
        <f t="shared" ref="J534:K534" si="1117">J$525</f>
        <v>End Existing Subsidies</v>
      </c>
      <c r="K534" s="21" t="str">
        <f t="shared" si="1117"/>
        <v>cross reduce BAU subsidies</v>
      </c>
      <c r="L534" s="22">
        <f t="shared" ref="L534:O534" si="1118">L$526</f>
        <v>0</v>
      </c>
      <c r="M534" s="22">
        <f t="shared" si="1118"/>
        <v>1</v>
      </c>
      <c r="N534" s="22">
        <f t="shared" si="1118"/>
        <v>0.01</v>
      </c>
      <c r="O534" s="23" t="str">
        <f t="shared" si="1118"/>
        <v>% reduction in BAU subsidies</v>
      </c>
      <c r="P534" s="18" t="s">
        <v>865</v>
      </c>
      <c r="Q534" s="16" t="s">
        <v>853</v>
      </c>
      <c r="R534" s="27" t="s">
        <v>854</v>
      </c>
      <c r="S534" s="18" t="s">
        <v>205</v>
      </c>
      <c r="T534" s="23"/>
      <c r="U534" s="47"/>
      <c r="V534" s="47"/>
      <c r="W534" s="47"/>
      <c r="X534" s="47"/>
      <c r="Y534" s="47"/>
      <c r="Z534" s="47"/>
    </row>
    <row r="535" spans="1:26" ht="14.25" customHeight="1">
      <c r="A535" s="21" t="str">
        <f t="shared" ref="A535:C535" si="1119">A$525</f>
        <v>Cross-Sector</v>
      </c>
      <c r="B535" s="21" t="str">
        <f t="shared" si="1119"/>
        <v>End Existing Subsidies</v>
      </c>
      <c r="C535" s="21" t="str">
        <f t="shared" si="1119"/>
        <v>Percent Reduction in BAU Subsidies</v>
      </c>
      <c r="D535" s="16" t="s">
        <v>866</v>
      </c>
      <c r="E535" s="16"/>
      <c r="F535" s="16" t="s">
        <v>867</v>
      </c>
      <c r="G535" s="16"/>
      <c r="H535" s="15">
        <v>708</v>
      </c>
      <c r="I535" s="16" t="s">
        <v>86</v>
      </c>
      <c r="J535" s="21" t="str">
        <f t="shared" ref="J535:K535" si="1120">J$525</f>
        <v>End Existing Subsidies</v>
      </c>
      <c r="K535" s="21" t="str">
        <f t="shared" si="1120"/>
        <v>cross reduce BAU subsidies</v>
      </c>
      <c r="L535" s="14"/>
      <c r="M535" s="14"/>
      <c r="N535" s="14"/>
      <c r="O535" s="16"/>
      <c r="P535" s="18"/>
      <c r="Q535" s="23"/>
      <c r="R535" s="27"/>
      <c r="S535" s="35"/>
      <c r="T535" s="23"/>
      <c r="U535" s="47"/>
      <c r="V535" s="47"/>
      <c r="W535" s="47"/>
      <c r="X535" s="47"/>
      <c r="Y535" s="47"/>
      <c r="Z535" s="47"/>
    </row>
    <row r="536" spans="1:26" ht="14.25" customHeight="1">
      <c r="A536" s="21" t="str">
        <f t="shared" ref="A536:C536" si="1121">A$525</f>
        <v>Cross-Sector</v>
      </c>
      <c r="B536" s="21" t="str">
        <f t="shared" si="1121"/>
        <v>End Existing Subsidies</v>
      </c>
      <c r="C536" s="21" t="str">
        <f t="shared" si="1121"/>
        <v>Percent Reduction in BAU Subsidies</v>
      </c>
      <c r="D536" s="16" t="s">
        <v>868</v>
      </c>
      <c r="E536" s="16"/>
      <c r="F536" s="16" t="s">
        <v>869</v>
      </c>
      <c r="G536" s="16"/>
      <c r="H536" s="15">
        <v>709</v>
      </c>
      <c r="I536" s="16" t="s">
        <v>86</v>
      </c>
      <c r="J536" s="21" t="str">
        <f t="shared" ref="J536:K536" si="1122">J$525</f>
        <v>End Existing Subsidies</v>
      </c>
      <c r="K536" s="21" t="str">
        <f t="shared" si="1122"/>
        <v>cross reduce BAU subsidies</v>
      </c>
      <c r="L536" s="14"/>
      <c r="M536" s="14"/>
      <c r="N536" s="14"/>
      <c r="O536" s="16"/>
      <c r="P536" s="26" t="s">
        <v>870</v>
      </c>
      <c r="Q536" s="23"/>
      <c r="R536" s="27"/>
      <c r="S536" s="36" t="s">
        <v>871</v>
      </c>
      <c r="T536" s="23"/>
      <c r="U536" s="47"/>
      <c r="V536" s="47"/>
      <c r="W536" s="47"/>
      <c r="X536" s="47"/>
      <c r="Y536" s="47"/>
      <c r="Z536" s="47"/>
    </row>
    <row r="537" spans="1:26" ht="14.25" customHeight="1">
      <c r="A537" s="21" t="str">
        <f t="shared" ref="A537:C537" si="1123">A$525</f>
        <v>Cross-Sector</v>
      </c>
      <c r="B537" s="21" t="str">
        <f t="shared" si="1123"/>
        <v>End Existing Subsidies</v>
      </c>
      <c r="C537" s="21" t="str">
        <f t="shared" si="1123"/>
        <v>Percent Reduction in BAU Subsidies</v>
      </c>
      <c r="D537" s="16" t="s">
        <v>722</v>
      </c>
      <c r="E537" s="16"/>
      <c r="F537" s="16" t="s">
        <v>723</v>
      </c>
      <c r="G537" s="16"/>
      <c r="H537" s="15">
        <v>710</v>
      </c>
      <c r="I537" s="16" t="s">
        <v>86</v>
      </c>
      <c r="J537" s="21" t="str">
        <f t="shared" ref="J537:K537" si="1124">J$525</f>
        <v>End Existing Subsidies</v>
      </c>
      <c r="K537" s="21" t="str">
        <f t="shared" si="1124"/>
        <v>cross reduce BAU subsidies</v>
      </c>
      <c r="L537" s="22"/>
      <c r="M537" s="22"/>
      <c r="N537" s="22"/>
      <c r="O537" s="23"/>
      <c r="P537" s="18"/>
      <c r="Q537" s="16"/>
      <c r="R537" s="27"/>
      <c r="S537" s="18"/>
      <c r="T537" s="23"/>
      <c r="U537" s="47"/>
      <c r="V537" s="47"/>
      <c r="W537" s="47"/>
      <c r="X537" s="47"/>
      <c r="Y537" s="47"/>
      <c r="Z537" s="47"/>
    </row>
    <row r="538" spans="1:26" ht="14.25" customHeight="1">
      <c r="A538" s="21" t="str">
        <f t="shared" ref="A538:C538" si="1125">A$525</f>
        <v>Cross-Sector</v>
      </c>
      <c r="B538" s="21" t="str">
        <f t="shared" si="1125"/>
        <v>End Existing Subsidies</v>
      </c>
      <c r="C538" s="21" t="str">
        <f t="shared" si="1125"/>
        <v>Percent Reduction in BAU Subsidies</v>
      </c>
      <c r="D538" s="16" t="s">
        <v>872</v>
      </c>
      <c r="E538" s="16"/>
      <c r="F538" s="16" t="s">
        <v>873</v>
      </c>
      <c r="G538" s="16"/>
      <c r="H538" s="15">
        <v>711</v>
      </c>
      <c r="I538" s="16" t="s">
        <v>86</v>
      </c>
      <c r="J538" s="21" t="str">
        <f t="shared" ref="J538:K538" si="1126">J$525</f>
        <v>End Existing Subsidies</v>
      </c>
      <c r="K538" s="21" t="str">
        <f t="shared" si="1126"/>
        <v>cross reduce BAU subsidies</v>
      </c>
      <c r="L538" s="14"/>
      <c r="M538" s="14"/>
      <c r="N538" s="14"/>
      <c r="O538" s="16"/>
      <c r="P538" s="18"/>
      <c r="Q538" s="23"/>
      <c r="R538" s="27"/>
      <c r="S538" s="35"/>
      <c r="T538" s="23"/>
      <c r="U538" s="47"/>
      <c r="V538" s="47"/>
      <c r="W538" s="47"/>
      <c r="X538" s="47"/>
      <c r="Y538" s="47"/>
      <c r="Z538" s="47"/>
    </row>
    <row r="539" spans="1:26" ht="14.25" customHeight="1">
      <c r="A539" s="21" t="str">
        <f t="shared" ref="A539:C539" si="1127">A$525</f>
        <v>Cross-Sector</v>
      </c>
      <c r="B539" s="21" t="str">
        <f t="shared" si="1127"/>
        <v>End Existing Subsidies</v>
      </c>
      <c r="C539" s="21" t="str">
        <f t="shared" si="1127"/>
        <v>Percent Reduction in BAU Subsidies</v>
      </c>
      <c r="D539" s="16" t="s">
        <v>874</v>
      </c>
      <c r="E539" s="16"/>
      <c r="F539" s="16" t="s">
        <v>393</v>
      </c>
      <c r="G539" s="16"/>
      <c r="H539" s="15">
        <v>712</v>
      </c>
      <c r="I539" s="16" t="s">
        <v>86</v>
      </c>
      <c r="J539" s="21" t="str">
        <f t="shared" ref="J539:K539" si="1128">J$525</f>
        <v>End Existing Subsidies</v>
      </c>
      <c r="K539" s="21" t="str">
        <f t="shared" si="1128"/>
        <v>cross reduce BAU subsidies</v>
      </c>
      <c r="L539" s="14"/>
      <c r="M539" s="14"/>
      <c r="N539" s="14"/>
      <c r="O539" s="16"/>
      <c r="P539" s="18"/>
      <c r="Q539" s="23"/>
      <c r="R539" s="27"/>
      <c r="S539" s="35"/>
      <c r="T539" s="23"/>
      <c r="U539" s="47"/>
      <c r="V539" s="47"/>
      <c r="W539" s="47"/>
      <c r="X539" s="47"/>
      <c r="Y539" s="47"/>
      <c r="Z539" s="47"/>
    </row>
    <row r="540" spans="1:26" ht="14.25" customHeight="1">
      <c r="A540" s="21" t="str">
        <f t="shared" ref="A540:C540" si="1129">A$525</f>
        <v>Cross-Sector</v>
      </c>
      <c r="B540" s="21" t="str">
        <f t="shared" si="1129"/>
        <v>End Existing Subsidies</v>
      </c>
      <c r="C540" s="21" t="str">
        <f t="shared" si="1129"/>
        <v>Percent Reduction in BAU Subsidies</v>
      </c>
      <c r="D540" s="16" t="s">
        <v>725</v>
      </c>
      <c r="E540" s="16"/>
      <c r="F540" s="16" t="s">
        <v>400</v>
      </c>
      <c r="G540" s="16"/>
      <c r="H540" s="15">
        <v>713</v>
      </c>
      <c r="I540" s="16" t="s">
        <v>86</v>
      </c>
      <c r="J540" s="21" t="str">
        <f t="shared" ref="J540:K540" si="1130">J$525</f>
        <v>End Existing Subsidies</v>
      </c>
      <c r="K540" s="21" t="str">
        <f t="shared" si="1130"/>
        <v>cross reduce BAU subsidies</v>
      </c>
      <c r="L540" s="22"/>
      <c r="M540" s="22"/>
      <c r="N540" s="22"/>
      <c r="O540" s="23"/>
      <c r="P540" s="18"/>
      <c r="Q540" s="23"/>
      <c r="R540" s="27"/>
      <c r="S540" s="35"/>
      <c r="T540" s="23"/>
      <c r="U540" s="47"/>
      <c r="V540" s="47"/>
      <c r="W540" s="47"/>
      <c r="X540" s="47"/>
      <c r="Y540" s="47"/>
      <c r="Z540" s="47"/>
    </row>
    <row r="541" spans="1:26" ht="14.25" customHeight="1">
      <c r="A541" s="21" t="str">
        <f t="shared" ref="A541:C541" si="1131">A$525</f>
        <v>Cross-Sector</v>
      </c>
      <c r="B541" s="21" t="str">
        <f t="shared" si="1131"/>
        <v>End Existing Subsidies</v>
      </c>
      <c r="C541" s="21" t="str">
        <f t="shared" si="1131"/>
        <v>Percent Reduction in BAU Subsidies</v>
      </c>
      <c r="D541" s="16" t="s">
        <v>726</v>
      </c>
      <c r="E541" s="16"/>
      <c r="F541" s="16" t="s">
        <v>405</v>
      </c>
      <c r="G541" s="16"/>
      <c r="H541" s="15">
        <v>714</v>
      </c>
      <c r="I541" s="16" t="s">
        <v>86</v>
      </c>
      <c r="J541" s="21" t="str">
        <f t="shared" ref="J541:K541" si="1132">J$525</f>
        <v>End Existing Subsidies</v>
      </c>
      <c r="K541" s="21" t="str">
        <f t="shared" si="1132"/>
        <v>cross reduce BAU subsidies</v>
      </c>
      <c r="L541" s="22"/>
      <c r="M541" s="22"/>
      <c r="N541" s="22"/>
      <c r="O541" s="23"/>
      <c r="P541" s="18"/>
      <c r="Q541" s="23"/>
      <c r="R541" s="27"/>
      <c r="S541" s="35"/>
      <c r="T541" s="23"/>
      <c r="U541" s="47"/>
      <c r="V541" s="47"/>
      <c r="W541" s="47"/>
      <c r="X541" s="47"/>
      <c r="Y541" s="47"/>
      <c r="Z541" s="47"/>
    </row>
    <row r="542" spans="1:26" ht="14.25" customHeight="1">
      <c r="A542" s="21" t="str">
        <f t="shared" ref="A542:C542" si="1133">A$525</f>
        <v>Cross-Sector</v>
      </c>
      <c r="B542" s="21" t="str">
        <f t="shared" si="1133"/>
        <v>End Existing Subsidies</v>
      </c>
      <c r="C542" s="21" t="str">
        <f t="shared" si="1133"/>
        <v>Percent Reduction in BAU Subsidies</v>
      </c>
      <c r="D542" s="16" t="s">
        <v>728</v>
      </c>
      <c r="E542" s="16"/>
      <c r="F542" s="16" t="s">
        <v>729</v>
      </c>
      <c r="G542" s="16"/>
      <c r="H542" s="15">
        <v>715</v>
      </c>
      <c r="I542" s="16" t="s">
        <v>86</v>
      </c>
      <c r="J542" s="21" t="str">
        <f t="shared" ref="J542:K542" si="1134">J$525</f>
        <v>End Existing Subsidies</v>
      </c>
      <c r="K542" s="21" t="str">
        <f t="shared" si="1134"/>
        <v>cross reduce BAU subsidies</v>
      </c>
      <c r="L542" s="22"/>
      <c r="M542" s="22"/>
      <c r="N542" s="22"/>
      <c r="O542" s="23"/>
      <c r="P542" s="18"/>
      <c r="Q542" s="23"/>
      <c r="R542" s="27"/>
      <c r="S542" s="35"/>
      <c r="T542" s="23"/>
      <c r="U542" s="47"/>
      <c r="V542" s="47"/>
      <c r="W542" s="47"/>
      <c r="X542" s="47"/>
      <c r="Y542" s="47"/>
      <c r="Z542" s="47"/>
    </row>
    <row r="543" spans="1:26" ht="14.25" customHeight="1">
      <c r="A543" s="21" t="str">
        <f t="shared" ref="A543:C543" si="1135">A$525</f>
        <v>Cross-Sector</v>
      </c>
      <c r="B543" s="21" t="str">
        <f t="shared" si="1135"/>
        <v>End Existing Subsidies</v>
      </c>
      <c r="C543" s="21" t="str">
        <f t="shared" si="1135"/>
        <v>Percent Reduction in BAU Subsidies</v>
      </c>
      <c r="D543" s="16" t="s">
        <v>731</v>
      </c>
      <c r="E543" s="16"/>
      <c r="F543" s="16" t="s">
        <v>732</v>
      </c>
      <c r="G543" s="16"/>
      <c r="H543" s="15">
        <v>716</v>
      </c>
      <c r="I543" s="16" t="s">
        <v>86</v>
      </c>
      <c r="J543" s="21" t="str">
        <f t="shared" ref="J543:K543" si="1136">J$525</f>
        <v>End Existing Subsidies</v>
      </c>
      <c r="K543" s="21" t="str">
        <f t="shared" si="1136"/>
        <v>cross reduce BAU subsidies</v>
      </c>
      <c r="L543" s="22"/>
      <c r="M543" s="22"/>
      <c r="N543" s="22"/>
      <c r="O543" s="23"/>
      <c r="P543" s="18"/>
      <c r="Q543" s="23"/>
      <c r="R543" s="27"/>
      <c r="S543" s="35"/>
      <c r="T543" s="23"/>
      <c r="U543" s="47"/>
      <c r="V543" s="47"/>
      <c r="W543" s="47"/>
      <c r="X543" s="47"/>
      <c r="Y543" s="47"/>
      <c r="Z543" s="47"/>
    </row>
    <row r="544" spans="1:26" ht="14.25" customHeight="1">
      <c r="A544" s="21" t="str">
        <f t="shared" ref="A544:C544" si="1137">A$525</f>
        <v>Cross-Sector</v>
      </c>
      <c r="B544" s="21" t="str">
        <f t="shared" si="1137"/>
        <v>End Existing Subsidies</v>
      </c>
      <c r="C544" s="21" t="str">
        <f t="shared" si="1137"/>
        <v>Percent Reduction in BAU Subsidies</v>
      </c>
      <c r="D544" s="16" t="s">
        <v>875</v>
      </c>
      <c r="E544" s="16"/>
      <c r="F544" s="16" t="s">
        <v>409</v>
      </c>
      <c r="G544" s="16"/>
      <c r="H544" s="15">
        <v>717</v>
      </c>
      <c r="I544" s="16" t="s">
        <v>86</v>
      </c>
      <c r="J544" s="21" t="str">
        <f t="shared" ref="J544:K544" si="1138">J$525</f>
        <v>End Existing Subsidies</v>
      </c>
      <c r="K544" s="21" t="str">
        <f t="shared" si="1138"/>
        <v>cross reduce BAU subsidies</v>
      </c>
      <c r="L544" s="22"/>
      <c r="M544" s="22"/>
      <c r="N544" s="22"/>
      <c r="O544" s="23"/>
      <c r="P544" s="18"/>
      <c r="Q544" s="23"/>
      <c r="R544" s="27"/>
      <c r="S544" s="35"/>
      <c r="T544" s="23"/>
      <c r="U544" s="47"/>
      <c r="V544" s="47"/>
      <c r="W544" s="47"/>
      <c r="X544" s="47"/>
      <c r="Y544" s="47"/>
      <c r="Z544" s="47"/>
    </row>
    <row r="545" spans="1:26" ht="14.25" customHeight="1">
      <c r="A545" s="21" t="str">
        <f t="shared" ref="A545:C545" si="1139">A$525</f>
        <v>Cross-Sector</v>
      </c>
      <c r="B545" s="21" t="str">
        <f t="shared" si="1139"/>
        <v>End Existing Subsidies</v>
      </c>
      <c r="C545" s="21" t="str">
        <f t="shared" si="1139"/>
        <v>Percent Reduction in BAU Subsidies</v>
      </c>
      <c r="D545" s="16" t="s">
        <v>876</v>
      </c>
      <c r="E545" s="16"/>
      <c r="F545" s="16" t="s">
        <v>877</v>
      </c>
      <c r="G545" s="16"/>
      <c r="H545" s="15">
        <v>718</v>
      </c>
      <c r="I545" s="16" t="s">
        <v>86</v>
      </c>
      <c r="J545" s="21" t="str">
        <f t="shared" ref="J545:K545" si="1140">J$525</f>
        <v>End Existing Subsidies</v>
      </c>
      <c r="K545" s="21" t="str">
        <f t="shared" si="1140"/>
        <v>cross reduce BAU subsidies</v>
      </c>
      <c r="L545" s="22"/>
      <c r="M545" s="22"/>
      <c r="N545" s="22"/>
      <c r="O545" s="23"/>
      <c r="P545" s="18"/>
      <c r="Q545" s="23"/>
      <c r="R545" s="27"/>
      <c r="S545" s="35"/>
      <c r="T545" s="23"/>
      <c r="U545" s="47"/>
      <c r="V545" s="47"/>
      <c r="W545" s="47"/>
      <c r="X545" s="47"/>
      <c r="Y545" s="47"/>
      <c r="Z545" s="47"/>
    </row>
    <row r="546" spans="1:26" ht="14.25" customHeight="1">
      <c r="A546" s="14" t="s">
        <v>811</v>
      </c>
      <c r="B546" s="14" t="s">
        <v>878</v>
      </c>
      <c r="C546" s="14" t="s">
        <v>879</v>
      </c>
      <c r="D546" s="16"/>
      <c r="E546" s="16"/>
      <c r="F546" s="16"/>
      <c r="G546" s="16"/>
      <c r="H546" s="15">
        <v>719</v>
      </c>
      <c r="I546" s="16" t="s">
        <v>86</v>
      </c>
      <c r="J546" s="14" t="s">
        <v>880</v>
      </c>
      <c r="K546" s="14" t="s">
        <v>881</v>
      </c>
      <c r="L546" s="17"/>
      <c r="M546" s="17"/>
      <c r="N546" s="17"/>
      <c r="O546" s="16"/>
      <c r="P546" s="18"/>
      <c r="Q546" s="16"/>
      <c r="R546" s="27"/>
      <c r="S546" s="18"/>
      <c r="T546" s="16"/>
      <c r="U546" s="8"/>
      <c r="V546" s="8"/>
      <c r="W546" s="8"/>
      <c r="X546" s="8"/>
      <c r="Y546" s="8"/>
      <c r="Z546" s="8"/>
    </row>
    <row r="547" spans="1:26" ht="14.25" customHeight="1">
      <c r="A547" s="14" t="s">
        <v>811</v>
      </c>
      <c r="B547" s="14" t="s">
        <v>882</v>
      </c>
      <c r="C547" s="14" t="s">
        <v>883</v>
      </c>
      <c r="D547" s="16"/>
      <c r="E547" s="16"/>
      <c r="F547" s="16"/>
      <c r="G547" s="16"/>
      <c r="H547" s="15">
        <v>509</v>
      </c>
      <c r="I547" s="16" t="s">
        <v>63</v>
      </c>
      <c r="J547" s="14" t="s">
        <v>884</v>
      </c>
      <c r="K547" s="14" t="s">
        <v>885</v>
      </c>
      <c r="L547" s="14">
        <v>0</v>
      </c>
      <c r="M547" s="14">
        <v>1</v>
      </c>
      <c r="N547" s="14">
        <v>1</v>
      </c>
      <c r="O547" s="16" t="s">
        <v>317</v>
      </c>
      <c r="P547" s="16" t="s">
        <v>886</v>
      </c>
      <c r="Q547" s="16" t="s">
        <v>830</v>
      </c>
      <c r="R547" s="27" t="s">
        <v>831</v>
      </c>
      <c r="S547" s="16"/>
      <c r="T547" s="16"/>
      <c r="U547" s="8"/>
      <c r="V547" s="8"/>
      <c r="W547" s="8"/>
      <c r="X547" s="8"/>
      <c r="Y547" s="8"/>
      <c r="Z547" s="8"/>
    </row>
    <row r="548" spans="1:26" ht="14.25" customHeight="1">
      <c r="A548" s="14" t="s">
        <v>811</v>
      </c>
      <c r="B548" s="14" t="s">
        <v>887</v>
      </c>
      <c r="C548" s="14" t="s">
        <v>888</v>
      </c>
      <c r="D548" s="16" t="s">
        <v>848</v>
      </c>
      <c r="E548" s="16"/>
      <c r="F548" s="16" t="s">
        <v>849</v>
      </c>
      <c r="G548" s="16"/>
      <c r="H548" s="15">
        <v>720</v>
      </c>
      <c r="I548" s="16" t="s">
        <v>86</v>
      </c>
      <c r="J548" s="14" t="s">
        <v>887</v>
      </c>
      <c r="K548" s="14" t="s">
        <v>889</v>
      </c>
      <c r="L548" s="14"/>
      <c r="M548" s="14"/>
      <c r="N548" s="14"/>
      <c r="O548" s="16"/>
      <c r="P548" s="18"/>
      <c r="Q548" s="16"/>
      <c r="R548" s="27"/>
      <c r="S548" s="18"/>
      <c r="T548" s="16"/>
      <c r="U548" s="8"/>
      <c r="V548" s="8"/>
      <c r="W548" s="8"/>
      <c r="X548" s="8"/>
      <c r="Y548" s="8"/>
      <c r="Z548" s="8"/>
    </row>
    <row r="549" spans="1:26" ht="14.25" customHeight="1">
      <c r="A549" s="21" t="str">
        <f t="shared" ref="A549:C549" si="1141">A$548</f>
        <v>Cross-Sector</v>
      </c>
      <c r="B549" s="21" t="str">
        <f t="shared" si="1141"/>
        <v>Fixed Energy Prices</v>
      </c>
      <c r="C549" s="21" t="str">
        <f t="shared" si="1141"/>
        <v>Toggle Whether Policies Affect Energy Prices</v>
      </c>
      <c r="D549" s="16" t="s">
        <v>872</v>
      </c>
      <c r="E549" s="16"/>
      <c r="F549" s="16" t="s">
        <v>873</v>
      </c>
      <c r="G549" s="16"/>
      <c r="H549" s="15">
        <v>721</v>
      </c>
      <c r="I549" s="16" t="s">
        <v>86</v>
      </c>
      <c r="J549" s="14" t="s">
        <v>887</v>
      </c>
      <c r="K549" s="21" t="str">
        <f t="shared" ref="K549:K562" si="1142">K$548</f>
        <v>cross toggle whether policies affect energy prices</v>
      </c>
      <c r="L549" s="14"/>
      <c r="M549" s="14"/>
      <c r="N549" s="14"/>
      <c r="O549" s="16"/>
      <c r="P549" s="18"/>
      <c r="Q549" s="16"/>
      <c r="R549" s="27"/>
      <c r="S549" s="18"/>
      <c r="T549" s="16"/>
      <c r="U549" s="8"/>
      <c r="V549" s="8"/>
      <c r="W549" s="8"/>
      <c r="X549" s="8"/>
      <c r="Y549" s="8"/>
      <c r="Z549" s="8"/>
    </row>
    <row r="550" spans="1:26" ht="14.25" customHeight="1">
      <c r="A550" s="21" t="str">
        <f t="shared" ref="A550:C550" si="1143">A$548</f>
        <v>Cross-Sector</v>
      </c>
      <c r="B550" s="21" t="str">
        <f t="shared" si="1143"/>
        <v>Fixed Energy Prices</v>
      </c>
      <c r="C550" s="21" t="str">
        <f t="shared" si="1143"/>
        <v>Toggle Whether Policies Affect Energy Prices</v>
      </c>
      <c r="D550" s="16" t="s">
        <v>876</v>
      </c>
      <c r="E550" s="16"/>
      <c r="F550" s="16" t="s">
        <v>877</v>
      </c>
      <c r="G550" s="16"/>
      <c r="H550" s="15">
        <v>722</v>
      </c>
      <c r="I550" s="16" t="s">
        <v>86</v>
      </c>
      <c r="J550" s="14" t="s">
        <v>887</v>
      </c>
      <c r="K550" s="21" t="str">
        <f t="shared" si="1142"/>
        <v>cross toggle whether policies affect energy prices</v>
      </c>
      <c r="L550" s="14"/>
      <c r="M550" s="14"/>
      <c r="N550" s="14"/>
      <c r="O550" s="16"/>
      <c r="P550" s="18"/>
      <c r="Q550" s="16"/>
      <c r="R550" s="27"/>
      <c r="S550" s="18"/>
      <c r="T550" s="16"/>
      <c r="U550" s="8"/>
      <c r="V550" s="8"/>
      <c r="W550" s="8"/>
      <c r="X550" s="8"/>
      <c r="Y550" s="8"/>
      <c r="Z550" s="8"/>
    </row>
    <row r="551" spans="1:26" ht="14.25" customHeight="1">
      <c r="A551" s="57" t="s">
        <v>811</v>
      </c>
      <c r="B551" s="57" t="s">
        <v>890</v>
      </c>
      <c r="C551" s="57" t="s">
        <v>888</v>
      </c>
      <c r="D551" s="38" t="s">
        <v>708</v>
      </c>
      <c r="E551" s="38"/>
      <c r="F551" s="38" t="s">
        <v>369</v>
      </c>
      <c r="G551" s="16"/>
      <c r="H551" s="15">
        <v>836</v>
      </c>
      <c r="I551" s="16" t="s">
        <v>86</v>
      </c>
      <c r="J551" s="14" t="s">
        <v>890</v>
      </c>
      <c r="K551" s="21" t="str">
        <f t="shared" si="1142"/>
        <v>cross toggle whether policies affect energy prices</v>
      </c>
      <c r="L551" s="14"/>
      <c r="M551" s="14"/>
      <c r="N551" s="14"/>
      <c r="O551" s="16"/>
      <c r="P551" s="16"/>
      <c r="Q551" s="16"/>
      <c r="R551" s="16"/>
      <c r="S551" s="69"/>
      <c r="T551" s="16"/>
      <c r="U551" s="8"/>
      <c r="V551" s="8"/>
      <c r="W551" s="8"/>
      <c r="X551" s="8"/>
      <c r="Y551" s="8"/>
      <c r="Z551" s="8"/>
    </row>
    <row r="552" spans="1:26" ht="14.25" customHeight="1">
      <c r="A552" s="70" t="str">
        <f t="shared" ref="A552:C552" si="1144">A$551</f>
        <v>Cross-Sector</v>
      </c>
      <c r="B552" s="70" t="str">
        <f t="shared" si="1144"/>
        <v>Variable Energy Prices</v>
      </c>
      <c r="C552" s="70" t="str">
        <f t="shared" si="1144"/>
        <v>Toggle Whether Policies Affect Energy Prices</v>
      </c>
      <c r="D552" s="38" t="s">
        <v>714</v>
      </c>
      <c r="E552" s="38"/>
      <c r="F552" s="38" t="s">
        <v>529</v>
      </c>
      <c r="G552" s="16"/>
      <c r="H552" s="15">
        <v>837</v>
      </c>
      <c r="I552" s="16" t="s">
        <v>86</v>
      </c>
      <c r="J552" s="21" t="str">
        <f t="shared" ref="J552:J562" si="1145">J$551</f>
        <v>Variable Energy Prices</v>
      </c>
      <c r="K552" s="21" t="str">
        <f t="shared" si="1142"/>
        <v>cross toggle whether policies affect energy prices</v>
      </c>
      <c r="L552" s="14"/>
      <c r="M552" s="14"/>
      <c r="N552" s="14"/>
      <c r="O552" s="16"/>
      <c r="P552" s="16"/>
      <c r="Q552" s="16"/>
      <c r="R552" s="16"/>
      <c r="S552" s="69"/>
      <c r="T552" s="16"/>
      <c r="U552" s="8"/>
      <c r="V552" s="8"/>
      <c r="W552" s="8"/>
      <c r="X552" s="8"/>
      <c r="Y552" s="8"/>
      <c r="Z552" s="8"/>
    </row>
    <row r="553" spans="1:26" ht="14.25" customHeight="1">
      <c r="A553" s="70" t="str">
        <f t="shared" ref="A553:C553" si="1146">A$551</f>
        <v>Cross-Sector</v>
      </c>
      <c r="B553" s="70" t="str">
        <f t="shared" si="1146"/>
        <v>Variable Energy Prices</v>
      </c>
      <c r="C553" s="70" t="str">
        <f t="shared" si="1146"/>
        <v>Toggle Whether Policies Affect Energy Prices</v>
      </c>
      <c r="D553" s="38" t="s">
        <v>863</v>
      </c>
      <c r="E553" s="38"/>
      <c r="F553" s="38" t="s">
        <v>391</v>
      </c>
      <c r="G553" s="16"/>
      <c r="H553" s="15">
        <v>838</v>
      </c>
      <c r="I553" s="16" t="s">
        <v>86</v>
      </c>
      <c r="J553" s="21" t="str">
        <f t="shared" si="1145"/>
        <v>Variable Energy Prices</v>
      </c>
      <c r="K553" s="21" t="str">
        <f t="shared" si="1142"/>
        <v>cross toggle whether policies affect energy prices</v>
      </c>
      <c r="L553" s="14"/>
      <c r="M553" s="14"/>
      <c r="N553" s="14"/>
      <c r="O553" s="16"/>
      <c r="P553" s="16"/>
      <c r="Q553" s="16"/>
      <c r="R553" s="16"/>
      <c r="S553" s="69"/>
      <c r="T553" s="16"/>
      <c r="U553" s="8"/>
      <c r="V553" s="8"/>
      <c r="W553" s="8"/>
      <c r="X553" s="8"/>
      <c r="Y553" s="8"/>
      <c r="Z553" s="8"/>
    </row>
    <row r="554" spans="1:26" ht="14.25" customHeight="1">
      <c r="A554" s="70" t="str">
        <f t="shared" ref="A554:C554" si="1147">A$551</f>
        <v>Cross-Sector</v>
      </c>
      <c r="B554" s="70" t="str">
        <f t="shared" si="1147"/>
        <v>Variable Energy Prices</v>
      </c>
      <c r="C554" s="70" t="str">
        <f t="shared" si="1147"/>
        <v>Toggle Whether Policies Affect Energy Prices</v>
      </c>
      <c r="D554" s="38" t="s">
        <v>716</v>
      </c>
      <c r="E554" s="38"/>
      <c r="F554" s="38" t="s">
        <v>717</v>
      </c>
      <c r="G554" s="16"/>
      <c r="H554" s="15">
        <v>839</v>
      </c>
      <c r="I554" s="16" t="s">
        <v>86</v>
      </c>
      <c r="J554" s="21" t="str">
        <f t="shared" si="1145"/>
        <v>Variable Energy Prices</v>
      </c>
      <c r="K554" s="21" t="str">
        <f t="shared" si="1142"/>
        <v>cross toggle whether policies affect energy prices</v>
      </c>
      <c r="L554" s="14"/>
      <c r="M554" s="14"/>
      <c r="N554" s="14"/>
      <c r="O554" s="16"/>
      <c r="P554" s="16"/>
      <c r="Q554" s="16"/>
      <c r="R554" s="16"/>
      <c r="S554" s="69"/>
      <c r="T554" s="16"/>
      <c r="U554" s="8"/>
      <c r="V554" s="8"/>
      <c r="W554" s="8"/>
      <c r="X554" s="8"/>
      <c r="Y554" s="8"/>
      <c r="Z554" s="8"/>
    </row>
    <row r="555" spans="1:26" ht="14.25" customHeight="1">
      <c r="A555" s="70" t="str">
        <f t="shared" ref="A555:C555" si="1148">A$551</f>
        <v>Cross-Sector</v>
      </c>
      <c r="B555" s="70" t="str">
        <f t="shared" si="1148"/>
        <v>Variable Energy Prices</v>
      </c>
      <c r="C555" s="70" t="str">
        <f t="shared" si="1148"/>
        <v>Toggle Whether Policies Affect Energy Prices</v>
      </c>
      <c r="D555" s="38" t="s">
        <v>719</v>
      </c>
      <c r="E555" s="38"/>
      <c r="F555" s="38" t="s">
        <v>720</v>
      </c>
      <c r="G555" s="16"/>
      <c r="H555" s="15">
        <v>840</v>
      </c>
      <c r="I555" s="16" t="s">
        <v>86</v>
      </c>
      <c r="J555" s="21" t="str">
        <f t="shared" si="1145"/>
        <v>Variable Energy Prices</v>
      </c>
      <c r="K555" s="21" t="str">
        <f t="shared" si="1142"/>
        <v>cross toggle whether policies affect energy prices</v>
      </c>
      <c r="L555" s="14"/>
      <c r="M555" s="14"/>
      <c r="N555" s="14"/>
      <c r="O555" s="16"/>
      <c r="P555" s="16"/>
      <c r="Q555" s="16"/>
      <c r="R555" s="16"/>
      <c r="S555" s="69"/>
      <c r="T555" s="16"/>
      <c r="U555" s="8"/>
      <c r="V555" s="8"/>
      <c r="W555" s="8"/>
      <c r="X555" s="8"/>
      <c r="Y555" s="8"/>
      <c r="Z555" s="8"/>
    </row>
    <row r="556" spans="1:26" ht="14.25" customHeight="1">
      <c r="A556" s="70" t="str">
        <f t="shared" ref="A556:C556" si="1149">A$551</f>
        <v>Cross-Sector</v>
      </c>
      <c r="B556" s="70" t="str">
        <f t="shared" si="1149"/>
        <v>Variable Energy Prices</v>
      </c>
      <c r="C556" s="70" t="str">
        <f t="shared" si="1149"/>
        <v>Toggle Whether Policies Affect Energy Prices</v>
      </c>
      <c r="D556" s="38" t="s">
        <v>866</v>
      </c>
      <c r="E556" s="38"/>
      <c r="F556" s="38" t="s">
        <v>867</v>
      </c>
      <c r="G556" s="16"/>
      <c r="H556" s="15">
        <v>841</v>
      </c>
      <c r="I556" s="16" t="s">
        <v>86</v>
      </c>
      <c r="J556" s="21" t="str">
        <f t="shared" si="1145"/>
        <v>Variable Energy Prices</v>
      </c>
      <c r="K556" s="21" t="str">
        <f t="shared" si="1142"/>
        <v>cross toggle whether policies affect energy prices</v>
      </c>
      <c r="L556" s="14"/>
      <c r="M556" s="14"/>
      <c r="N556" s="14"/>
      <c r="O556" s="16"/>
      <c r="P556" s="16"/>
      <c r="Q556" s="16"/>
      <c r="R556" s="16"/>
      <c r="S556" s="69"/>
      <c r="T556" s="16"/>
      <c r="U556" s="8"/>
      <c r="V556" s="8"/>
      <c r="W556" s="8"/>
      <c r="X556" s="8"/>
      <c r="Y556" s="8"/>
      <c r="Z556" s="8"/>
    </row>
    <row r="557" spans="1:26" ht="14.25" customHeight="1">
      <c r="A557" s="70" t="str">
        <f t="shared" ref="A557:C557" si="1150">A$551</f>
        <v>Cross-Sector</v>
      </c>
      <c r="B557" s="70" t="str">
        <f t="shared" si="1150"/>
        <v>Variable Energy Prices</v>
      </c>
      <c r="C557" s="70" t="str">
        <f t="shared" si="1150"/>
        <v>Toggle Whether Policies Affect Energy Prices</v>
      </c>
      <c r="D557" s="38" t="s">
        <v>868</v>
      </c>
      <c r="E557" s="38"/>
      <c r="F557" s="38" t="s">
        <v>869</v>
      </c>
      <c r="G557" s="16"/>
      <c r="H557" s="15">
        <v>842</v>
      </c>
      <c r="I557" s="16" t="s">
        <v>86</v>
      </c>
      <c r="J557" s="21" t="str">
        <f t="shared" si="1145"/>
        <v>Variable Energy Prices</v>
      </c>
      <c r="K557" s="21" t="str">
        <f t="shared" si="1142"/>
        <v>cross toggle whether policies affect energy prices</v>
      </c>
      <c r="L557" s="14"/>
      <c r="M557" s="14"/>
      <c r="N557" s="14"/>
      <c r="O557" s="16"/>
      <c r="P557" s="16"/>
      <c r="Q557" s="16"/>
      <c r="R557" s="16"/>
      <c r="S557" s="69"/>
      <c r="T557" s="16"/>
      <c r="U557" s="8"/>
      <c r="V557" s="8"/>
      <c r="W557" s="8"/>
      <c r="X557" s="8"/>
      <c r="Y557" s="8"/>
      <c r="Z557" s="8"/>
    </row>
    <row r="558" spans="1:26" ht="14.25" customHeight="1">
      <c r="A558" s="70" t="str">
        <f t="shared" ref="A558:C558" si="1151">A$551</f>
        <v>Cross-Sector</v>
      </c>
      <c r="B558" s="70" t="str">
        <f t="shared" si="1151"/>
        <v>Variable Energy Prices</v>
      </c>
      <c r="C558" s="70" t="str">
        <f t="shared" si="1151"/>
        <v>Toggle Whether Policies Affect Energy Prices</v>
      </c>
      <c r="D558" s="38" t="s">
        <v>722</v>
      </c>
      <c r="E558" s="38"/>
      <c r="F558" s="38" t="s">
        <v>723</v>
      </c>
      <c r="G558" s="16"/>
      <c r="H558" s="15">
        <v>843</v>
      </c>
      <c r="I558" s="16" t="s">
        <v>86</v>
      </c>
      <c r="J558" s="21" t="str">
        <f t="shared" si="1145"/>
        <v>Variable Energy Prices</v>
      </c>
      <c r="K558" s="21" t="str">
        <f t="shared" si="1142"/>
        <v>cross toggle whether policies affect energy prices</v>
      </c>
      <c r="L558" s="14"/>
      <c r="M558" s="14"/>
      <c r="N558" s="14"/>
      <c r="O558" s="16"/>
      <c r="P558" s="16"/>
      <c r="Q558" s="16"/>
      <c r="R558" s="16"/>
      <c r="S558" s="69"/>
      <c r="T558" s="16"/>
      <c r="U558" s="8"/>
      <c r="V558" s="8"/>
      <c r="W558" s="8"/>
      <c r="X558" s="8"/>
      <c r="Y558" s="8"/>
      <c r="Z558" s="8"/>
    </row>
    <row r="559" spans="1:26" ht="14.25" customHeight="1">
      <c r="A559" s="70" t="str">
        <f t="shared" ref="A559:C559" si="1152">A$551</f>
        <v>Cross-Sector</v>
      </c>
      <c r="B559" s="70" t="str">
        <f t="shared" si="1152"/>
        <v>Variable Energy Prices</v>
      </c>
      <c r="C559" s="70" t="str">
        <f t="shared" si="1152"/>
        <v>Toggle Whether Policies Affect Energy Prices</v>
      </c>
      <c r="D559" s="38" t="s">
        <v>725</v>
      </c>
      <c r="E559" s="38"/>
      <c r="F559" s="38" t="s">
        <v>400</v>
      </c>
      <c r="G559" s="16"/>
      <c r="H559" s="15">
        <v>844</v>
      </c>
      <c r="I559" s="16" t="s">
        <v>86</v>
      </c>
      <c r="J559" s="21" t="str">
        <f t="shared" si="1145"/>
        <v>Variable Energy Prices</v>
      </c>
      <c r="K559" s="21" t="str">
        <f t="shared" si="1142"/>
        <v>cross toggle whether policies affect energy prices</v>
      </c>
      <c r="L559" s="14"/>
      <c r="M559" s="14"/>
      <c r="N559" s="14"/>
      <c r="O559" s="16"/>
      <c r="P559" s="16"/>
      <c r="Q559" s="16"/>
      <c r="R559" s="16"/>
      <c r="S559" s="69"/>
      <c r="T559" s="16"/>
      <c r="U559" s="8"/>
      <c r="V559" s="8"/>
      <c r="W559" s="8"/>
      <c r="X559" s="8"/>
      <c r="Y559" s="8"/>
      <c r="Z559" s="8"/>
    </row>
    <row r="560" spans="1:26" ht="14.25" customHeight="1">
      <c r="A560" s="70" t="str">
        <f t="shared" ref="A560:C560" si="1153">A$551</f>
        <v>Cross-Sector</v>
      </c>
      <c r="B560" s="70" t="str">
        <f t="shared" si="1153"/>
        <v>Variable Energy Prices</v>
      </c>
      <c r="C560" s="70" t="str">
        <f t="shared" si="1153"/>
        <v>Toggle Whether Policies Affect Energy Prices</v>
      </c>
      <c r="D560" s="38" t="s">
        <v>726</v>
      </c>
      <c r="E560" s="38"/>
      <c r="F560" s="38" t="s">
        <v>405</v>
      </c>
      <c r="G560" s="16"/>
      <c r="H560" s="15">
        <v>845</v>
      </c>
      <c r="I560" s="16" t="s">
        <v>86</v>
      </c>
      <c r="J560" s="21" t="str">
        <f t="shared" si="1145"/>
        <v>Variable Energy Prices</v>
      </c>
      <c r="K560" s="21" t="str">
        <f t="shared" si="1142"/>
        <v>cross toggle whether policies affect energy prices</v>
      </c>
      <c r="L560" s="14"/>
      <c r="M560" s="14"/>
      <c r="N560" s="14"/>
      <c r="O560" s="16"/>
      <c r="P560" s="16"/>
      <c r="Q560" s="16"/>
      <c r="R560" s="16"/>
      <c r="S560" s="69"/>
      <c r="T560" s="16"/>
      <c r="U560" s="8"/>
      <c r="V560" s="8"/>
      <c r="W560" s="8"/>
      <c r="X560" s="8"/>
      <c r="Y560" s="8"/>
      <c r="Z560" s="8"/>
    </row>
    <row r="561" spans="1:26" ht="14.25" customHeight="1">
      <c r="A561" s="70" t="str">
        <f t="shared" ref="A561:C561" si="1154">A$551</f>
        <v>Cross-Sector</v>
      </c>
      <c r="B561" s="70" t="str">
        <f t="shared" si="1154"/>
        <v>Variable Energy Prices</v>
      </c>
      <c r="C561" s="70" t="str">
        <f t="shared" si="1154"/>
        <v>Toggle Whether Policies Affect Energy Prices</v>
      </c>
      <c r="D561" s="38" t="s">
        <v>728</v>
      </c>
      <c r="E561" s="38"/>
      <c r="F561" s="38" t="s">
        <v>729</v>
      </c>
      <c r="G561" s="16"/>
      <c r="H561" s="15">
        <v>846</v>
      </c>
      <c r="I561" s="16" t="s">
        <v>86</v>
      </c>
      <c r="J561" s="21" t="str">
        <f t="shared" si="1145"/>
        <v>Variable Energy Prices</v>
      </c>
      <c r="K561" s="21" t="str">
        <f t="shared" si="1142"/>
        <v>cross toggle whether policies affect energy prices</v>
      </c>
      <c r="L561" s="14"/>
      <c r="M561" s="14"/>
      <c r="N561" s="14"/>
      <c r="O561" s="16"/>
      <c r="P561" s="16"/>
      <c r="Q561" s="16"/>
      <c r="R561" s="16"/>
      <c r="S561" s="69"/>
      <c r="T561" s="16"/>
      <c r="U561" s="8"/>
      <c r="V561" s="8"/>
      <c r="W561" s="8"/>
      <c r="X561" s="8"/>
      <c r="Y561" s="8"/>
      <c r="Z561" s="8"/>
    </row>
    <row r="562" spans="1:26" ht="14.25" customHeight="1">
      <c r="A562" s="70" t="str">
        <f t="shared" ref="A562:C562" si="1155">A$551</f>
        <v>Cross-Sector</v>
      </c>
      <c r="B562" s="70" t="str">
        <f t="shared" si="1155"/>
        <v>Variable Energy Prices</v>
      </c>
      <c r="C562" s="70" t="str">
        <f t="shared" si="1155"/>
        <v>Toggle Whether Policies Affect Energy Prices</v>
      </c>
      <c r="D562" s="38" t="s">
        <v>731</v>
      </c>
      <c r="E562" s="38"/>
      <c r="F562" s="38" t="s">
        <v>732</v>
      </c>
      <c r="G562" s="16"/>
      <c r="H562" s="15">
        <v>847</v>
      </c>
      <c r="I562" s="16" t="s">
        <v>86</v>
      </c>
      <c r="J562" s="21" t="str">
        <f t="shared" si="1145"/>
        <v>Variable Energy Prices</v>
      </c>
      <c r="K562" s="21" t="str">
        <f t="shared" si="1142"/>
        <v>cross toggle whether policies affect energy prices</v>
      </c>
      <c r="L562" s="14"/>
      <c r="M562" s="14"/>
      <c r="N562" s="14"/>
      <c r="O562" s="16"/>
      <c r="P562" s="16"/>
      <c r="Q562" s="16"/>
      <c r="R562" s="16"/>
      <c r="S562" s="69"/>
      <c r="T562" s="16"/>
      <c r="U562" s="8"/>
      <c r="V562" s="8"/>
      <c r="W562" s="8"/>
      <c r="X562" s="8"/>
      <c r="Y562" s="8"/>
      <c r="Z562" s="8"/>
    </row>
    <row r="563" spans="1:26" ht="14.25" customHeight="1">
      <c r="A563" s="14" t="s">
        <v>811</v>
      </c>
      <c r="B563" s="14" t="s">
        <v>891</v>
      </c>
      <c r="C563" s="14" t="s">
        <v>891</v>
      </c>
      <c r="D563" s="16" t="s">
        <v>708</v>
      </c>
      <c r="E563" s="16"/>
      <c r="F563" s="16" t="s">
        <v>369</v>
      </c>
      <c r="G563" s="16"/>
      <c r="H563" s="15">
        <v>723</v>
      </c>
      <c r="I563" s="16" t="s">
        <v>86</v>
      </c>
      <c r="J563" s="14" t="s">
        <v>891</v>
      </c>
      <c r="K563" s="14" t="s">
        <v>892</v>
      </c>
      <c r="L563" s="17">
        <v>0</v>
      </c>
      <c r="M563" s="17">
        <v>1</v>
      </c>
      <c r="N563" s="17">
        <v>0.01</v>
      </c>
      <c r="O563" s="16" t="s">
        <v>893</v>
      </c>
      <c r="P563" s="18" t="s">
        <v>894</v>
      </c>
      <c r="Q563" s="16" t="s">
        <v>895</v>
      </c>
      <c r="R563" s="27"/>
      <c r="S563" s="18"/>
      <c r="T563" s="16"/>
      <c r="U563" s="8"/>
      <c r="V563" s="8"/>
      <c r="W563" s="8"/>
      <c r="X563" s="8"/>
      <c r="Y563" s="8"/>
      <c r="Z563" s="8"/>
    </row>
    <row r="564" spans="1:26" ht="14.25" customHeight="1">
      <c r="A564" s="21" t="str">
        <f t="shared" ref="A564:C564" si="1156">A$563</f>
        <v>Cross-Sector</v>
      </c>
      <c r="B564" s="21" t="str">
        <f t="shared" si="1156"/>
        <v>Fuel Price Deregulation</v>
      </c>
      <c r="C564" s="21" t="str">
        <f t="shared" si="1156"/>
        <v>Fuel Price Deregulation</v>
      </c>
      <c r="D564" s="16" t="s">
        <v>714</v>
      </c>
      <c r="E564" s="16"/>
      <c r="F564" s="16" t="s">
        <v>529</v>
      </c>
      <c r="G564" s="16"/>
      <c r="H564" s="15">
        <v>724</v>
      </c>
      <c r="I564" s="16" t="s">
        <v>86</v>
      </c>
      <c r="J564" s="21" t="str">
        <f t="shared" ref="J564:K564" si="1157">J$563</f>
        <v>Fuel Price Deregulation</v>
      </c>
      <c r="K564" s="21" t="str">
        <f t="shared" si="1157"/>
        <v>cross fuel price deregulation</v>
      </c>
      <c r="L564" s="14"/>
      <c r="M564" s="14"/>
      <c r="N564" s="14"/>
      <c r="O564" s="16"/>
      <c r="P564" s="18"/>
      <c r="Q564" s="16"/>
      <c r="R564" s="27"/>
      <c r="S564" s="18"/>
      <c r="T564" s="16"/>
      <c r="U564" s="8"/>
      <c r="V564" s="8"/>
      <c r="W564" s="8"/>
      <c r="X564" s="8"/>
      <c r="Y564" s="8"/>
      <c r="Z564" s="8"/>
    </row>
    <row r="565" spans="1:26" ht="14.25" customHeight="1">
      <c r="A565" s="21" t="str">
        <f t="shared" ref="A565:C565" si="1158">A$563</f>
        <v>Cross-Sector</v>
      </c>
      <c r="B565" s="21" t="str">
        <f t="shared" si="1158"/>
        <v>Fuel Price Deregulation</v>
      </c>
      <c r="C565" s="21" t="str">
        <f t="shared" si="1158"/>
        <v>Fuel Price Deregulation</v>
      </c>
      <c r="D565" s="16" t="s">
        <v>856</v>
      </c>
      <c r="E565" s="16"/>
      <c r="F565" s="16" t="s">
        <v>379</v>
      </c>
      <c r="G565" s="16"/>
      <c r="H565" s="15">
        <v>725</v>
      </c>
      <c r="I565" s="16" t="s">
        <v>86</v>
      </c>
      <c r="J565" s="21" t="str">
        <f t="shared" ref="J565:K565" si="1159">J$563</f>
        <v>Fuel Price Deregulation</v>
      </c>
      <c r="K565" s="21" t="str">
        <f t="shared" si="1159"/>
        <v>cross fuel price deregulation</v>
      </c>
      <c r="L565" s="14"/>
      <c r="M565" s="14"/>
      <c r="N565" s="14"/>
      <c r="O565" s="16"/>
      <c r="P565" s="18"/>
      <c r="Q565" s="16"/>
      <c r="R565" s="27"/>
      <c r="S565" s="18"/>
      <c r="T565" s="16"/>
      <c r="U565" s="8"/>
      <c r="V565" s="8"/>
      <c r="W565" s="8"/>
      <c r="X565" s="8"/>
      <c r="Y565" s="8"/>
      <c r="Z565" s="8"/>
    </row>
    <row r="566" spans="1:26" ht="14.25" customHeight="1">
      <c r="A566" s="21" t="str">
        <f t="shared" ref="A566:C566" si="1160">A$563</f>
        <v>Cross-Sector</v>
      </c>
      <c r="B566" s="21" t="str">
        <f t="shared" si="1160"/>
        <v>Fuel Price Deregulation</v>
      </c>
      <c r="C566" s="21" t="str">
        <f t="shared" si="1160"/>
        <v>Fuel Price Deregulation</v>
      </c>
      <c r="D566" s="16" t="s">
        <v>863</v>
      </c>
      <c r="E566" s="16"/>
      <c r="F566" s="16" t="s">
        <v>391</v>
      </c>
      <c r="G566" s="16"/>
      <c r="H566" s="15">
        <v>726</v>
      </c>
      <c r="I566" s="16" t="s">
        <v>86</v>
      </c>
      <c r="J566" s="21" t="str">
        <f t="shared" ref="J566:K566" si="1161">J$563</f>
        <v>Fuel Price Deregulation</v>
      </c>
      <c r="K566" s="21" t="str">
        <f t="shared" si="1161"/>
        <v>cross fuel price deregulation</v>
      </c>
      <c r="L566" s="14"/>
      <c r="M566" s="14"/>
      <c r="N566" s="14"/>
      <c r="O566" s="16"/>
      <c r="P566" s="18"/>
      <c r="Q566" s="16"/>
      <c r="R566" s="27"/>
      <c r="S566" s="18"/>
      <c r="T566" s="16"/>
      <c r="U566" s="8"/>
      <c r="V566" s="8"/>
      <c r="W566" s="8"/>
      <c r="X566" s="8"/>
      <c r="Y566" s="8"/>
      <c r="Z566" s="8"/>
    </row>
    <row r="567" spans="1:26" ht="14.25" customHeight="1">
      <c r="A567" s="21" t="str">
        <f t="shared" ref="A567:C567" si="1162">A$563</f>
        <v>Cross-Sector</v>
      </c>
      <c r="B567" s="21" t="str">
        <f t="shared" si="1162"/>
        <v>Fuel Price Deregulation</v>
      </c>
      <c r="C567" s="21" t="str">
        <f t="shared" si="1162"/>
        <v>Fuel Price Deregulation</v>
      </c>
      <c r="D567" s="16" t="s">
        <v>716</v>
      </c>
      <c r="E567" s="16"/>
      <c r="F567" s="16" t="s">
        <v>717</v>
      </c>
      <c r="G567" s="16"/>
      <c r="H567" s="15">
        <v>727</v>
      </c>
      <c r="I567" s="16" t="s">
        <v>86</v>
      </c>
      <c r="J567" s="21" t="str">
        <f t="shared" ref="J567:K567" si="1163">J$563</f>
        <v>Fuel Price Deregulation</v>
      </c>
      <c r="K567" s="21" t="str">
        <f t="shared" si="1163"/>
        <v>cross fuel price deregulation</v>
      </c>
      <c r="L567" s="14"/>
      <c r="M567" s="14"/>
      <c r="N567" s="14"/>
      <c r="O567" s="16"/>
      <c r="P567" s="18"/>
      <c r="Q567" s="16"/>
      <c r="R567" s="27"/>
      <c r="S567" s="18"/>
      <c r="T567" s="16"/>
      <c r="U567" s="8"/>
      <c r="V567" s="8"/>
      <c r="W567" s="8"/>
      <c r="X567" s="8"/>
      <c r="Y567" s="8"/>
      <c r="Z567" s="8"/>
    </row>
    <row r="568" spans="1:26" ht="14.25" customHeight="1">
      <c r="A568" s="21" t="str">
        <f t="shared" ref="A568:C568" si="1164">A$563</f>
        <v>Cross-Sector</v>
      </c>
      <c r="B568" s="21" t="str">
        <f t="shared" si="1164"/>
        <v>Fuel Price Deregulation</v>
      </c>
      <c r="C568" s="21" t="str">
        <f t="shared" si="1164"/>
        <v>Fuel Price Deregulation</v>
      </c>
      <c r="D568" s="16" t="s">
        <v>719</v>
      </c>
      <c r="E568" s="16"/>
      <c r="F568" s="16" t="s">
        <v>720</v>
      </c>
      <c r="G568" s="16"/>
      <c r="H568" s="15">
        <v>728</v>
      </c>
      <c r="I568" s="16" t="s">
        <v>86</v>
      </c>
      <c r="J568" s="21" t="str">
        <f t="shared" ref="J568:K568" si="1165">J$563</f>
        <v>Fuel Price Deregulation</v>
      </c>
      <c r="K568" s="21" t="str">
        <f t="shared" si="1165"/>
        <v>cross fuel price deregulation</v>
      </c>
      <c r="L568" s="14"/>
      <c r="M568" s="14"/>
      <c r="N568" s="14"/>
      <c r="O568" s="16"/>
      <c r="P568" s="18"/>
      <c r="Q568" s="16"/>
      <c r="R568" s="27"/>
      <c r="S568" s="18"/>
      <c r="T568" s="16"/>
      <c r="U568" s="8"/>
      <c r="V568" s="8"/>
      <c r="W568" s="8"/>
      <c r="X568" s="8"/>
      <c r="Y568" s="8"/>
      <c r="Z568" s="8"/>
    </row>
    <row r="569" spans="1:26" ht="14.25" customHeight="1">
      <c r="A569" s="21" t="str">
        <f t="shared" ref="A569:C569" si="1166">A$563</f>
        <v>Cross-Sector</v>
      </c>
      <c r="B569" s="21" t="str">
        <f t="shared" si="1166"/>
        <v>Fuel Price Deregulation</v>
      </c>
      <c r="C569" s="21" t="str">
        <f t="shared" si="1166"/>
        <v>Fuel Price Deregulation</v>
      </c>
      <c r="D569" s="16" t="s">
        <v>866</v>
      </c>
      <c r="E569" s="16"/>
      <c r="F569" s="16" t="s">
        <v>867</v>
      </c>
      <c r="G569" s="16"/>
      <c r="H569" s="15">
        <v>729</v>
      </c>
      <c r="I569" s="16" t="s">
        <v>86</v>
      </c>
      <c r="J569" s="21" t="str">
        <f t="shared" ref="J569:K569" si="1167">J$563</f>
        <v>Fuel Price Deregulation</v>
      </c>
      <c r="K569" s="21" t="str">
        <f t="shared" si="1167"/>
        <v>cross fuel price deregulation</v>
      </c>
      <c r="L569" s="14"/>
      <c r="M569" s="14"/>
      <c r="N569" s="14"/>
      <c r="O569" s="16"/>
      <c r="P569" s="18"/>
      <c r="Q569" s="16"/>
      <c r="R569" s="27"/>
      <c r="S569" s="18"/>
      <c r="T569" s="16"/>
      <c r="U569" s="8"/>
      <c r="V569" s="8"/>
      <c r="W569" s="8"/>
      <c r="X569" s="8"/>
      <c r="Y569" s="8"/>
      <c r="Z569" s="8"/>
    </row>
    <row r="570" spans="1:26" ht="14.25" customHeight="1">
      <c r="A570" s="21" t="str">
        <f t="shared" ref="A570:C570" si="1168">A$563</f>
        <v>Cross-Sector</v>
      </c>
      <c r="B570" s="21" t="str">
        <f t="shared" si="1168"/>
        <v>Fuel Price Deregulation</v>
      </c>
      <c r="C570" s="21" t="str">
        <f t="shared" si="1168"/>
        <v>Fuel Price Deregulation</v>
      </c>
      <c r="D570" s="16" t="s">
        <v>868</v>
      </c>
      <c r="E570" s="16"/>
      <c r="F570" s="16" t="s">
        <v>869</v>
      </c>
      <c r="G570" s="16"/>
      <c r="H570" s="15">
        <v>730</v>
      </c>
      <c r="I570" s="16" t="s">
        <v>86</v>
      </c>
      <c r="J570" s="21" t="str">
        <f t="shared" ref="J570:K570" si="1169">J$563</f>
        <v>Fuel Price Deregulation</v>
      </c>
      <c r="K570" s="21" t="str">
        <f t="shared" si="1169"/>
        <v>cross fuel price deregulation</v>
      </c>
      <c r="L570" s="14"/>
      <c r="M570" s="14"/>
      <c r="N570" s="14"/>
      <c r="O570" s="16"/>
      <c r="P570" s="18"/>
      <c r="Q570" s="16"/>
      <c r="R570" s="27"/>
      <c r="S570" s="18"/>
      <c r="T570" s="16"/>
      <c r="U570" s="8"/>
      <c r="V570" s="8"/>
      <c r="W570" s="8"/>
      <c r="X570" s="8"/>
      <c r="Y570" s="8"/>
      <c r="Z570" s="8"/>
    </row>
    <row r="571" spans="1:26" ht="14.25" customHeight="1">
      <c r="A571" s="21" t="str">
        <f t="shared" ref="A571:C571" si="1170">A$563</f>
        <v>Cross-Sector</v>
      </c>
      <c r="B571" s="21" t="str">
        <f t="shared" si="1170"/>
        <v>Fuel Price Deregulation</v>
      </c>
      <c r="C571" s="21" t="str">
        <f t="shared" si="1170"/>
        <v>Fuel Price Deregulation</v>
      </c>
      <c r="D571" s="16" t="s">
        <v>722</v>
      </c>
      <c r="E571" s="16"/>
      <c r="F571" s="16" t="s">
        <v>723</v>
      </c>
      <c r="G571" s="16"/>
      <c r="H571" s="15">
        <v>731</v>
      </c>
      <c r="I571" s="16" t="s">
        <v>86</v>
      </c>
      <c r="J571" s="21" t="str">
        <f t="shared" ref="J571:K571" si="1171">J$563</f>
        <v>Fuel Price Deregulation</v>
      </c>
      <c r="K571" s="21" t="str">
        <f t="shared" si="1171"/>
        <v>cross fuel price deregulation</v>
      </c>
      <c r="L571" s="14"/>
      <c r="M571" s="14"/>
      <c r="N571" s="14"/>
      <c r="O571" s="16"/>
      <c r="P571" s="18"/>
      <c r="Q571" s="16"/>
      <c r="R571" s="27"/>
      <c r="S571" s="18"/>
      <c r="T571" s="16"/>
      <c r="U571" s="8"/>
      <c r="V571" s="8"/>
      <c r="W571" s="8"/>
      <c r="X571" s="8"/>
      <c r="Y571" s="8"/>
      <c r="Z571" s="8"/>
    </row>
    <row r="572" spans="1:26" ht="14.25" customHeight="1">
      <c r="A572" s="21" t="str">
        <f t="shared" ref="A572:C572" si="1172">A$563</f>
        <v>Cross-Sector</v>
      </c>
      <c r="B572" s="21" t="str">
        <f t="shared" si="1172"/>
        <v>Fuel Price Deregulation</v>
      </c>
      <c r="C572" s="21" t="str">
        <f t="shared" si="1172"/>
        <v>Fuel Price Deregulation</v>
      </c>
      <c r="D572" s="16" t="s">
        <v>725</v>
      </c>
      <c r="E572" s="16"/>
      <c r="F572" s="16" t="s">
        <v>400</v>
      </c>
      <c r="G572" s="16"/>
      <c r="H572" s="15">
        <v>732</v>
      </c>
      <c r="I572" s="16" t="s">
        <v>86</v>
      </c>
      <c r="J572" s="21" t="str">
        <f t="shared" ref="J572:K572" si="1173">J$563</f>
        <v>Fuel Price Deregulation</v>
      </c>
      <c r="K572" s="21" t="str">
        <f t="shared" si="1173"/>
        <v>cross fuel price deregulation</v>
      </c>
      <c r="L572" s="14"/>
      <c r="M572" s="14"/>
      <c r="N572" s="14"/>
      <c r="O572" s="16"/>
      <c r="P572" s="18"/>
      <c r="Q572" s="16"/>
      <c r="R572" s="27"/>
      <c r="S572" s="18"/>
      <c r="T572" s="16"/>
      <c r="U572" s="8"/>
      <c r="V572" s="8"/>
      <c r="W572" s="8"/>
      <c r="X572" s="8"/>
      <c r="Y572" s="8"/>
      <c r="Z572" s="8"/>
    </row>
    <row r="573" spans="1:26" ht="14.25" customHeight="1">
      <c r="A573" s="21" t="str">
        <f t="shared" ref="A573:C573" si="1174">A$563</f>
        <v>Cross-Sector</v>
      </c>
      <c r="B573" s="21" t="str">
        <f t="shared" si="1174"/>
        <v>Fuel Price Deregulation</v>
      </c>
      <c r="C573" s="21" t="str">
        <f t="shared" si="1174"/>
        <v>Fuel Price Deregulation</v>
      </c>
      <c r="D573" s="16" t="s">
        <v>726</v>
      </c>
      <c r="E573" s="16"/>
      <c r="F573" s="16" t="s">
        <v>405</v>
      </c>
      <c r="G573" s="16"/>
      <c r="H573" s="15">
        <v>733</v>
      </c>
      <c r="I573" s="16" t="s">
        <v>86</v>
      </c>
      <c r="J573" s="21" t="str">
        <f t="shared" ref="J573:K573" si="1175">J$563</f>
        <v>Fuel Price Deregulation</v>
      </c>
      <c r="K573" s="21" t="str">
        <f t="shared" si="1175"/>
        <v>cross fuel price deregulation</v>
      </c>
      <c r="L573" s="14"/>
      <c r="M573" s="14"/>
      <c r="N573" s="14"/>
      <c r="O573" s="16"/>
      <c r="P573" s="18"/>
      <c r="Q573" s="16"/>
      <c r="R573" s="27"/>
      <c r="S573" s="18"/>
      <c r="T573" s="16"/>
      <c r="U573" s="8"/>
      <c r="V573" s="8"/>
      <c r="W573" s="8"/>
      <c r="X573" s="8"/>
      <c r="Y573" s="8"/>
      <c r="Z573" s="8"/>
    </row>
    <row r="574" spans="1:26" ht="14.25" customHeight="1">
      <c r="A574" s="21" t="str">
        <f t="shared" ref="A574:C574" si="1176">A$563</f>
        <v>Cross-Sector</v>
      </c>
      <c r="B574" s="21" t="str">
        <f t="shared" si="1176"/>
        <v>Fuel Price Deregulation</v>
      </c>
      <c r="C574" s="21" t="str">
        <f t="shared" si="1176"/>
        <v>Fuel Price Deregulation</v>
      </c>
      <c r="D574" s="16" t="s">
        <v>728</v>
      </c>
      <c r="E574" s="16"/>
      <c r="F574" s="16" t="s">
        <v>729</v>
      </c>
      <c r="G574" s="16"/>
      <c r="H574" s="15">
        <v>734</v>
      </c>
      <c r="I574" s="16" t="s">
        <v>86</v>
      </c>
      <c r="J574" s="21" t="str">
        <f t="shared" ref="J574:K574" si="1177">J$563</f>
        <v>Fuel Price Deregulation</v>
      </c>
      <c r="K574" s="21" t="str">
        <f t="shared" si="1177"/>
        <v>cross fuel price deregulation</v>
      </c>
      <c r="L574" s="14"/>
      <c r="M574" s="14"/>
      <c r="N574" s="14"/>
      <c r="O574" s="16"/>
      <c r="P574" s="18"/>
      <c r="Q574" s="16"/>
      <c r="R574" s="27"/>
      <c r="S574" s="18"/>
      <c r="T574" s="16"/>
      <c r="U574" s="8"/>
      <c r="V574" s="8"/>
      <c r="W574" s="8"/>
      <c r="X574" s="8"/>
      <c r="Y574" s="8"/>
      <c r="Z574" s="8"/>
    </row>
    <row r="575" spans="1:26" ht="14.25" customHeight="1">
      <c r="A575" s="21" t="str">
        <f t="shared" ref="A575:C575" si="1178">A$563</f>
        <v>Cross-Sector</v>
      </c>
      <c r="B575" s="21" t="str">
        <f t="shared" si="1178"/>
        <v>Fuel Price Deregulation</v>
      </c>
      <c r="C575" s="21" t="str">
        <f t="shared" si="1178"/>
        <v>Fuel Price Deregulation</v>
      </c>
      <c r="D575" s="16" t="s">
        <v>731</v>
      </c>
      <c r="E575" s="16"/>
      <c r="F575" s="16" t="s">
        <v>732</v>
      </c>
      <c r="G575" s="16"/>
      <c r="H575" s="15">
        <v>735</v>
      </c>
      <c r="I575" s="16" t="s">
        <v>86</v>
      </c>
      <c r="J575" s="21" t="str">
        <f t="shared" ref="J575:K575" si="1179">J$563</f>
        <v>Fuel Price Deregulation</v>
      </c>
      <c r="K575" s="21" t="str">
        <f t="shared" si="1179"/>
        <v>cross fuel price deregulation</v>
      </c>
      <c r="L575" s="14"/>
      <c r="M575" s="14"/>
      <c r="N575" s="14"/>
      <c r="O575" s="16"/>
      <c r="P575" s="18"/>
      <c r="Q575" s="16"/>
      <c r="R575" s="27"/>
      <c r="S575" s="18"/>
      <c r="T575" s="16"/>
      <c r="U575" s="8"/>
      <c r="V575" s="8"/>
      <c r="W575" s="8"/>
      <c r="X575" s="8"/>
      <c r="Y575" s="8"/>
      <c r="Z575" s="8"/>
    </row>
    <row r="576" spans="1:26" ht="14.25" customHeight="1">
      <c r="A576" s="21" t="str">
        <f t="shared" ref="A576:C576" si="1180">A$563</f>
        <v>Cross-Sector</v>
      </c>
      <c r="B576" s="21" t="str">
        <f t="shared" si="1180"/>
        <v>Fuel Price Deregulation</v>
      </c>
      <c r="C576" s="21" t="str">
        <f t="shared" si="1180"/>
        <v>Fuel Price Deregulation</v>
      </c>
      <c r="D576" s="16" t="s">
        <v>875</v>
      </c>
      <c r="E576" s="16"/>
      <c r="F576" s="16" t="s">
        <v>409</v>
      </c>
      <c r="G576" s="16"/>
      <c r="H576" s="15">
        <v>736</v>
      </c>
      <c r="I576" s="16" t="s">
        <v>86</v>
      </c>
      <c r="J576" s="21" t="str">
        <f t="shared" ref="J576:K576" si="1181">J$563</f>
        <v>Fuel Price Deregulation</v>
      </c>
      <c r="K576" s="21" t="str">
        <f t="shared" si="1181"/>
        <v>cross fuel price deregulation</v>
      </c>
      <c r="L576" s="14"/>
      <c r="M576" s="14"/>
      <c r="N576" s="14"/>
      <c r="O576" s="16"/>
      <c r="P576" s="18"/>
      <c r="Q576" s="16"/>
      <c r="R576" s="27"/>
      <c r="S576" s="18"/>
      <c r="T576" s="16"/>
      <c r="U576" s="8"/>
      <c r="V576" s="8"/>
      <c r="W576" s="8"/>
      <c r="X576" s="8"/>
      <c r="Y576" s="8"/>
      <c r="Z576" s="8"/>
    </row>
    <row r="577" spans="1:26" ht="14.25" customHeight="1">
      <c r="A577" s="21" t="str">
        <f t="shared" ref="A577:C577" si="1182">A$563</f>
        <v>Cross-Sector</v>
      </c>
      <c r="B577" s="21" t="str">
        <f t="shared" si="1182"/>
        <v>Fuel Price Deregulation</v>
      </c>
      <c r="C577" s="21" t="str">
        <f t="shared" si="1182"/>
        <v>Fuel Price Deregulation</v>
      </c>
      <c r="D577" s="16" t="s">
        <v>876</v>
      </c>
      <c r="E577" s="16"/>
      <c r="F577" s="16" t="s">
        <v>877</v>
      </c>
      <c r="G577" s="16"/>
      <c r="H577" s="15">
        <v>737</v>
      </c>
      <c r="I577" s="16" t="s">
        <v>86</v>
      </c>
      <c r="J577" s="21" t="str">
        <f t="shared" ref="J577:K577" si="1183">J$563</f>
        <v>Fuel Price Deregulation</v>
      </c>
      <c r="K577" s="21" t="str">
        <f t="shared" si="1183"/>
        <v>cross fuel price deregulation</v>
      </c>
      <c r="L577" s="14"/>
      <c r="M577" s="14"/>
      <c r="N577" s="14"/>
      <c r="O577" s="16"/>
      <c r="P577" s="18"/>
      <c r="Q577" s="16"/>
      <c r="R577" s="27"/>
      <c r="S577" s="18"/>
      <c r="T577" s="16"/>
      <c r="U577" s="8"/>
      <c r="V577" s="8"/>
      <c r="W577" s="8"/>
      <c r="X577" s="8"/>
      <c r="Y577" s="8"/>
      <c r="Z577" s="8"/>
    </row>
    <row r="578" spans="1:26" ht="14.25" customHeight="1">
      <c r="A578" s="14" t="s">
        <v>811</v>
      </c>
      <c r="B578" s="14" t="s">
        <v>896</v>
      </c>
      <c r="C578" s="14" t="s">
        <v>897</v>
      </c>
      <c r="D578" s="16" t="s">
        <v>848</v>
      </c>
      <c r="E578" s="16"/>
      <c r="F578" s="16" t="s">
        <v>849</v>
      </c>
      <c r="G578" s="16"/>
      <c r="H578" s="15">
        <v>78</v>
      </c>
      <c r="I578" s="16" t="s">
        <v>63</v>
      </c>
      <c r="J578" s="14" t="s">
        <v>896</v>
      </c>
      <c r="K578" s="14" t="s">
        <v>898</v>
      </c>
      <c r="L578" s="17">
        <v>0</v>
      </c>
      <c r="M578" s="17">
        <v>0.2</v>
      </c>
      <c r="N578" s="50">
        <v>5.0000000000000001E-3</v>
      </c>
      <c r="O578" s="16" t="s">
        <v>899</v>
      </c>
      <c r="P578" s="46" t="s">
        <v>900</v>
      </c>
      <c r="Q578" s="16" t="s">
        <v>901</v>
      </c>
      <c r="R578" s="27" t="s">
        <v>902</v>
      </c>
      <c r="S578" s="18" t="s">
        <v>903</v>
      </c>
      <c r="T578" s="23"/>
      <c r="U578" s="47"/>
      <c r="V578" s="47"/>
      <c r="W578" s="47"/>
      <c r="X578" s="47"/>
      <c r="Y578" s="47"/>
      <c r="Z578" s="47"/>
    </row>
    <row r="579" spans="1:26" ht="14.25" customHeight="1">
      <c r="A579" s="21" t="str">
        <f t="shared" ref="A579:C579" si="1184">A$578</f>
        <v>Cross-Sector</v>
      </c>
      <c r="B579" s="21" t="str">
        <f t="shared" si="1184"/>
        <v>Fuel Taxes</v>
      </c>
      <c r="C579" s="21" t="str">
        <f t="shared" si="1184"/>
        <v>Additional Fuel Tax Rate by Fuel</v>
      </c>
      <c r="D579" s="16" t="s">
        <v>708</v>
      </c>
      <c r="E579" s="16"/>
      <c r="F579" s="16" t="s">
        <v>369</v>
      </c>
      <c r="G579" s="23"/>
      <c r="H579" s="15">
        <v>79</v>
      </c>
      <c r="I579" s="16" t="s">
        <v>63</v>
      </c>
      <c r="J579" s="21" t="str">
        <f t="shared" ref="J579:O579" si="1185">J$578</f>
        <v>Fuel Taxes</v>
      </c>
      <c r="K579" s="22" t="str">
        <f t="shared" si="1185"/>
        <v>cross fuel tax</v>
      </c>
      <c r="L579" s="22">
        <f t="shared" si="1185"/>
        <v>0</v>
      </c>
      <c r="M579" s="22">
        <f t="shared" si="1185"/>
        <v>0.2</v>
      </c>
      <c r="N579" s="71">
        <f t="shared" si="1185"/>
        <v>5.0000000000000001E-3</v>
      </c>
      <c r="O579" s="23" t="str">
        <f t="shared" si="1185"/>
        <v>% of BAU price</v>
      </c>
      <c r="P579" s="72" t="s">
        <v>904</v>
      </c>
      <c r="Q579" s="16" t="s">
        <v>901</v>
      </c>
      <c r="R579" s="27" t="s">
        <v>902</v>
      </c>
      <c r="S579" s="35" t="str">
        <f t="shared" ref="S579:S580" si="1186">S$578</f>
        <v>AVG SALES TAX: The Sales Tax Clearinghouse, FAQ, https://thestc.com/FAQ.stm, Question "What is the average sales tax nationally?"  
https://law.lis.virginia.gov/vacode/title58.1/chapter29/section58.1-2900/
https://law.lis.virginia.gov/vacode/title58.1/chapter29.1/section58.1-2904/
https://www.tax.virginia.gov/retail-sales-and-use-tax
https://www.dmv.virginia.gov/commercial/#taxact/tax_rates.asp</v>
      </c>
      <c r="T579" s="23"/>
      <c r="U579" s="47"/>
      <c r="V579" s="47"/>
      <c r="W579" s="47"/>
      <c r="X579" s="47"/>
      <c r="Y579" s="47"/>
      <c r="Z579" s="47"/>
    </row>
    <row r="580" spans="1:26" ht="14.25" customHeight="1">
      <c r="A580" s="21" t="str">
        <f t="shared" ref="A580:C580" si="1187">A$578</f>
        <v>Cross-Sector</v>
      </c>
      <c r="B580" s="21" t="str">
        <f t="shared" si="1187"/>
        <v>Fuel Taxes</v>
      </c>
      <c r="C580" s="21" t="str">
        <f t="shared" si="1187"/>
        <v>Additional Fuel Tax Rate by Fuel</v>
      </c>
      <c r="D580" s="16" t="s">
        <v>714</v>
      </c>
      <c r="E580" s="16"/>
      <c r="F580" s="16" t="s">
        <v>529</v>
      </c>
      <c r="G580" s="23"/>
      <c r="H580" s="15">
        <v>80</v>
      </c>
      <c r="I580" s="16" t="s">
        <v>63</v>
      </c>
      <c r="J580" s="21" t="str">
        <f t="shared" ref="J580:O580" si="1188">J$578</f>
        <v>Fuel Taxes</v>
      </c>
      <c r="K580" s="22" t="str">
        <f t="shared" si="1188"/>
        <v>cross fuel tax</v>
      </c>
      <c r="L580" s="22">
        <f t="shared" si="1188"/>
        <v>0</v>
      </c>
      <c r="M580" s="22">
        <f t="shared" si="1188"/>
        <v>0.2</v>
      </c>
      <c r="N580" s="71">
        <f t="shared" si="1188"/>
        <v>5.0000000000000001E-3</v>
      </c>
      <c r="O580" s="23" t="str">
        <f t="shared" si="1188"/>
        <v>% of BAU price</v>
      </c>
      <c r="P580" s="72" t="s">
        <v>905</v>
      </c>
      <c r="Q580" s="16" t="s">
        <v>901</v>
      </c>
      <c r="R580" s="27" t="s">
        <v>902</v>
      </c>
      <c r="S580" s="35" t="str">
        <f t="shared" si="1186"/>
        <v>AVG SALES TAX: The Sales Tax Clearinghouse, FAQ, https://thestc.com/FAQ.stm, Question "What is the average sales tax nationally?"  
https://law.lis.virginia.gov/vacode/title58.1/chapter29/section58.1-2900/
https://law.lis.virginia.gov/vacode/title58.1/chapter29.1/section58.1-2904/
https://www.tax.virginia.gov/retail-sales-and-use-tax
https://www.dmv.virginia.gov/commercial/#taxact/tax_rates.asp</v>
      </c>
      <c r="T580" s="23"/>
      <c r="U580" s="47"/>
      <c r="V580" s="47"/>
      <c r="W580" s="47"/>
      <c r="X580" s="47"/>
      <c r="Y580" s="47"/>
      <c r="Z580" s="47"/>
    </row>
    <row r="581" spans="1:26" ht="14.25" customHeight="1">
      <c r="A581" s="21" t="str">
        <f t="shared" ref="A581:C581" si="1189">A$578</f>
        <v>Cross-Sector</v>
      </c>
      <c r="B581" s="21" t="str">
        <f t="shared" si="1189"/>
        <v>Fuel Taxes</v>
      </c>
      <c r="C581" s="21" t="str">
        <f t="shared" si="1189"/>
        <v>Additional Fuel Tax Rate by Fuel</v>
      </c>
      <c r="D581" s="16" t="s">
        <v>856</v>
      </c>
      <c r="E581" s="16"/>
      <c r="F581" s="16" t="s">
        <v>379</v>
      </c>
      <c r="G581" s="23"/>
      <c r="H581" s="15">
        <v>738</v>
      </c>
      <c r="I581" s="16" t="s">
        <v>86</v>
      </c>
      <c r="J581" s="21" t="str">
        <f t="shared" ref="J581:K581" si="1190">J$578</f>
        <v>Fuel Taxes</v>
      </c>
      <c r="K581" s="22" t="str">
        <f t="shared" si="1190"/>
        <v>cross fuel tax</v>
      </c>
      <c r="L581" s="22"/>
      <c r="M581" s="22"/>
      <c r="N581" s="71"/>
      <c r="O581" s="23"/>
      <c r="P581" s="18"/>
      <c r="Q581" s="23"/>
      <c r="R581" s="27"/>
      <c r="S581" s="35"/>
      <c r="T581" s="23"/>
      <c r="U581" s="47"/>
      <c r="V581" s="47"/>
      <c r="W581" s="47"/>
      <c r="X581" s="47"/>
      <c r="Y581" s="47"/>
      <c r="Z581" s="47"/>
    </row>
    <row r="582" spans="1:26" ht="14.25" customHeight="1">
      <c r="A582" s="21" t="str">
        <f t="shared" ref="A582:C582" si="1191">A$578</f>
        <v>Cross-Sector</v>
      </c>
      <c r="B582" s="21" t="str">
        <f t="shared" si="1191"/>
        <v>Fuel Taxes</v>
      </c>
      <c r="C582" s="21" t="str">
        <f t="shared" si="1191"/>
        <v>Additional Fuel Tax Rate by Fuel</v>
      </c>
      <c r="D582" s="16" t="s">
        <v>863</v>
      </c>
      <c r="E582" s="16"/>
      <c r="F582" s="16" t="s">
        <v>391</v>
      </c>
      <c r="G582" s="23"/>
      <c r="H582" s="15">
        <v>739</v>
      </c>
      <c r="I582" s="16" t="s">
        <v>86</v>
      </c>
      <c r="J582" s="21" t="str">
        <f t="shared" ref="J582:K582" si="1192">J$578</f>
        <v>Fuel Taxes</v>
      </c>
      <c r="K582" s="22" t="str">
        <f t="shared" si="1192"/>
        <v>cross fuel tax</v>
      </c>
      <c r="L582" s="22"/>
      <c r="M582" s="22"/>
      <c r="N582" s="71"/>
      <c r="O582" s="23"/>
      <c r="P582" s="18"/>
      <c r="Q582" s="23"/>
      <c r="R582" s="27"/>
      <c r="S582" s="35"/>
      <c r="T582" s="23"/>
      <c r="U582" s="47"/>
      <c r="V582" s="47"/>
      <c r="W582" s="47"/>
      <c r="X582" s="47"/>
      <c r="Y582" s="47"/>
      <c r="Z582" s="47"/>
    </row>
    <row r="583" spans="1:26" ht="14.25" customHeight="1">
      <c r="A583" s="21" t="str">
        <f t="shared" ref="A583:C583" si="1193">A$578</f>
        <v>Cross-Sector</v>
      </c>
      <c r="B583" s="21" t="str">
        <f t="shared" si="1193"/>
        <v>Fuel Taxes</v>
      </c>
      <c r="C583" s="21" t="str">
        <f t="shared" si="1193"/>
        <v>Additional Fuel Tax Rate by Fuel</v>
      </c>
      <c r="D583" s="16" t="s">
        <v>716</v>
      </c>
      <c r="E583" s="16"/>
      <c r="F583" s="16" t="s">
        <v>717</v>
      </c>
      <c r="G583" s="23"/>
      <c r="H583" s="15">
        <v>81</v>
      </c>
      <c r="I583" s="16" t="s">
        <v>63</v>
      </c>
      <c r="J583" s="21" t="str">
        <f t="shared" ref="J583:O583" si="1194">J$578</f>
        <v>Fuel Taxes</v>
      </c>
      <c r="K583" s="22" t="str">
        <f t="shared" si="1194"/>
        <v>cross fuel tax</v>
      </c>
      <c r="L583" s="22">
        <f t="shared" si="1194"/>
        <v>0</v>
      </c>
      <c r="M583" s="22">
        <f t="shared" si="1194"/>
        <v>0.2</v>
      </c>
      <c r="N583" s="71">
        <f t="shared" si="1194"/>
        <v>5.0000000000000001E-3</v>
      </c>
      <c r="O583" s="23" t="str">
        <f t="shared" si="1194"/>
        <v>% of BAU price</v>
      </c>
      <c r="P583" s="46" t="s">
        <v>906</v>
      </c>
      <c r="Q583" s="16" t="s">
        <v>901</v>
      </c>
      <c r="R583" s="27" t="s">
        <v>902</v>
      </c>
      <c r="S583" s="35" t="str">
        <f t="shared" ref="S583:S584" si="1195">S$578</f>
        <v>AVG SALES TAX: The Sales Tax Clearinghouse, FAQ, https://thestc.com/FAQ.stm, Question "What is the average sales tax nationally?"  
https://law.lis.virginia.gov/vacode/title58.1/chapter29/section58.1-2900/
https://law.lis.virginia.gov/vacode/title58.1/chapter29.1/section58.1-2904/
https://www.tax.virginia.gov/retail-sales-and-use-tax
https://www.dmv.virginia.gov/commercial/#taxact/tax_rates.asp</v>
      </c>
      <c r="T583" s="23"/>
      <c r="U583" s="47"/>
      <c r="V583" s="47"/>
      <c r="W583" s="47"/>
      <c r="X583" s="47"/>
      <c r="Y583" s="47"/>
      <c r="Z583" s="47"/>
    </row>
    <row r="584" spans="1:26" ht="14.25" customHeight="1">
      <c r="A584" s="21" t="str">
        <f t="shared" ref="A584:C584" si="1196">A$578</f>
        <v>Cross-Sector</v>
      </c>
      <c r="B584" s="21" t="str">
        <f t="shared" si="1196"/>
        <v>Fuel Taxes</v>
      </c>
      <c r="C584" s="21" t="str">
        <f t="shared" si="1196"/>
        <v>Additional Fuel Tax Rate by Fuel</v>
      </c>
      <c r="D584" s="16" t="s">
        <v>719</v>
      </c>
      <c r="E584" s="16"/>
      <c r="F584" s="16" t="s">
        <v>720</v>
      </c>
      <c r="G584" s="23"/>
      <c r="H584" s="15">
        <v>82</v>
      </c>
      <c r="I584" s="16" t="s">
        <v>63</v>
      </c>
      <c r="J584" s="21" t="str">
        <f t="shared" ref="J584:O584" si="1197">J$578</f>
        <v>Fuel Taxes</v>
      </c>
      <c r="K584" s="22" t="str">
        <f t="shared" si="1197"/>
        <v>cross fuel tax</v>
      </c>
      <c r="L584" s="22">
        <f t="shared" si="1197"/>
        <v>0</v>
      </c>
      <c r="M584" s="22">
        <f t="shared" si="1197"/>
        <v>0.2</v>
      </c>
      <c r="N584" s="71">
        <f t="shared" si="1197"/>
        <v>5.0000000000000001E-3</v>
      </c>
      <c r="O584" s="23" t="str">
        <f t="shared" si="1197"/>
        <v>% of BAU price</v>
      </c>
      <c r="P584" s="72" t="s">
        <v>907</v>
      </c>
      <c r="Q584" s="16" t="s">
        <v>901</v>
      </c>
      <c r="R584" s="27" t="s">
        <v>902</v>
      </c>
      <c r="S584" s="35" t="str">
        <f t="shared" si="1195"/>
        <v>AVG SALES TAX: The Sales Tax Clearinghouse, FAQ, https://thestc.com/FAQ.stm, Question "What is the average sales tax nationally?"  
https://law.lis.virginia.gov/vacode/title58.1/chapter29/section58.1-2900/
https://law.lis.virginia.gov/vacode/title58.1/chapter29.1/section58.1-2904/
https://www.tax.virginia.gov/retail-sales-and-use-tax
https://www.dmv.virginia.gov/commercial/#taxact/tax_rates.asp</v>
      </c>
      <c r="T584" s="23"/>
      <c r="U584" s="47"/>
      <c r="V584" s="47"/>
      <c r="W584" s="47"/>
      <c r="X584" s="47"/>
      <c r="Y584" s="47"/>
      <c r="Z584" s="47"/>
    </row>
    <row r="585" spans="1:26" ht="14.25" customHeight="1">
      <c r="A585" s="21" t="str">
        <f t="shared" ref="A585:C585" si="1198">A$578</f>
        <v>Cross-Sector</v>
      </c>
      <c r="B585" s="21" t="str">
        <f t="shared" si="1198"/>
        <v>Fuel Taxes</v>
      </c>
      <c r="C585" s="21" t="str">
        <f t="shared" si="1198"/>
        <v>Additional Fuel Tax Rate by Fuel</v>
      </c>
      <c r="D585" s="16" t="s">
        <v>866</v>
      </c>
      <c r="E585" s="16"/>
      <c r="F585" s="16" t="s">
        <v>867</v>
      </c>
      <c r="G585" s="23"/>
      <c r="H585" s="15">
        <v>740</v>
      </c>
      <c r="I585" s="16" t="s">
        <v>86</v>
      </c>
      <c r="J585" s="21" t="str">
        <f t="shared" ref="J585:K585" si="1199">J$578</f>
        <v>Fuel Taxes</v>
      </c>
      <c r="K585" s="22" t="str">
        <f t="shared" si="1199"/>
        <v>cross fuel tax</v>
      </c>
      <c r="L585" s="22"/>
      <c r="M585" s="22"/>
      <c r="N585" s="71"/>
      <c r="O585" s="23"/>
      <c r="P585" s="18"/>
      <c r="Q585" s="23"/>
      <c r="R585" s="27"/>
      <c r="S585" s="35"/>
      <c r="T585" s="23"/>
      <c r="U585" s="47"/>
      <c r="V585" s="47"/>
      <c r="W585" s="47"/>
      <c r="X585" s="47"/>
      <c r="Y585" s="47"/>
      <c r="Z585" s="47"/>
    </row>
    <row r="586" spans="1:26" ht="14.25" customHeight="1">
      <c r="A586" s="21" t="str">
        <f t="shared" ref="A586:C586" si="1200">A$578</f>
        <v>Cross-Sector</v>
      </c>
      <c r="B586" s="21" t="str">
        <f t="shared" si="1200"/>
        <v>Fuel Taxes</v>
      </c>
      <c r="C586" s="21" t="str">
        <f t="shared" si="1200"/>
        <v>Additional Fuel Tax Rate by Fuel</v>
      </c>
      <c r="D586" s="16" t="s">
        <v>868</v>
      </c>
      <c r="E586" s="16"/>
      <c r="F586" s="16" t="s">
        <v>869</v>
      </c>
      <c r="G586" s="23"/>
      <c r="H586" s="15">
        <v>741</v>
      </c>
      <c r="I586" s="16" t="s">
        <v>86</v>
      </c>
      <c r="J586" s="21" t="str">
        <f t="shared" ref="J586:K586" si="1201">J$578</f>
        <v>Fuel Taxes</v>
      </c>
      <c r="K586" s="22" t="str">
        <f t="shared" si="1201"/>
        <v>cross fuel tax</v>
      </c>
      <c r="L586" s="22"/>
      <c r="M586" s="22"/>
      <c r="N586" s="71"/>
      <c r="O586" s="23"/>
      <c r="P586" s="18"/>
      <c r="Q586" s="23"/>
      <c r="R586" s="27"/>
      <c r="S586" s="35"/>
      <c r="T586" s="23"/>
      <c r="U586" s="47"/>
      <c r="V586" s="47"/>
      <c r="W586" s="47"/>
      <c r="X586" s="47"/>
      <c r="Y586" s="47"/>
      <c r="Z586" s="47"/>
    </row>
    <row r="587" spans="1:26" ht="14.25" customHeight="1">
      <c r="A587" s="21" t="str">
        <f t="shared" ref="A587:C587" si="1202">A$578</f>
        <v>Cross-Sector</v>
      </c>
      <c r="B587" s="21" t="str">
        <f t="shared" si="1202"/>
        <v>Fuel Taxes</v>
      </c>
      <c r="C587" s="21" t="str">
        <f t="shared" si="1202"/>
        <v>Additional Fuel Tax Rate by Fuel</v>
      </c>
      <c r="D587" s="16" t="s">
        <v>722</v>
      </c>
      <c r="E587" s="16"/>
      <c r="F587" s="16" t="s">
        <v>723</v>
      </c>
      <c r="G587" s="23"/>
      <c r="H587" s="15">
        <v>742</v>
      </c>
      <c r="I587" s="16" t="s">
        <v>86</v>
      </c>
      <c r="J587" s="21" t="str">
        <f t="shared" ref="J587:K587" si="1203">J$578</f>
        <v>Fuel Taxes</v>
      </c>
      <c r="K587" s="22" t="str">
        <f t="shared" si="1203"/>
        <v>cross fuel tax</v>
      </c>
      <c r="L587" s="22"/>
      <c r="M587" s="22"/>
      <c r="N587" s="71"/>
      <c r="O587" s="23"/>
      <c r="P587" s="18"/>
      <c r="Q587" s="16"/>
      <c r="R587" s="27"/>
      <c r="S587" s="35"/>
      <c r="T587" s="16"/>
      <c r="U587" s="8"/>
      <c r="V587" s="8"/>
      <c r="W587" s="8"/>
      <c r="X587" s="8"/>
      <c r="Y587" s="8"/>
      <c r="Z587" s="8"/>
    </row>
    <row r="588" spans="1:26" ht="14.25" customHeight="1">
      <c r="A588" s="21" t="str">
        <f t="shared" ref="A588:C588" si="1204">A$578</f>
        <v>Cross-Sector</v>
      </c>
      <c r="B588" s="21" t="str">
        <f t="shared" si="1204"/>
        <v>Fuel Taxes</v>
      </c>
      <c r="C588" s="21" t="str">
        <f t="shared" si="1204"/>
        <v>Additional Fuel Tax Rate by Fuel</v>
      </c>
      <c r="D588" s="16" t="s">
        <v>872</v>
      </c>
      <c r="E588" s="16"/>
      <c r="F588" s="16" t="s">
        <v>873</v>
      </c>
      <c r="G588" s="23"/>
      <c r="H588" s="15">
        <v>743</v>
      </c>
      <c r="I588" s="16" t="s">
        <v>86</v>
      </c>
      <c r="J588" s="21" t="str">
        <f t="shared" ref="J588:K588" si="1205">J$578</f>
        <v>Fuel Taxes</v>
      </c>
      <c r="K588" s="22" t="str">
        <f t="shared" si="1205"/>
        <v>cross fuel tax</v>
      </c>
      <c r="L588" s="22"/>
      <c r="M588" s="22"/>
      <c r="N588" s="71"/>
      <c r="O588" s="23"/>
      <c r="P588" s="18"/>
      <c r="Q588" s="16"/>
      <c r="R588" s="27"/>
      <c r="S588" s="18"/>
      <c r="T588" s="16"/>
      <c r="U588" s="8"/>
      <c r="V588" s="8"/>
      <c r="W588" s="8"/>
      <c r="X588" s="8"/>
      <c r="Y588" s="8"/>
      <c r="Z588" s="8"/>
    </row>
    <row r="589" spans="1:26" ht="14.25" customHeight="1">
      <c r="A589" s="21" t="str">
        <f t="shared" ref="A589:C589" si="1206">A$578</f>
        <v>Cross-Sector</v>
      </c>
      <c r="B589" s="21" t="str">
        <f t="shared" si="1206"/>
        <v>Fuel Taxes</v>
      </c>
      <c r="C589" s="21" t="str">
        <f t="shared" si="1206"/>
        <v>Additional Fuel Tax Rate by Fuel</v>
      </c>
      <c r="D589" s="16" t="s">
        <v>725</v>
      </c>
      <c r="E589" s="16"/>
      <c r="F589" s="16" t="s">
        <v>400</v>
      </c>
      <c r="G589" s="23"/>
      <c r="H589" s="15">
        <v>744</v>
      </c>
      <c r="I589" s="16" t="s">
        <v>86</v>
      </c>
      <c r="J589" s="21" t="str">
        <f t="shared" ref="J589:K589" si="1207">J$578</f>
        <v>Fuel Taxes</v>
      </c>
      <c r="K589" s="22" t="str">
        <f t="shared" si="1207"/>
        <v>cross fuel tax</v>
      </c>
      <c r="L589" s="22"/>
      <c r="M589" s="22"/>
      <c r="N589" s="22"/>
      <c r="O589" s="23"/>
      <c r="P589" s="18"/>
      <c r="Q589" s="16"/>
      <c r="R589" s="27"/>
      <c r="S589" s="18"/>
      <c r="T589" s="16"/>
      <c r="U589" s="8"/>
      <c r="V589" s="8"/>
      <c r="W589" s="8"/>
      <c r="X589" s="8"/>
      <c r="Y589" s="8"/>
      <c r="Z589" s="8"/>
    </row>
    <row r="590" spans="1:26" ht="14.25" customHeight="1">
      <c r="A590" s="21" t="str">
        <f t="shared" ref="A590:C590" si="1208">A$578</f>
        <v>Cross-Sector</v>
      </c>
      <c r="B590" s="21" t="str">
        <f t="shared" si="1208"/>
        <v>Fuel Taxes</v>
      </c>
      <c r="C590" s="21" t="str">
        <f t="shared" si="1208"/>
        <v>Additional Fuel Tax Rate by Fuel</v>
      </c>
      <c r="D590" s="16" t="s">
        <v>726</v>
      </c>
      <c r="E590" s="16"/>
      <c r="F590" s="16" t="s">
        <v>405</v>
      </c>
      <c r="G590" s="23"/>
      <c r="H590" s="15">
        <v>745</v>
      </c>
      <c r="I590" s="16" t="s">
        <v>86</v>
      </c>
      <c r="J590" s="21" t="str">
        <f t="shared" ref="J590:K590" si="1209">J$578</f>
        <v>Fuel Taxes</v>
      </c>
      <c r="K590" s="22" t="str">
        <f t="shared" si="1209"/>
        <v>cross fuel tax</v>
      </c>
      <c r="L590" s="22"/>
      <c r="M590" s="22"/>
      <c r="N590" s="22"/>
      <c r="O590" s="23"/>
      <c r="P590" s="18"/>
      <c r="Q590" s="16"/>
      <c r="R590" s="27"/>
      <c r="S590" s="18"/>
      <c r="T590" s="16"/>
      <c r="U590" s="8"/>
      <c r="V590" s="8"/>
      <c r="W590" s="8"/>
      <c r="X590" s="8"/>
      <c r="Y590" s="8"/>
      <c r="Z590" s="8"/>
    </row>
    <row r="591" spans="1:26" ht="14.25" customHeight="1">
      <c r="A591" s="21" t="str">
        <f t="shared" ref="A591:C591" si="1210">A$578</f>
        <v>Cross-Sector</v>
      </c>
      <c r="B591" s="21" t="str">
        <f t="shared" si="1210"/>
        <v>Fuel Taxes</v>
      </c>
      <c r="C591" s="21" t="str">
        <f t="shared" si="1210"/>
        <v>Additional Fuel Tax Rate by Fuel</v>
      </c>
      <c r="D591" s="16" t="s">
        <v>728</v>
      </c>
      <c r="E591" s="16"/>
      <c r="F591" s="16" t="s">
        <v>729</v>
      </c>
      <c r="G591" s="23"/>
      <c r="H591" s="15">
        <v>746</v>
      </c>
      <c r="I591" s="16" t="s">
        <v>86</v>
      </c>
      <c r="J591" s="21" t="str">
        <f t="shared" ref="J591:K591" si="1211">J$578</f>
        <v>Fuel Taxes</v>
      </c>
      <c r="K591" s="22" t="str">
        <f t="shared" si="1211"/>
        <v>cross fuel tax</v>
      </c>
      <c r="L591" s="22"/>
      <c r="M591" s="22"/>
      <c r="N591" s="22"/>
      <c r="O591" s="23"/>
      <c r="P591" s="18"/>
      <c r="Q591" s="16"/>
      <c r="R591" s="27"/>
      <c r="S591" s="18"/>
      <c r="T591" s="16"/>
      <c r="U591" s="8"/>
      <c r="V591" s="8"/>
      <c r="W591" s="8"/>
      <c r="X591" s="8"/>
      <c r="Y591" s="8"/>
      <c r="Z591" s="8"/>
    </row>
    <row r="592" spans="1:26" ht="14.25" customHeight="1">
      <c r="A592" s="21" t="str">
        <f t="shared" ref="A592:C592" si="1212">A$578</f>
        <v>Cross-Sector</v>
      </c>
      <c r="B592" s="21" t="str">
        <f t="shared" si="1212"/>
        <v>Fuel Taxes</v>
      </c>
      <c r="C592" s="21" t="str">
        <f t="shared" si="1212"/>
        <v>Additional Fuel Tax Rate by Fuel</v>
      </c>
      <c r="D592" s="16" t="s">
        <v>731</v>
      </c>
      <c r="E592" s="16"/>
      <c r="F592" s="16" t="s">
        <v>732</v>
      </c>
      <c r="G592" s="23"/>
      <c r="H592" s="15">
        <v>747</v>
      </c>
      <c r="I592" s="16" t="s">
        <v>86</v>
      </c>
      <c r="J592" s="21" t="str">
        <f t="shared" ref="J592:K592" si="1213">J$578</f>
        <v>Fuel Taxes</v>
      </c>
      <c r="K592" s="22" t="str">
        <f t="shared" si="1213"/>
        <v>cross fuel tax</v>
      </c>
      <c r="L592" s="22"/>
      <c r="M592" s="22"/>
      <c r="N592" s="22"/>
      <c r="O592" s="23"/>
      <c r="P592" s="18"/>
      <c r="Q592" s="16"/>
      <c r="R592" s="27"/>
      <c r="S592" s="18"/>
      <c r="T592" s="16"/>
      <c r="U592" s="8"/>
      <c r="V592" s="8"/>
      <c r="W592" s="8"/>
      <c r="X592" s="8"/>
      <c r="Y592" s="8"/>
      <c r="Z592" s="8"/>
    </row>
    <row r="593" spans="1:26" ht="14.25" customHeight="1">
      <c r="A593" s="21" t="str">
        <f t="shared" ref="A593:C593" si="1214">A$578</f>
        <v>Cross-Sector</v>
      </c>
      <c r="B593" s="21" t="str">
        <f t="shared" si="1214"/>
        <v>Fuel Taxes</v>
      </c>
      <c r="C593" s="21" t="str">
        <f t="shared" si="1214"/>
        <v>Additional Fuel Tax Rate by Fuel</v>
      </c>
      <c r="D593" s="16" t="s">
        <v>875</v>
      </c>
      <c r="E593" s="16"/>
      <c r="F593" s="16" t="s">
        <v>409</v>
      </c>
      <c r="G593" s="23"/>
      <c r="H593" s="15">
        <v>748</v>
      </c>
      <c r="I593" s="16" t="s">
        <v>86</v>
      </c>
      <c r="J593" s="21" t="str">
        <f t="shared" ref="J593:K593" si="1215">J$578</f>
        <v>Fuel Taxes</v>
      </c>
      <c r="K593" s="22" t="str">
        <f t="shared" si="1215"/>
        <v>cross fuel tax</v>
      </c>
      <c r="L593" s="22"/>
      <c r="M593" s="22"/>
      <c r="N593" s="22"/>
      <c r="O593" s="23"/>
      <c r="P593" s="18"/>
      <c r="Q593" s="16"/>
      <c r="R593" s="27"/>
      <c r="S593" s="18"/>
      <c r="T593" s="16"/>
      <c r="U593" s="8"/>
      <c r="V593" s="8"/>
      <c r="W593" s="8"/>
      <c r="X593" s="8"/>
      <c r="Y593" s="8"/>
      <c r="Z593" s="8"/>
    </row>
    <row r="594" spans="1:26" ht="14.25" customHeight="1">
      <c r="A594" s="21" t="str">
        <f t="shared" ref="A594:C594" si="1216">A$578</f>
        <v>Cross-Sector</v>
      </c>
      <c r="B594" s="21" t="str">
        <f t="shared" si="1216"/>
        <v>Fuel Taxes</v>
      </c>
      <c r="C594" s="21" t="str">
        <f t="shared" si="1216"/>
        <v>Additional Fuel Tax Rate by Fuel</v>
      </c>
      <c r="D594" s="16" t="s">
        <v>876</v>
      </c>
      <c r="E594" s="16"/>
      <c r="F594" s="16" t="s">
        <v>877</v>
      </c>
      <c r="G594" s="23"/>
      <c r="H594" s="15">
        <v>749</v>
      </c>
      <c r="I594" s="16" t="s">
        <v>86</v>
      </c>
      <c r="J594" s="21" t="str">
        <f t="shared" ref="J594:K594" si="1217">J$578</f>
        <v>Fuel Taxes</v>
      </c>
      <c r="K594" s="22" t="str">
        <f t="shared" si="1217"/>
        <v>cross fuel tax</v>
      </c>
      <c r="L594" s="22"/>
      <c r="M594" s="22"/>
      <c r="N594" s="22"/>
      <c r="O594" s="23"/>
      <c r="P594" s="18"/>
      <c r="Q594" s="16"/>
      <c r="R594" s="27"/>
      <c r="S594" s="18"/>
      <c r="T594" s="16"/>
      <c r="U594" s="8"/>
      <c r="V594" s="8"/>
      <c r="W594" s="8"/>
      <c r="X594" s="8"/>
      <c r="Y594" s="8"/>
      <c r="Z594" s="8"/>
    </row>
    <row r="595" spans="1:26" ht="14.25" customHeight="1">
      <c r="A595" s="14" t="s">
        <v>908</v>
      </c>
      <c r="B595" s="14" t="s">
        <v>909</v>
      </c>
      <c r="C595" s="14" t="s">
        <v>910</v>
      </c>
      <c r="D595" s="16" t="s">
        <v>253</v>
      </c>
      <c r="E595" s="16"/>
      <c r="F595" s="16" t="s">
        <v>911</v>
      </c>
      <c r="G595" s="16"/>
      <c r="H595" s="15">
        <v>85</v>
      </c>
      <c r="I595" s="16" t="s">
        <v>63</v>
      </c>
      <c r="J595" s="14" t="s">
        <v>912</v>
      </c>
      <c r="K595" s="14" t="s">
        <v>913</v>
      </c>
      <c r="L595" s="17">
        <v>0</v>
      </c>
      <c r="M595" s="17">
        <v>0.4</v>
      </c>
      <c r="N595" s="17">
        <v>0.01</v>
      </c>
      <c r="O595" s="16" t="s">
        <v>914</v>
      </c>
      <c r="P595" s="18" t="s">
        <v>915</v>
      </c>
      <c r="Q595" s="16" t="s">
        <v>916</v>
      </c>
      <c r="R595" s="27" t="s">
        <v>917</v>
      </c>
      <c r="S595" s="18" t="s">
        <v>321</v>
      </c>
      <c r="T595" s="16"/>
      <c r="U595" s="8"/>
      <c r="V595" s="8"/>
      <c r="W595" s="8"/>
      <c r="X595" s="8"/>
      <c r="Y595" s="8"/>
      <c r="Z595" s="8"/>
    </row>
    <row r="596" spans="1:26" ht="14.25" customHeight="1">
      <c r="A596" s="21" t="str">
        <f t="shared" ref="A596:C596" si="1218">A$595</f>
        <v>Research and Development</v>
      </c>
      <c r="B596" s="21" t="str">
        <f t="shared" si="1218"/>
        <v>Capital Cost Reduction</v>
      </c>
      <c r="C596" s="21" t="str">
        <f t="shared" si="1218"/>
        <v>RnD Building Capital Cost Perc Reduction</v>
      </c>
      <c r="D596" s="16" t="s">
        <v>263</v>
      </c>
      <c r="E596" s="16"/>
      <c r="F596" s="16" t="s">
        <v>918</v>
      </c>
      <c r="G596" s="16"/>
      <c r="H596" s="15">
        <v>86</v>
      </c>
      <c r="I596" s="16" t="s">
        <v>63</v>
      </c>
      <c r="J596" s="21" t="str">
        <f t="shared" ref="J596:O596" si="1219">J$595</f>
        <v>R&amp;D Capital Cost Reductions</v>
      </c>
      <c r="K596" s="22" t="str">
        <f t="shared" si="1219"/>
        <v>RnD building capital cost reduction</v>
      </c>
      <c r="L596" s="22">
        <f t="shared" si="1219"/>
        <v>0</v>
      </c>
      <c r="M596" s="22">
        <f t="shared" si="1219"/>
        <v>0.4</v>
      </c>
      <c r="N596" s="22">
        <f t="shared" si="1219"/>
        <v>0.01</v>
      </c>
      <c r="O596" s="23" t="str">
        <f t="shared" si="1219"/>
        <v>% reduction in cost</v>
      </c>
      <c r="P596" s="18" t="s">
        <v>919</v>
      </c>
      <c r="Q596" s="16" t="s">
        <v>916</v>
      </c>
      <c r="R596" s="27" t="s">
        <v>917</v>
      </c>
      <c r="S596" s="18" t="s">
        <v>321</v>
      </c>
      <c r="T596" s="16"/>
      <c r="U596" s="8"/>
      <c r="V596" s="8"/>
      <c r="W596" s="8"/>
      <c r="X596" s="8"/>
      <c r="Y596" s="8"/>
      <c r="Z596" s="8"/>
    </row>
    <row r="597" spans="1:26" ht="14.25" customHeight="1">
      <c r="A597" s="21" t="str">
        <f t="shared" ref="A597:C597" si="1220">A$595</f>
        <v>Research and Development</v>
      </c>
      <c r="B597" s="21" t="str">
        <f t="shared" si="1220"/>
        <v>Capital Cost Reduction</v>
      </c>
      <c r="C597" s="21" t="str">
        <f t="shared" si="1220"/>
        <v>RnD Building Capital Cost Perc Reduction</v>
      </c>
      <c r="D597" s="16" t="s">
        <v>296</v>
      </c>
      <c r="E597" s="16"/>
      <c r="F597" s="16" t="s">
        <v>920</v>
      </c>
      <c r="G597" s="16"/>
      <c r="H597" s="15">
        <v>87</v>
      </c>
      <c r="I597" s="16" t="s">
        <v>63</v>
      </c>
      <c r="J597" s="21" t="str">
        <f t="shared" ref="J597:O597" si="1221">J$595</f>
        <v>R&amp;D Capital Cost Reductions</v>
      </c>
      <c r="K597" s="22" t="str">
        <f t="shared" si="1221"/>
        <v>RnD building capital cost reduction</v>
      </c>
      <c r="L597" s="22">
        <f t="shared" si="1221"/>
        <v>0</v>
      </c>
      <c r="M597" s="22">
        <f t="shared" si="1221"/>
        <v>0.4</v>
      </c>
      <c r="N597" s="22">
        <f t="shared" si="1221"/>
        <v>0.01</v>
      </c>
      <c r="O597" s="23" t="str">
        <f t="shared" si="1221"/>
        <v>% reduction in cost</v>
      </c>
      <c r="P597" s="18" t="s">
        <v>921</v>
      </c>
      <c r="Q597" s="16" t="s">
        <v>916</v>
      </c>
      <c r="R597" s="27" t="s">
        <v>917</v>
      </c>
      <c r="S597" s="18" t="s">
        <v>321</v>
      </c>
      <c r="T597" s="16"/>
      <c r="U597" s="8"/>
      <c r="V597" s="8"/>
      <c r="W597" s="8"/>
      <c r="X597" s="8"/>
      <c r="Y597" s="8"/>
      <c r="Z597" s="8"/>
    </row>
    <row r="598" spans="1:26" ht="14.25" customHeight="1">
      <c r="A598" s="21" t="str">
        <f t="shared" ref="A598:C598" si="1222">A$595</f>
        <v>Research and Development</v>
      </c>
      <c r="B598" s="21" t="str">
        <f t="shared" si="1222"/>
        <v>Capital Cost Reduction</v>
      </c>
      <c r="C598" s="21" t="str">
        <f t="shared" si="1222"/>
        <v>RnD Building Capital Cost Perc Reduction</v>
      </c>
      <c r="D598" s="16" t="s">
        <v>265</v>
      </c>
      <c r="E598" s="16"/>
      <c r="F598" s="16" t="s">
        <v>922</v>
      </c>
      <c r="G598" s="16"/>
      <c r="H598" s="15">
        <v>88</v>
      </c>
      <c r="I598" s="16" t="s">
        <v>63</v>
      </c>
      <c r="J598" s="21" t="str">
        <f t="shared" ref="J598:O598" si="1223">J$595</f>
        <v>R&amp;D Capital Cost Reductions</v>
      </c>
      <c r="K598" s="22" t="str">
        <f t="shared" si="1223"/>
        <v>RnD building capital cost reduction</v>
      </c>
      <c r="L598" s="22">
        <f t="shared" si="1223"/>
        <v>0</v>
      </c>
      <c r="M598" s="22">
        <f t="shared" si="1223"/>
        <v>0.4</v>
      </c>
      <c r="N598" s="22">
        <f t="shared" si="1223"/>
        <v>0.01</v>
      </c>
      <c r="O598" s="23" t="str">
        <f t="shared" si="1223"/>
        <v>% reduction in cost</v>
      </c>
      <c r="P598" s="18" t="s">
        <v>923</v>
      </c>
      <c r="Q598" s="16" t="s">
        <v>916</v>
      </c>
      <c r="R598" s="27" t="s">
        <v>917</v>
      </c>
      <c r="S598" s="18" t="s">
        <v>321</v>
      </c>
      <c r="T598" s="16"/>
      <c r="U598" s="8"/>
      <c r="V598" s="8"/>
      <c r="W598" s="8"/>
      <c r="X598" s="8"/>
      <c r="Y598" s="8"/>
      <c r="Z598" s="8"/>
    </row>
    <row r="599" spans="1:26" ht="14.25" customHeight="1">
      <c r="A599" s="21" t="str">
        <f t="shared" ref="A599:C599" si="1224">A$595</f>
        <v>Research and Development</v>
      </c>
      <c r="B599" s="21" t="str">
        <f t="shared" si="1224"/>
        <v>Capital Cost Reduction</v>
      </c>
      <c r="C599" s="21" t="str">
        <f t="shared" si="1224"/>
        <v>RnD Building Capital Cost Perc Reduction</v>
      </c>
      <c r="D599" s="16" t="s">
        <v>267</v>
      </c>
      <c r="E599" s="16"/>
      <c r="F599" s="16" t="s">
        <v>924</v>
      </c>
      <c r="G599" s="16"/>
      <c r="H599" s="15">
        <v>89</v>
      </c>
      <c r="I599" s="16" t="s">
        <v>63</v>
      </c>
      <c r="J599" s="21" t="str">
        <f t="shared" ref="J599:O599" si="1225">J$595</f>
        <v>R&amp;D Capital Cost Reductions</v>
      </c>
      <c r="K599" s="22" t="str">
        <f t="shared" si="1225"/>
        <v>RnD building capital cost reduction</v>
      </c>
      <c r="L599" s="22">
        <f t="shared" si="1225"/>
        <v>0</v>
      </c>
      <c r="M599" s="22">
        <f t="shared" si="1225"/>
        <v>0.4</v>
      </c>
      <c r="N599" s="22">
        <f t="shared" si="1225"/>
        <v>0.01</v>
      </c>
      <c r="O599" s="23" t="str">
        <f t="shared" si="1225"/>
        <v>% reduction in cost</v>
      </c>
      <c r="P599" s="18" t="s">
        <v>925</v>
      </c>
      <c r="Q599" s="16" t="s">
        <v>916</v>
      </c>
      <c r="R599" s="27" t="s">
        <v>917</v>
      </c>
      <c r="S599" s="18" t="s">
        <v>321</v>
      </c>
      <c r="T599" s="16"/>
      <c r="U599" s="8"/>
      <c r="V599" s="8"/>
      <c r="W599" s="8"/>
      <c r="X599" s="8"/>
      <c r="Y599" s="8"/>
      <c r="Z599" s="8"/>
    </row>
    <row r="600" spans="1:26" ht="14.25" customHeight="1">
      <c r="A600" s="21" t="str">
        <f t="shared" ref="A600:C600" si="1226">A$595</f>
        <v>Research and Development</v>
      </c>
      <c r="B600" s="21" t="str">
        <f t="shared" si="1226"/>
        <v>Capital Cost Reduction</v>
      </c>
      <c r="C600" s="21" t="str">
        <f t="shared" si="1226"/>
        <v>RnD Building Capital Cost Perc Reduction</v>
      </c>
      <c r="D600" s="16" t="s">
        <v>270</v>
      </c>
      <c r="E600" s="16"/>
      <c r="F600" s="16" t="s">
        <v>926</v>
      </c>
      <c r="G600" s="16"/>
      <c r="H600" s="15">
        <v>90</v>
      </c>
      <c r="I600" s="16" t="s">
        <v>63</v>
      </c>
      <c r="J600" s="21" t="str">
        <f t="shared" ref="J600:O600" si="1227">J$595</f>
        <v>R&amp;D Capital Cost Reductions</v>
      </c>
      <c r="K600" s="22" t="str">
        <f t="shared" si="1227"/>
        <v>RnD building capital cost reduction</v>
      </c>
      <c r="L600" s="22">
        <f t="shared" si="1227"/>
        <v>0</v>
      </c>
      <c r="M600" s="22">
        <f t="shared" si="1227"/>
        <v>0.4</v>
      </c>
      <c r="N600" s="22">
        <f t="shared" si="1227"/>
        <v>0.01</v>
      </c>
      <c r="O600" s="23" t="str">
        <f t="shared" si="1227"/>
        <v>% reduction in cost</v>
      </c>
      <c r="P600" s="18" t="s">
        <v>927</v>
      </c>
      <c r="Q600" s="16" t="s">
        <v>916</v>
      </c>
      <c r="R600" s="27" t="s">
        <v>917</v>
      </c>
      <c r="S600" s="18" t="s">
        <v>321</v>
      </c>
      <c r="T600" s="16"/>
      <c r="U600" s="8"/>
      <c r="V600" s="8"/>
      <c r="W600" s="8"/>
      <c r="X600" s="8"/>
      <c r="Y600" s="8"/>
      <c r="Z600" s="8"/>
    </row>
    <row r="601" spans="1:26" ht="14.25" customHeight="1">
      <c r="A601" s="21" t="str">
        <f t="shared" ref="A601:B601" si="1228">A$595</f>
        <v>Research and Development</v>
      </c>
      <c r="B601" s="21" t="str">
        <f t="shared" si="1228"/>
        <v>Capital Cost Reduction</v>
      </c>
      <c r="C601" s="14" t="s">
        <v>928</v>
      </c>
      <c r="D601" s="16"/>
      <c r="E601" s="16"/>
      <c r="F601" s="16" t="s">
        <v>812</v>
      </c>
      <c r="G601" s="16"/>
      <c r="H601" s="15">
        <v>91</v>
      </c>
      <c r="I601" s="16" t="s">
        <v>63</v>
      </c>
      <c r="J601" s="21" t="str">
        <f t="shared" ref="J601:J627" si="1229">J$595</f>
        <v>R&amp;D Capital Cost Reductions</v>
      </c>
      <c r="K601" s="14" t="s">
        <v>929</v>
      </c>
      <c r="L601" s="17">
        <v>0</v>
      </c>
      <c r="M601" s="17">
        <v>0.4</v>
      </c>
      <c r="N601" s="17">
        <v>0.01</v>
      </c>
      <c r="O601" s="16" t="s">
        <v>914</v>
      </c>
      <c r="P601" s="18" t="s">
        <v>930</v>
      </c>
      <c r="Q601" s="16" t="s">
        <v>916</v>
      </c>
      <c r="R601" s="27" t="s">
        <v>917</v>
      </c>
      <c r="S601" s="18" t="s">
        <v>321</v>
      </c>
      <c r="T601" s="16"/>
      <c r="U601" s="8"/>
      <c r="V601" s="8"/>
      <c r="W601" s="8"/>
      <c r="X601" s="8"/>
      <c r="Y601" s="8"/>
      <c r="Z601" s="8"/>
    </row>
    <row r="602" spans="1:26" ht="14.25" customHeight="1">
      <c r="A602" s="14" t="s">
        <v>908</v>
      </c>
      <c r="B602" s="21" t="str">
        <f>B$595</f>
        <v>Capital Cost Reduction</v>
      </c>
      <c r="C602" s="14" t="s">
        <v>931</v>
      </c>
      <c r="D602" s="16" t="s">
        <v>368</v>
      </c>
      <c r="E602" s="16"/>
      <c r="F602" s="16" t="s">
        <v>932</v>
      </c>
      <c r="G602" s="16"/>
      <c r="H602" s="15">
        <v>92</v>
      </c>
      <c r="I602" s="16" t="s">
        <v>63</v>
      </c>
      <c r="J602" s="21" t="str">
        <f t="shared" si="1229"/>
        <v>R&amp;D Capital Cost Reductions</v>
      </c>
      <c r="K602" s="14" t="s">
        <v>933</v>
      </c>
      <c r="L602" s="17">
        <v>0</v>
      </c>
      <c r="M602" s="17">
        <v>0.4</v>
      </c>
      <c r="N602" s="17">
        <v>0.01</v>
      </c>
      <c r="O602" s="16" t="s">
        <v>914</v>
      </c>
      <c r="P602" s="18" t="s">
        <v>934</v>
      </c>
      <c r="Q602" s="16" t="s">
        <v>916</v>
      </c>
      <c r="R602" s="27" t="s">
        <v>917</v>
      </c>
      <c r="S602" s="18" t="s">
        <v>321</v>
      </c>
      <c r="T602" s="16"/>
      <c r="U602" s="8"/>
      <c r="V602" s="8"/>
      <c r="W602" s="8"/>
      <c r="X602" s="8"/>
      <c r="Y602" s="8"/>
      <c r="Z602" s="8"/>
    </row>
    <row r="603" spans="1:26" ht="14.25" customHeight="1">
      <c r="A603" s="21" t="str">
        <f t="shared" ref="A603:C603" si="1230">A$602</f>
        <v>Research and Development</v>
      </c>
      <c r="B603" s="21" t="str">
        <f t="shared" si="1230"/>
        <v>Capital Cost Reduction</v>
      </c>
      <c r="C603" s="21" t="str">
        <f t="shared" si="1230"/>
        <v>RnD Electricity Capital Cost Perc Reduction</v>
      </c>
      <c r="D603" s="16" t="s">
        <v>375</v>
      </c>
      <c r="E603" s="23"/>
      <c r="F603" s="16" t="s">
        <v>935</v>
      </c>
      <c r="G603" s="16"/>
      <c r="H603" s="15">
        <v>93</v>
      </c>
      <c r="I603" s="16" t="s">
        <v>63</v>
      </c>
      <c r="J603" s="21" t="str">
        <f t="shared" si="1229"/>
        <v>R&amp;D Capital Cost Reductions</v>
      </c>
      <c r="K603" s="22" t="str">
        <f t="shared" ref="K603:O603" si="1231">K$602</f>
        <v>RnD electricity capital cost reduction</v>
      </c>
      <c r="L603" s="22">
        <f t="shared" si="1231"/>
        <v>0</v>
      </c>
      <c r="M603" s="22">
        <f t="shared" si="1231"/>
        <v>0.4</v>
      </c>
      <c r="N603" s="22">
        <f t="shared" si="1231"/>
        <v>0.01</v>
      </c>
      <c r="O603" s="23" t="str">
        <f t="shared" si="1231"/>
        <v>% reduction in cost</v>
      </c>
      <c r="P603" s="18" t="s">
        <v>936</v>
      </c>
      <c r="Q603" s="16" t="s">
        <v>916</v>
      </c>
      <c r="R603" s="27" t="s">
        <v>917</v>
      </c>
      <c r="S603" s="18" t="s">
        <v>321</v>
      </c>
      <c r="T603" s="16"/>
      <c r="U603" s="8"/>
      <c r="V603" s="8"/>
      <c r="W603" s="8"/>
      <c r="X603" s="8"/>
      <c r="Y603" s="8"/>
      <c r="Z603" s="8"/>
    </row>
    <row r="604" spans="1:26" ht="14.25" customHeight="1">
      <c r="A604" s="21" t="str">
        <f t="shared" ref="A604:C604" si="1232">A$602</f>
        <v>Research and Development</v>
      </c>
      <c r="B604" s="21" t="str">
        <f t="shared" si="1232"/>
        <v>Capital Cost Reduction</v>
      </c>
      <c r="C604" s="21" t="str">
        <f t="shared" si="1232"/>
        <v>RnD Electricity Capital Cost Perc Reduction</v>
      </c>
      <c r="D604" s="16" t="s">
        <v>378</v>
      </c>
      <c r="E604" s="23"/>
      <c r="F604" s="16" t="s">
        <v>937</v>
      </c>
      <c r="G604" s="16"/>
      <c r="H604" s="15">
        <v>94</v>
      </c>
      <c r="I604" s="16" t="s">
        <v>63</v>
      </c>
      <c r="J604" s="21" t="str">
        <f t="shared" si="1229"/>
        <v>R&amp;D Capital Cost Reductions</v>
      </c>
      <c r="K604" s="22" t="str">
        <f t="shared" ref="K604:O604" si="1233">K$602</f>
        <v>RnD electricity capital cost reduction</v>
      </c>
      <c r="L604" s="22">
        <f t="shared" si="1233"/>
        <v>0</v>
      </c>
      <c r="M604" s="22">
        <f t="shared" si="1233"/>
        <v>0.4</v>
      </c>
      <c r="N604" s="22">
        <f t="shared" si="1233"/>
        <v>0.01</v>
      </c>
      <c r="O604" s="23" t="str">
        <f t="shared" si="1233"/>
        <v>% reduction in cost</v>
      </c>
      <c r="P604" s="18" t="s">
        <v>938</v>
      </c>
      <c r="Q604" s="16" t="s">
        <v>916</v>
      </c>
      <c r="R604" s="27" t="s">
        <v>917</v>
      </c>
      <c r="S604" s="18" t="s">
        <v>321</v>
      </c>
      <c r="T604" s="16"/>
      <c r="U604" s="8"/>
      <c r="V604" s="8"/>
      <c r="W604" s="8"/>
      <c r="X604" s="8"/>
      <c r="Y604" s="8"/>
      <c r="Z604" s="8"/>
    </row>
    <row r="605" spans="1:26" ht="14.25" customHeight="1">
      <c r="A605" s="21" t="str">
        <f t="shared" ref="A605:C605" si="1234">A$602</f>
        <v>Research and Development</v>
      </c>
      <c r="B605" s="21" t="str">
        <f t="shared" si="1234"/>
        <v>Capital Cost Reduction</v>
      </c>
      <c r="C605" s="21" t="str">
        <f t="shared" si="1234"/>
        <v>RnD Electricity Capital Cost Perc Reduction</v>
      </c>
      <c r="D605" s="16" t="s">
        <v>381</v>
      </c>
      <c r="E605" s="23"/>
      <c r="F605" s="16" t="s">
        <v>939</v>
      </c>
      <c r="G605" s="16"/>
      <c r="H605" s="15">
        <v>95</v>
      </c>
      <c r="I605" s="16" t="s">
        <v>63</v>
      </c>
      <c r="J605" s="21" t="str">
        <f t="shared" si="1229"/>
        <v>R&amp;D Capital Cost Reductions</v>
      </c>
      <c r="K605" s="22" t="str">
        <f t="shared" ref="K605:O605" si="1235">K$602</f>
        <v>RnD electricity capital cost reduction</v>
      </c>
      <c r="L605" s="22">
        <f t="shared" si="1235"/>
        <v>0</v>
      </c>
      <c r="M605" s="22">
        <f t="shared" si="1235"/>
        <v>0.4</v>
      </c>
      <c r="N605" s="22">
        <f t="shared" si="1235"/>
        <v>0.01</v>
      </c>
      <c r="O605" s="23" t="str">
        <f t="shared" si="1235"/>
        <v>% reduction in cost</v>
      </c>
      <c r="P605" s="18" t="s">
        <v>940</v>
      </c>
      <c r="Q605" s="16" t="s">
        <v>916</v>
      </c>
      <c r="R605" s="27" t="s">
        <v>917</v>
      </c>
      <c r="S605" s="18" t="s">
        <v>321</v>
      </c>
      <c r="T605" s="16"/>
      <c r="U605" s="8"/>
      <c r="V605" s="8"/>
      <c r="W605" s="8"/>
      <c r="X605" s="8"/>
      <c r="Y605" s="8"/>
      <c r="Z605" s="8"/>
    </row>
    <row r="606" spans="1:26" ht="14.25" customHeight="1">
      <c r="A606" s="21" t="str">
        <f t="shared" ref="A606:C606" si="1236">A$602</f>
        <v>Research and Development</v>
      </c>
      <c r="B606" s="21" t="str">
        <f t="shared" si="1236"/>
        <v>Capital Cost Reduction</v>
      </c>
      <c r="C606" s="21" t="str">
        <f t="shared" si="1236"/>
        <v>RnD Electricity Capital Cost Perc Reduction</v>
      </c>
      <c r="D606" s="16" t="s">
        <v>384</v>
      </c>
      <c r="E606" s="23"/>
      <c r="F606" s="16" t="s">
        <v>941</v>
      </c>
      <c r="G606" s="16"/>
      <c r="H606" s="15">
        <v>96</v>
      </c>
      <c r="I606" s="16" t="s">
        <v>63</v>
      </c>
      <c r="J606" s="21" t="str">
        <f t="shared" si="1229"/>
        <v>R&amp;D Capital Cost Reductions</v>
      </c>
      <c r="K606" s="22" t="str">
        <f t="shared" ref="K606:O606" si="1237">K$602</f>
        <v>RnD electricity capital cost reduction</v>
      </c>
      <c r="L606" s="22">
        <f t="shared" si="1237"/>
        <v>0</v>
      </c>
      <c r="M606" s="22">
        <f t="shared" si="1237"/>
        <v>0.4</v>
      </c>
      <c r="N606" s="22">
        <f t="shared" si="1237"/>
        <v>0.01</v>
      </c>
      <c r="O606" s="23" t="str">
        <f t="shared" si="1237"/>
        <v>% reduction in cost</v>
      </c>
      <c r="P606" s="18" t="s">
        <v>942</v>
      </c>
      <c r="Q606" s="16" t="s">
        <v>916</v>
      </c>
      <c r="R606" s="27" t="s">
        <v>917</v>
      </c>
      <c r="S606" s="18" t="s">
        <v>321</v>
      </c>
      <c r="T606" s="16"/>
      <c r="U606" s="8"/>
      <c r="V606" s="8"/>
      <c r="W606" s="8"/>
      <c r="X606" s="8"/>
      <c r="Y606" s="8"/>
      <c r="Z606" s="8"/>
    </row>
    <row r="607" spans="1:26" ht="14.25" customHeight="1">
      <c r="A607" s="21" t="str">
        <f t="shared" ref="A607:C607" si="1238">A$602</f>
        <v>Research and Development</v>
      </c>
      <c r="B607" s="21" t="str">
        <f t="shared" si="1238"/>
        <v>Capital Cost Reduction</v>
      </c>
      <c r="C607" s="21" t="str">
        <f t="shared" si="1238"/>
        <v>RnD Electricity Capital Cost Perc Reduction</v>
      </c>
      <c r="D607" s="16" t="s">
        <v>386</v>
      </c>
      <c r="E607" s="23"/>
      <c r="F607" s="16" t="s">
        <v>943</v>
      </c>
      <c r="G607" s="16"/>
      <c r="H607" s="15">
        <v>97</v>
      </c>
      <c r="I607" s="16" t="s">
        <v>63</v>
      </c>
      <c r="J607" s="21" t="str">
        <f t="shared" si="1229"/>
        <v>R&amp;D Capital Cost Reductions</v>
      </c>
      <c r="K607" s="22" t="str">
        <f t="shared" ref="K607:O607" si="1239">K$602</f>
        <v>RnD electricity capital cost reduction</v>
      </c>
      <c r="L607" s="22">
        <f t="shared" si="1239"/>
        <v>0</v>
      </c>
      <c r="M607" s="22">
        <f t="shared" si="1239"/>
        <v>0.4</v>
      </c>
      <c r="N607" s="22">
        <f t="shared" si="1239"/>
        <v>0.01</v>
      </c>
      <c r="O607" s="23" t="str">
        <f t="shared" si="1239"/>
        <v>% reduction in cost</v>
      </c>
      <c r="P607" s="18" t="s">
        <v>944</v>
      </c>
      <c r="Q607" s="16" t="s">
        <v>916</v>
      </c>
      <c r="R607" s="27" t="s">
        <v>917</v>
      </c>
      <c r="S607" s="18" t="s">
        <v>321</v>
      </c>
      <c r="T607" s="16"/>
      <c r="U607" s="8"/>
      <c r="V607" s="8"/>
      <c r="W607" s="8"/>
      <c r="X607" s="8"/>
      <c r="Y607" s="8"/>
      <c r="Z607" s="8"/>
    </row>
    <row r="608" spans="1:26" ht="14.25" customHeight="1">
      <c r="A608" s="21" t="str">
        <f t="shared" ref="A608:C608" si="1240">A$602</f>
        <v>Research and Development</v>
      </c>
      <c r="B608" s="21" t="str">
        <f t="shared" si="1240"/>
        <v>Capital Cost Reduction</v>
      </c>
      <c r="C608" s="21" t="str">
        <f t="shared" si="1240"/>
        <v>RnD Electricity Capital Cost Perc Reduction</v>
      </c>
      <c r="D608" s="16" t="s">
        <v>388</v>
      </c>
      <c r="E608" s="23"/>
      <c r="F608" s="16" t="s">
        <v>945</v>
      </c>
      <c r="G608" s="16"/>
      <c r="H608" s="15">
        <v>98</v>
      </c>
      <c r="I608" s="16" t="s">
        <v>63</v>
      </c>
      <c r="J608" s="21" t="str">
        <f t="shared" si="1229"/>
        <v>R&amp;D Capital Cost Reductions</v>
      </c>
      <c r="K608" s="22" t="str">
        <f t="shared" ref="K608:O608" si="1241">K$602</f>
        <v>RnD electricity capital cost reduction</v>
      </c>
      <c r="L608" s="22">
        <f t="shared" si="1241"/>
        <v>0</v>
      </c>
      <c r="M608" s="22">
        <f t="shared" si="1241"/>
        <v>0.4</v>
      </c>
      <c r="N608" s="22">
        <f t="shared" si="1241"/>
        <v>0.01</v>
      </c>
      <c r="O608" s="23" t="str">
        <f t="shared" si="1241"/>
        <v>% reduction in cost</v>
      </c>
      <c r="P608" s="18" t="s">
        <v>946</v>
      </c>
      <c r="Q608" s="16" t="s">
        <v>916</v>
      </c>
      <c r="R608" s="27" t="s">
        <v>917</v>
      </c>
      <c r="S608" s="18" t="s">
        <v>321</v>
      </c>
      <c r="T608" s="16"/>
      <c r="U608" s="8"/>
      <c r="V608" s="8"/>
      <c r="W608" s="8"/>
      <c r="X608" s="8"/>
      <c r="Y608" s="8"/>
      <c r="Z608" s="8"/>
    </row>
    <row r="609" spans="1:26" ht="14.25" customHeight="1">
      <c r="A609" s="21" t="str">
        <f t="shared" ref="A609:C609" si="1242">A$602</f>
        <v>Research and Development</v>
      </c>
      <c r="B609" s="21" t="str">
        <f t="shared" si="1242"/>
        <v>Capital Cost Reduction</v>
      </c>
      <c r="C609" s="21" t="str">
        <f t="shared" si="1242"/>
        <v>RnD Electricity Capital Cost Perc Reduction</v>
      </c>
      <c r="D609" s="16" t="s">
        <v>390</v>
      </c>
      <c r="E609" s="23"/>
      <c r="F609" s="16" t="s">
        <v>947</v>
      </c>
      <c r="G609" s="16"/>
      <c r="H609" s="15">
        <v>99</v>
      </c>
      <c r="I609" s="16" t="s">
        <v>63</v>
      </c>
      <c r="J609" s="21" t="str">
        <f t="shared" si="1229"/>
        <v>R&amp;D Capital Cost Reductions</v>
      </c>
      <c r="K609" s="22" t="str">
        <f t="shared" ref="K609:O609" si="1243">K$602</f>
        <v>RnD electricity capital cost reduction</v>
      </c>
      <c r="L609" s="22">
        <f t="shared" si="1243"/>
        <v>0</v>
      </c>
      <c r="M609" s="22">
        <f t="shared" si="1243"/>
        <v>0.4</v>
      </c>
      <c r="N609" s="22">
        <f t="shared" si="1243"/>
        <v>0.01</v>
      </c>
      <c r="O609" s="23" t="str">
        <f t="shared" si="1243"/>
        <v>% reduction in cost</v>
      </c>
      <c r="P609" s="18" t="s">
        <v>948</v>
      </c>
      <c r="Q609" s="16" t="s">
        <v>916</v>
      </c>
      <c r="R609" s="27" t="s">
        <v>917</v>
      </c>
      <c r="S609" s="18" t="s">
        <v>321</v>
      </c>
      <c r="T609" s="16"/>
      <c r="U609" s="8"/>
      <c r="V609" s="8"/>
      <c r="W609" s="8"/>
      <c r="X609" s="8"/>
      <c r="Y609" s="8"/>
      <c r="Z609" s="8"/>
    </row>
    <row r="610" spans="1:26" ht="14.25" customHeight="1">
      <c r="A610" s="21" t="str">
        <f t="shared" ref="A610:C610" si="1244">A$602</f>
        <v>Research and Development</v>
      </c>
      <c r="B610" s="21" t="str">
        <f t="shared" si="1244"/>
        <v>Capital Cost Reduction</v>
      </c>
      <c r="C610" s="21" t="str">
        <f t="shared" si="1244"/>
        <v>RnD Electricity Capital Cost Perc Reduction</v>
      </c>
      <c r="D610" s="16" t="s">
        <v>396</v>
      </c>
      <c r="E610" s="23"/>
      <c r="F610" s="16" t="s">
        <v>949</v>
      </c>
      <c r="G610" s="16"/>
      <c r="H610" s="15">
        <v>192</v>
      </c>
      <c r="I610" s="16" t="s">
        <v>63</v>
      </c>
      <c r="J610" s="21" t="str">
        <f t="shared" si="1229"/>
        <v>R&amp;D Capital Cost Reductions</v>
      </c>
      <c r="K610" s="22" t="str">
        <f t="shared" ref="K610:O610" si="1245">K$602</f>
        <v>RnD electricity capital cost reduction</v>
      </c>
      <c r="L610" s="22">
        <f t="shared" si="1245"/>
        <v>0</v>
      </c>
      <c r="M610" s="22">
        <f t="shared" si="1245"/>
        <v>0.4</v>
      </c>
      <c r="N610" s="22">
        <f t="shared" si="1245"/>
        <v>0.01</v>
      </c>
      <c r="O610" s="23" t="str">
        <f t="shared" si="1245"/>
        <v>% reduction in cost</v>
      </c>
      <c r="P610" s="18" t="s">
        <v>950</v>
      </c>
      <c r="Q610" s="16" t="s">
        <v>916</v>
      </c>
      <c r="R610" s="27" t="s">
        <v>917</v>
      </c>
      <c r="S610" s="18" t="s">
        <v>321</v>
      </c>
      <c r="T610" s="16"/>
      <c r="U610" s="8"/>
      <c r="V610" s="8"/>
      <c r="W610" s="8"/>
      <c r="X610" s="8"/>
      <c r="Y610" s="8"/>
      <c r="Z610" s="8"/>
    </row>
    <row r="611" spans="1:26" ht="14.25" customHeight="1">
      <c r="A611" s="21" t="str">
        <f t="shared" ref="A611:C611" si="1246">A$602</f>
        <v>Research and Development</v>
      </c>
      <c r="B611" s="21" t="str">
        <f t="shared" si="1246"/>
        <v>Capital Cost Reduction</v>
      </c>
      <c r="C611" s="21" t="str">
        <f t="shared" si="1246"/>
        <v>RnD Electricity Capital Cost Perc Reduction</v>
      </c>
      <c r="D611" s="16" t="s">
        <v>399</v>
      </c>
      <c r="E611" s="23"/>
      <c r="F611" s="16" t="s">
        <v>951</v>
      </c>
      <c r="G611" s="16"/>
      <c r="H611" s="15">
        <v>180</v>
      </c>
      <c r="I611" s="16" t="s">
        <v>63</v>
      </c>
      <c r="J611" s="21" t="str">
        <f t="shared" si="1229"/>
        <v>R&amp;D Capital Cost Reductions</v>
      </c>
      <c r="K611" s="22" t="str">
        <f t="shared" ref="K611:O611" si="1247">K$602</f>
        <v>RnD electricity capital cost reduction</v>
      </c>
      <c r="L611" s="22">
        <f t="shared" si="1247"/>
        <v>0</v>
      </c>
      <c r="M611" s="22">
        <f t="shared" si="1247"/>
        <v>0.4</v>
      </c>
      <c r="N611" s="22">
        <f t="shared" si="1247"/>
        <v>0.01</v>
      </c>
      <c r="O611" s="23" t="str">
        <f t="shared" si="1247"/>
        <v>% reduction in cost</v>
      </c>
      <c r="P611" s="18" t="s">
        <v>952</v>
      </c>
      <c r="Q611" s="16" t="s">
        <v>916</v>
      </c>
      <c r="R611" s="27" t="s">
        <v>917</v>
      </c>
      <c r="S611" s="18" t="s">
        <v>321</v>
      </c>
      <c r="T611" s="16"/>
      <c r="U611" s="8"/>
      <c r="V611" s="8"/>
      <c r="W611" s="8"/>
      <c r="X611" s="8"/>
      <c r="Y611" s="8"/>
      <c r="Z611" s="8"/>
    </row>
    <row r="612" spans="1:26" ht="14.25" customHeight="1">
      <c r="A612" s="21" t="str">
        <f t="shared" ref="A612:C612" si="1248">A$602</f>
        <v>Research and Development</v>
      </c>
      <c r="B612" s="21" t="str">
        <f t="shared" si="1248"/>
        <v>Capital Cost Reduction</v>
      </c>
      <c r="C612" s="21" t="str">
        <f t="shared" si="1248"/>
        <v>RnD Electricity Capital Cost Perc Reduction</v>
      </c>
      <c r="D612" s="16" t="s">
        <v>402</v>
      </c>
      <c r="E612" s="23"/>
      <c r="F612" s="16" t="s">
        <v>953</v>
      </c>
      <c r="G612" s="16"/>
      <c r="H612" s="15">
        <v>183</v>
      </c>
      <c r="I612" s="16" t="s">
        <v>63</v>
      </c>
      <c r="J612" s="21" t="str">
        <f t="shared" si="1229"/>
        <v>R&amp;D Capital Cost Reductions</v>
      </c>
      <c r="K612" s="22" t="str">
        <f t="shared" ref="K612:O612" si="1249">K$602</f>
        <v>RnD electricity capital cost reduction</v>
      </c>
      <c r="L612" s="22">
        <f t="shared" si="1249"/>
        <v>0</v>
      </c>
      <c r="M612" s="22">
        <f t="shared" si="1249"/>
        <v>0.4</v>
      </c>
      <c r="N612" s="22">
        <f t="shared" si="1249"/>
        <v>0.01</v>
      </c>
      <c r="O612" s="23" t="str">
        <f t="shared" si="1249"/>
        <v>% reduction in cost</v>
      </c>
      <c r="P612" s="18" t="s">
        <v>954</v>
      </c>
      <c r="Q612" s="16" t="s">
        <v>916</v>
      </c>
      <c r="R612" s="27" t="s">
        <v>917</v>
      </c>
      <c r="S612" s="18" t="s">
        <v>321</v>
      </c>
      <c r="T612" s="16"/>
      <c r="U612" s="8"/>
      <c r="V612" s="8"/>
      <c r="W612" s="8"/>
      <c r="X612" s="8"/>
      <c r="Y612" s="8"/>
      <c r="Z612" s="8"/>
    </row>
    <row r="613" spans="1:26" ht="14.25" customHeight="1">
      <c r="A613" s="14" t="s">
        <v>908</v>
      </c>
      <c r="B613" s="21" t="str">
        <f>B$602</f>
        <v>Capital Cost Reduction</v>
      </c>
      <c r="C613" s="14" t="s">
        <v>955</v>
      </c>
      <c r="D613" s="16" t="s">
        <v>572</v>
      </c>
      <c r="E613" s="16"/>
      <c r="F613" s="16" t="s">
        <v>956</v>
      </c>
      <c r="G613" s="16"/>
      <c r="H613" s="15">
        <v>100</v>
      </c>
      <c r="I613" s="16" t="s">
        <v>63</v>
      </c>
      <c r="J613" s="21" t="str">
        <f t="shared" si="1229"/>
        <v>R&amp;D Capital Cost Reductions</v>
      </c>
      <c r="K613" s="14" t="s">
        <v>957</v>
      </c>
      <c r="L613" s="17">
        <v>0</v>
      </c>
      <c r="M613" s="17">
        <v>0.4</v>
      </c>
      <c r="N613" s="17">
        <v>0.01</v>
      </c>
      <c r="O613" s="16" t="s">
        <v>914</v>
      </c>
      <c r="P613" s="18" t="s">
        <v>958</v>
      </c>
      <c r="Q613" s="16" t="s">
        <v>916</v>
      </c>
      <c r="R613" s="27" t="s">
        <v>917</v>
      </c>
      <c r="S613" s="18" t="s">
        <v>321</v>
      </c>
      <c r="T613" s="16"/>
      <c r="U613" s="8"/>
      <c r="V613" s="8"/>
      <c r="W613" s="8"/>
      <c r="X613" s="8"/>
      <c r="Y613" s="8"/>
      <c r="Z613" s="8"/>
    </row>
    <row r="614" spans="1:26" ht="14.25" customHeight="1">
      <c r="A614" s="21" t="str">
        <f t="shared" ref="A614:C614" si="1250">A$613</f>
        <v>Research and Development</v>
      </c>
      <c r="B614" s="21" t="str">
        <f t="shared" si="1250"/>
        <v>Capital Cost Reduction</v>
      </c>
      <c r="C614" s="21" t="str">
        <f t="shared" si="1250"/>
        <v>RnD Industry Capital Cost Perc Reduction</v>
      </c>
      <c r="D614" s="16" t="s">
        <v>599</v>
      </c>
      <c r="E614" s="16"/>
      <c r="F614" s="16" t="s">
        <v>959</v>
      </c>
      <c r="G614" s="16"/>
      <c r="H614" s="15">
        <v>101</v>
      </c>
      <c r="I614" s="16" t="s">
        <v>63</v>
      </c>
      <c r="J614" s="21" t="str">
        <f t="shared" si="1229"/>
        <v>R&amp;D Capital Cost Reductions</v>
      </c>
      <c r="K614" s="22" t="str">
        <f t="shared" ref="K614:O614" si="1251">K$613</f>
        <v>RnD industry capital cost reduction</v>
      </c>
      <c r="L614" s="22">
        <f t="shared" si="1251"/>
        <v>0</v>
      </c>
      <c r="M614" s="22">
        <f t="shared" si="1251"/>
        <v>0.4</v>
      </c>
      <c r="N614" s="22">
        <f t="shared" si="1251"/>
        <v>0.01</v>
      </c>
      <c r="O614" s="23" t="str">
        <f t="shared" si="1251"/>
        <v>% reduction in cost</v>
      </c>
      <c r="P614" s="18" t="s">
        <v>960</v>
      </c>
      <c r="Q614" s="16" t="s">
        <v>916</v>
      </c>
      <c r="R614" s="27" t="s">
        <v>917</v>
      </c>
      <c r="S614" s="18" t="s">
        <v>321</v>
      </c>
      <c r="T614" s="16"/>
      <c r="U614" s="8"/>
      <c r="V614" s="8"/>
      <c r="W614" s="8"/>
      <c r="X614" s="8"/>
      <c r="Y614" s="8"/>
      <c r="Z614" s="8"/>
    </row>
    <row r="615" spans="1:26" ht="14.25" customHeight="1">
      <c r="A615" s="21" t="str">
        <f t="shared" ref="A615:C615" si="1252">A$613</f>
        <v>Research and Development</v>
      </c>
      <c r="B615" s="21" t="str">
        <f t="shared" si="1252"/>
        <v>Capital Cost Reduction</v>
      </c>
      <c r="C615" s="21" t="str">
        <f t="shared" si="1252"/>
        <v>RnD Industry Capital Cost Perc Reduction</v>
      </c>
      <c r="D615" s="16" t="s">
        <v>601</v>
      </c>
      <c r="E615" s="16"/>
      <c r="F615" s="16" t="s">
        <v>961</v>
      </c>
      <c r="G615" s="16"/>
      <c r="H615" s="15">
        <v>102</v>
      </c>
      <c r="I615" s="16" t="s">
        <v>63</v>
      </c>
      <c r="J615" s="21" t="str">
        <f t="shared" si="1229"/>
        <v>R&amp;D Capital Cost Reductions</v>
      </c>
      <c r="K615" s="22" t="str">
        <f t="shared" ref="K615:O615" si="1253">K$613</f>
        <v>RnD industry capital cost reduction</v>
      </c>
      <c r="L615" s="22">
        <f t="shared" si="1253"/>
        <v>0</v>
      </c>
      <c r="M615" s="22">
        <f t="shared" si="1253"/>
        <v>0.4</v>
      </c>
      <c r="N615" s="22">
        <f t="shared" si="1253"/>
        <v>0.01</v>
      </c>
      <c r="O615" s="23" t="str">
        <f t="shared" si="1253"/>
        <v>% reduction in cost</v>
      </c>
      <c r="P615" s="18" t="s">
        <v>962</v>
      </c>
      <c r="Q615" s="16" t="s">
        <v>916</v>
      </c>
      <c r="R615" s="27" t="s">
        <v>917</v>
      </c>
      <c r="S615" s="18" t="s">
        <v>321</v>
      </c>
      <c r="T615" s="16"/>
      <c r="U615" s="8"/>
      <c r="V615" s="8"/>
      <c r="W615" s="8"/>
      <c r="X615" s="8"/>
      <c r="Y615" s="8"/>
      <c r="Z615" s="8"/>
    </row>
    <row r="616" spans="1:26" ht="14.25" customHeight="1">
      <c r="A616" s="21" t="str">
        <f t="shared" ref="A616:C616" si="1254">A$613</f>
        <v>Research and Development</v>
      </c>
      <c r="B616" s="21" t="str">
        <f t="shared" si="1254"/>
        <v>Capital Cost Reduction</v>
      </c>
      <c r="C616" s="21" t="str">
        <f t="shared" si="1254"/>
        <v>RnD Industry Capital Cost Perc Reduction</v>
      </c>
      <c r="D616" s="16" t="s">
        <v>603</v>
      </c>
      <c r="E616" s="16"/>
      <c r="F616" s="16" t="s">
        <v>963</v>
      </c>
      <c r="G616" s="16"/>
      <c r="H616" s="15">
        <v>103</v>
      </c>
      <c r="I616" s="16" t="s">
        <v>63</v>
      </c>
      <c r="J616" s="21" t="str">
        <f t="shared" si="1229"/>
        <v>R&amp;D Capital Cost Reductions</v>
      </c>
      <c r="K616" s="22" t="str">
        <f t="shared" ref="K616:O616" si="1255">K$613</f>
        <v>RnD industry capital cost reduction</v>
      </c>
      <c r="L616" s="22">
        <f t="shared" si="1255"/>
        <v>0</v>
      </c>
      <c r="M616" s="22">
        <f t="shared" si="1255"/>
        <v>0.4</v>
      </c>
      <c r="N616" s="22">
        <f t="shared" si="1255"/>
        <v>0.01</v>
      </c>
      <c r="O616" s="23" t="str">
        <f t="shared" si="1255"/>
        <v>% reduction in cost</v>
      </c>
      <c r="P616" s="18" t="s">
        <v>964</v>
      </c>
      <c r="Q616" s="16" t="s">
        <v>916</v>
      </c>
      <c r="R616" s="27" t="s">
        <v>917</v>
      </c>
      <c r="S616" s="18" t="s">
        <v>321</v>
      </c>
      <c r="T616" s="16"/>
      <c r="U616" s="8"/>
      <c r="V616" s="8"/>
      <c r="W616" s="8"/>
      <c r="X616" s="8"/>
      <c r="Y616" s="8"/>
      <c r="Z616" s="8"/>
    </row>
    <row r="617" spans="1:26" ht="14.25" customHeight="1">
      <c r="A617" s="21" t="str">
        <f t="shared" ref="A617:C617" si="1256">A$613</f>
        <v>Research and Development</v>
      </c>
      <c r="B617" s="21" t="str">
        <f t="shared" si="1256"/>
        <v>Capital Cost Reduction</v>
      </c>
      <c r="C617" s="21" t="str">
        <f t="shared" si="1256"/>
        <v>RnD Industry Capital Cost Perc Reduction</v>
      </c>
      <c r="D617" s="16" t="s">
        <v>605</v>
      </c>
      <c r="E617" s="16"/>
      <c r="F617" s="16" t="s">
        <v>965</v>
      </c>
      <c r="G617" s="16"/>
      <c r="H617" s="15">
        <v>104</v>
      </c>
      <c r="I617" s="16" t="s">
        <v>63</v>
      </c>
      <c r="J617" s="21" t="str">
        <f t="shared" si="1229"/>
        <v>R&amp;D Capital Cost Reductions</v>
      </c>
      <c r="K617" s="22" t="str">
        <f t="shared" ref="K617:O617" si="1257">K$613</f>
        <v>RnD industry capital cost reduction</v>
      </c>
      <c r="L617" s="22">
        <f t="shared" si="1257"/>
        <v>0</v>
      </c>
      <c r="M617" s="22">
        <f t="shared" si="1257"/>
        <v>0.4</v>
      </c>
      <c r="N617" s="22">
        <f t="shared" si="1257"/>
        <v>0.01</v>
      </c>
      <c r="O617" s="23" t="str">
        <f t="shared" si="1257"/>
        <v>% reduction in cost</v>
      </c>
      <c r="P617" s="18" t="s">
        <v>966</v>
      </c>
      <c r="Q617" s="16" t="s">
        <v>916</v>
      </c>
      <c r="R617" s="27" t="s">
        <v>917</v>
      </c>
      <c r="S617" s="18" t="s">
        <v>321</v>
      </c>
      <c r="T617" s="16"/>
      <c r="U617" s="8"/>
      <c r="V617" s="8"/>
      <c r="W617" s="8"/>
      <c r="X617" s="8"/>
      <c r="Y617" s="8"/>
      <c r="Z617" s="8"/>
    </row>
    <row r="618" spans="1:26" ht="14.25" customHeight="1">
      <c r="A618" s="21" t="str">
        <f t="shared" ref="A618:C618" si="1258">A$613</f>
        <v>Research and Development</v>
      </c>
      <c r="B618" s="21" t="str">
        <f t="shared" si="1258"/>
        <v>Capital Cost Reduction</v>
      </c>
      <c r="C618" s="21" t="str">
        <f t="shared" si="1258"/>
        <v>RnD Industry Capital Cost Perc Reduction</v>
      </c>
      <c r="D618" s="16" t="s">
        <v>607</v>
      </c>
      <c r="E618" s="16"/>
      <c r="F618" s="16" t="s">
        <v>967</v>
      </c>
      <c r="G618" s="16"/>
      <c r="H618" s="15">
        <v>105</v>
      </c>
      <c r="I618" s="16" t="s">
        <v>63</v>
      </c>
      <c r="J618" s="21" t="str">
        <f t="shared" si="1229"/>
        <v>R&amp;D Capital Cost Reductions</v>
      </c>
      <c r="K618" s="22" t="str">
        <f t="shared" ref="K618:O618" si="1259">K$613</f>
        <v>RnD industry capital cost reduction</v>
      </c>
      <c r="L618" s="22">
        <f t="shared" si="1259"/>
        <v>0</v>
      </c>
      <c r="M618" s="22">
        <f t="shared" si="1259"/>
        <v>0.4</v>
      </c>
      <c r="N618" s="22">
        <f t="shared" si="1259"/>
        <v>0.01</v>
      </c>
      <c r="O618" s="23" t="str">
        <f t="shared" si="1259"/>
        <v>% reduction in cost</v>
      </c>
      <c r="P618" s="18" t="s">
        <v>968</v>
      </c>
      <c r="Q618" s="16" t="s">
        <v>916</v>
      </c>
      <c r="R618" s="27" t="s">
        <v>917</v>
      </c>
      <c r="S618" s="18" t="s">
        <v>321</v>
      </c>
      <c r="T618" s="16"/>
      <c r="U618" s="8"/>
      <c r="V618" s="8"/>
      <c r="W618" s="8"/>
      <c r="X618" s="8"/>
      <c r="Y618" s="8"/>
      <c r="Z618" s="8"/>
    </row>
    <row r="619" spans="1:26" ht="14.25" customHeight="1">
      <c r="A619" s="21" t="str">
        <f t="shared" ref="A619:C619" si="1260">A$613</f>
        <v>Research and Development</v>
      </c>
      <c r="B619" s="21" t="str">
        <f t="shared" si="1260"/>
        <v>Capital Cost Reduction</v>
      </c>
      <c r="C619" s="21" t="str">
        <f t="shared" si="1260"/>
        <v>RnD Industry Capital Cost Perc Reduction</v>
      </c>
      <c r="D619" s="16" t="s">
        <v>609</v>
      </c>
      <c r="E619" s="16"/>
      <c r="F619" s="16" t="s">
        <v>969</v>
      </c>
      <c r="G619" s="16"/>
      <c r="H619" s="15">
        <v>106</v>
      </c>
      <c r="I619" s="16" t="s">
        <v>63</v>
      </c>
      <c r="J619" s="21" t="str">
        <f t="shared" si="1229"/>
        <v>R&amp;D Capital Cost Reductions</v>
      </c>
      <c r="K619" s="22" t="str">
        <f t="shared" ref="K619:O619" si="1261">K$613</f>
        <v>RnD industry capital cost reduction</v>
      </c>
      <c r="L619" s="22">
        <f t="shared" si="1261"/>
        <v>0</v>
      </c>
      <c r="M619" s="22">
        <f t="shared" si="1261"/>
        <v>0.4</v>
      </c>
      <c r="N619" s="22">
        <f t="shared" si="1261"/>
        <v>0.01</v>
      </c>
      <c r="O619" s="23" t="str">
        <f t="shared" si="1261"/>
        <v>% reduction in cost</v>
      </c>
      <c r="P619" s="18" t="s">
        <v>970</v>
      </c>
      <c r="Q619" s="16" t="s">
        <v>916</v>
      </c>
      <c r="R619" s="27" t="s">
        <v>917</v>
      </c>
      <c r="S619" s="18" t="s">
        <v>321</v>
      </c>
      <c r="T619" s="16"/>
      <c r="U619" s="8"/>
      <c r="V619" s="8"/>
      <c r="W619" s="8"/>
      <c r="X619" s="8"/>
      <c r="Y619" s="8"/>
      <c r="Z619" s="8"/>
    </row>
    <row r="620" spans="1:26" ht="14.25" customHeight="1">
      <c r="A620" s="21" t="str">
        <f t="shared" ref="A620:C620" si="1262">A$613</f>
        <v>Research and Development</v>
      </c>
      <c r="B620" s="21" t="str">
        <f t="shared" si="1262"/>
        <v>Capital Cost Reduction</v>
      </c>
      <c r="C620" s="21" t="str">
        <f t="shared" si="1262"/>
        <v>RnD Industry Capital Cost Perc Reduction</v>
      </c>
      <c r="D620" s="16" t="s">
        <v>611</v>
      </c>
      <c r="E620" s="16"/>
      <c r="F620" s="16" t="s">
        <v>971</v>
      </c>
      <c r="G620" s="16"/>
      <c r="H620" s="15">
        <v>107</v>
      </c>
      <c r="I620" s="16" t="s">
        <v>63</v>
      </c>
      <c r="J620" s="21" t="str">
        <f t="shared" si="1229"/>
        <v>R&amp;D Capital Cost Reductions</v>
      </c>
      <c r="K620" s="22" t="str">
        <f t="shared" ref="K620:O620" si="1263">K$613</f>
        <v>RnD industry capital cost reduction</v>
      </c>
      <c r="L620" s="22">
        <f t="shared" si="1263"/>
        <v>0</v>
      </c>
      <c r="M620" s="22">
        <f t="shared" si="1263"/>
        <v>0.4</v>
      </c>
      <c r="N620" s="22">
        <f t="shared" si="1263"/>
        <v>0.01</v>
      </c>
      <c r="O620" s="23" t="str">
        <f t="shared" si="1263"/>
        <v>% reduction in cost</v>
      </c>
      <c r="P620" s="18" t="s">
        <v>972</v>
      </c>
      <c r="Q620" s="16" t="s">
        <v>916</v>
      </c>
      <c r="R620" s="27" t="s">
        <v>917</v>
      </c>
      <c r="S620" s="18" t="s">
        <v>321</v>
      </c>
      <c r="T620" s="16"/>
      <c r="U620" s="8"/>
      <c r="V620" s="8"/>
      <c r="W620" s="8"/>
      <c r="X620" s="8"/>
      <c r="Y620" s="8"/>
      <c r="Z620" s="8"/>
    </row>
    <row r="621" spans="1:26" ht="14.25" customHeight="1">
      <c r="A621" s="14" t="s">
        <v>908</v>
      </c>
      <c r="B621" s="21" t="str">
        <f>B$613</f>
        <v>Capital Cost Reduction</v>
      </c>
      <c r="C621" s="14" t="s">
        <v>973</v>
      </c>
      <c r="D621" s="16" t="s">
        <v>974</v>
      </c>
      <c r="E621" s="16"/>
      <c r="F621" s="16" t="s">
        <v>975</v>
      </c>
      <c r="G621" s="16"/>
      <c r="H621" s="15">
        <v>108</v>
      </c>
      <c r="I621" s="16" t="s">
        <v>63</v>
      </c>
      <c r="J621" s="21" t="str">
        <f t="shared" si="1229"/>
        <v>R&amp;D Capital Cost Reductions</v>
      </c>
      <c r="K621" s="14" t="s">
        <v>976</v>
      </c>
      <c r="L621" s="17">
        <v>0</v>
      </c>
      <c r="M621" s="17">
        <v>0.4</v>
      </c>
      <c r="N621" s="17">
        <v>0.01</v>
      </c>
      <c r="O621" s="16" t="s">
        <v>914</v>
      </c>
      <c r="P621" s="18" t="s">
        <v>977</v>
      </c>
      <c r="Q621" s="16" t="s">
        <v>916</v>
      </c>
      <c r="R621" s="27" t="s">
        <v>917</v>
      </c>
      <c r="S621" s="18" t="s">
        <v>321</v>
      </c>
      <c r="T621" s="16"/>
      <c r="U621" s="8"/>
      <c r="V621" s="8"/>
      <c r="W621" s="8"/>
      <c r="X621" s="8"/>
      <c r="Y621" s="8"/>
      <c r="Z621" s="8"/>
    </row>
    <row r="622" spans="1:26" ht="14.25" customHeight="1">
      <c r="A622" s="21" t="str">
        <f t="shared" ref="A622:C622" si="1264">A$621</f>
        <v>Research and Development</v>
      </c>
      <c r="B622" s="21" t="str">
        <f t="shared" si="1264"/>
        <v>Capital Cost Reduction</v>
      </c>
      <c r="C622" s="21" t="str">
        <f t="shared" si="1264"/>
        <v>RnD Transportation Capital Cost Perc Reduction</v>
      </c>
      <c r="D622" s="16" t="s">
        <v>978</v>
      </c>
      <c r="E622" s="16"/>
      <c r="F622" s="16" t="s">
        <v>979</v>
      </c>
      <c r="G622" s="16"/>
      <c r="H622" s="15">
        <v>109</v>
      </c>
      <c r="I622" s="16" t="s">
        <v>63</v>
      </c>
      <c r="J622" s="21" t="str">
        <f t="shared" si="1229"/>
        <v>R&amp;D Capital Cost Reductions</v>
      </c>
      <c r="K622" s="22" t="str">
        <f t="shared" ref="K622:O622" si="1265">K$621</f>
        <v>RnD transportation capital cost reduction</v>
      </c>
      <c r="L622" s="22">
        <f t="shared" si="1265"/>
        <v>0</v>
      </c>
      <c r="M622" s="22">
        <f t="shared" si="1265"/>
        <v>0.4</v>
      </c>
      <c r="N622" s="22">
        <f t="shared" si="1265"/>
        <v>0.01</v>
      </c>
      <c r="O622" s="23" t="str">
        <f t="shared" si="1265"/>
        <v>% reduction in cost</v>
      </c>
      <c r="P622" s="18" t="s">
        <v>980</v>
      </c>
      <c r="Q622" s="16" t="s">
        <v>916</v>
      </c>
      <c r="R622" s="27" t="s">
        <v>917</v>
      </c>
      <c r="S622" s="18" t="s">
        <v>321</v>
      </c>
      <c r="T622" s="16"/>
      <c r="U622" s="8"/>
      <c r="V622" s="8"/>
      <c r="W622" s="8"/>
      <c r="X622" s="8"/>
      <c r="Y622" s="8"/>
      <c r="Z622" s="8"/>
    </row>
    <row r="623" spans="1:26" ht="14.25" customHeight="1">
      <c r="A623" s="21" t="str">
        <f t="shared" ref="A623:C623" si="1266">A$621</f>
        <v>Research and Development</v>
      </c>
      <c r="B623" s="21" t="str">
        <f t="shared" si="1266"/>
        <v>Capital Cost Reduction</v>
      </c>
      <c r="C623" s="21" t="str">
        <f t="shared" si="1266"/>
        <v>RnD Transportation Capital Cost Perc Reduction</v>
      </c>
      <c r="D623" s="16" t="s">
        <v>981</v>
      </c>
      <c r="E623" s="16"/>
      <c r="F623" s="16" t="s">
        <v>982</v>
      </c>
      <c r="G623" s="16"/>
      <c r="H623" s="15">
        <v>110</v>
      </c>
      <c r="I623" s="16" t="s">
        <v>63</v>
      </c>
      <c r="J623" s="21" t="str">
        <f t="shared" si="1229"/>
        <v>R&amp;D Capital Cost Reductions</v>
      </c>
      <c r="K623" s="22" t="str">
        <f t="shared" ref="K623:O623" si="1267">K$621</f>
        <v>RnD transportation capital cost reduction</v>
      </c>
      <c r="L623" s="22">
        <f t="shared" si="1267"/>
        <v>0</v>
      </c>
      <c r="M623" s="22">
        <f t="shared" si="1267"/>
        <v>0.4</v>
      </c>
      <c r="N623" s="22">
        <f t="shared" si="1267"/>
        <v>0.01</v>
      </c>
      <c r="O623" s="23" t="str">
        <f t="shared" si="1267"/>
        <v>% reduction in cost</v>
      </c>
      <c r="P623" s="18" t="s">
        <v>983</v>
      </c>
      <c r="Q623" s="16" t="s">
        <v>916</v>
      </c>
      <c r="R623" s="27" t="s">
        <v>917</v>
      </c>
      <c r="S623" s="18" t="s">
        <v>321</v>
      </c>
      <c r="T623" s="16"/>
      <c r="U623" s="8"/>
      <c r="V623" s="8"/>
      <c r="W623" s="8"/>
      <c r="X623" s="8"/>
      <c r="Y623" s="8"/>
      <c r="Z623" s="8"/>
    </row>
    <row r="624" spans="1:26" ht="14.25" customHeight="1">
      <c r="A624" s="21" t="str">
        <f t="shared" ref="A624:C624" si="1268">A$621</f>
        <v>Research and Development</v>
      </c>
      <c r="B624" s="21" t="str">
        <f t="shared" si="1268"/>
        <v>Capital Cost Reduction</v>
      </c>
      <c r="C624" s="21" t="str">
        <f t="shared" si="1268"/>
        <v>RnD Transportation Capital Cost Perc Reduction</v>
      </c>
      <c r="D624" s="16" t="s">
        <v>984</v>
      </c>
      <c r="E624" s="16"/>
      <c r="F624" s="16" t="s">
        <v>985</v>
      </c>
      <c r="G624" s="16"/>
      <c r="H624" s="15">
        <v>111</v>
      </c>
      <c r="I624" s="16" t="s">
        <v>63</v>
      </c>
      <c r="J624" s="21" t="str">
        <f t="shared" si="1229"/>
        <v>R&amp;D Capital Cost Reductions</v>
      </c>
      <c r="K624" s="22" t="str">
        <f t="shared" ref="K624:O624" si="1269">K$621</f>
        <v>RnD transportation capital cost reduction</v>
      </c>
      <c r="L624" s="22">
        <f t="shared" si="1269"/>
        <v>0</v>
      </c>
      <c r="M624" s="22">
        <f t="shared" si="1269"/>
        <v>0.4</v>
      </c>
      <c r="N624" s="22">
        <f t="shared" si="1269"/>
        <v>0.01</v>
      </c>
      <c r="O624" s="23" t="str">
        <f t="shared" si="1269"/>
        <v>% reduction in cost</v>
      </c>
      <c r="P624" s="18" t="s">
        <v>986</v>
      </c>
      <c r="Q624" s="16" t="s">
        <v>916</v>
      </c>
      <c r="R624" s="27" t="s">
        <v>917</v>
      </c>
      <c r="S624" s="18" t="s">
        <v>321</v>
      </c>
      <c r="T624" s="16"/>
      <c r="U624" s="8"/>
      <c r="V624" s="8"/>
      <c r="W624" s="8"/>
      <c r="X624" s="8"/>
      <c r="Y624" s="8"/>
      <c r="Z624" s="8"/>
    </row>
    <row r="625" spans="1:26" ht="14.25" customHeight="1">
      <c r="A625" s="21" t="str">
        <f t="shared" ref="A625:C625" si="1270">A$621</f>
        <v>Research and Development</v>
      </c>
      <c r="B625" s="21" t="str">
        <f t="shared" si="1270"/>
        <v>Capital Cost Reduction</v>
      </c>
      <c r="C625" s="21" t="str">
        <f t="shared" si="1270"/>
        <v>RnD Transportation Capital Cost Perc Reduction</v>
      </c>
      <c r="D625" s="16" t="s">
        <v>987</v>
      </c>
      <c r="E625" s="16"/>
      <c r="F625" s="16" t="s">
        <v>988</v>
      </c>
      <c r="G625" s="16"/>
      <c r="H625" s="15">
        <v>112</v>
      </c>
      <c r="I625" s="16" t="s">
        <v>63</v>
      </c>
      <c r="J625" s="21" t="str">
        <f t="shared" si="1229"/>
        <v>R&amp;D Capital Cost Reductions</v>
      </c>
      <c r="K625" s="22" t="str">
        <f t="shared" ref="K625:O625" si="1271">K$621</f>
        <v>RnD transportation capital cost reduction</v>
      </c>
      <c r="L625" s="22">
        <f t="shared" si="1271"/>
        <v>0</v>
      </c>
      <c r="M625" s="22">
        <f t="shared" si="1271"/>
        <v>0.4</v>
      </c>
      <c r="N625" s="22">
        <f t="shared" si="1271"/>
        <v>0.01</v>
      </c>
      <c r="O625" s="23" t="str">
        <f t="shared" si="1271"/>
        <v>% reduction in cost</v>
      </c>
      <c r="P625" s="18" t="s">
        <v>989</v>
      </c>
      <c r="Q625" s="16" t="s">
        <v>916</v>
      </c>
      <c r="R625" s="27" t="s">
        <v>917</v>
      </c>
      <c r="S625" s="18" t="s">
        <v>321</v>
      </c>
      <c r="T625" s="16"/>
      <c r="U625" s="8"/>
      <c r="V625" s="8"/>
      <c r="W625" s="8"/>
      <c r="X625" s="8"/>
      <c r="Y625" s="8"/>
      <c r="Z625" s="8"/>
    </row>
    <row r="626" spans="1:26" ht="14.25" customHeight="1">
      <c r="A626" s="21" t="str">
        <f t="shared" ref="A626:C626" si="1272">A$621</f>
        <v>Research and Development</v>
      </c>
      <c r="B626" s="21" t="str">
        <f t="shared" si="1272"/>
        <v>Capital Cost Reduction</v>
      </c>
      <c r="C626" s="21" t="str">
        <f t="shared" si="1272"/>
        <v>RnD Transportation Capital Cost Perc Reduction</v>
      </c>
      <c r="D626" s="16" t="s">
        <v>990</v>
      </c>
      <c r="E626" s="16"/>
      <c r="F626" s="16" t="s">
        <v>991</v>
      </c>
      <c r="G626" s="16"/>
      <c r="H626" s="15">
        <v>113</v>
      </c>
      <c r="I626" s="16" t="s">
        <v>63</v>
      </c>
      <c r="J626" s="21" t="str">
        <f t="shared" si="1229"/>
        <v>R&amp;D Capital Cost Reductions</v>
      </c>
      <c r="K626" s="22" t="str">
        <f t="shared" ref="K626:O626" si="1273">K$621</f>
        <v>RnD transportation capital cost reduction</v>
      </c>
      <c r="L626" s="22">
        <f t="shared" si="1273"/>
        <v>0</v>
      </c>
      <c r="M626" s="22">
        <f t="shared" si="1273"/>
        <v>0.4</v>
      </c>
      <c r="N626" s="22">
        <f t="shared" si="1273"/>
        <v>0.01</v>
      </c>
      <c r="O626" s="23" t="str">
        <f t="shared" si="1273"/>
        <v>% reduction in cost</v>
      </c>
      <c r="P626" s="18" t="s">
        <v>992</v>
      </c>
      <c r="Q626" s="16" t="s">
        <v>916</v>
      </c>
      <c r="R626" s="27" t="s">
        <v>917</v>
      </c>
      <c r="S626" s="18" t="s">
        <v>321</v>
      </c>
      <c r="T626" s="16"/>
      <c r="U626" s="8"/>
      <c r="V626" s="8"/>
      <c r="W626" s="8"/>
      <c r="X626" s="8"/>
      <c r="Y626" s="8"/>
      <c r="Z626" s="8"/>
    </row>
    <row r="627" spans="1:26" ht="14.25" customHeight="1">
      <c r="A627" s="21" t="str">
        <f t="shared" ref="A627:C627" si="1274">A$621</f>
        <v>Research and Development</v>
      </c>
      <c r="B627" s="21" t="str">
        <f t="shared" si="1274"/>
        <v>Capital Cost Reduction</v>
      </c>
      <c r="C627" s="21" t="str">
        <f t="shared" si="1274"/>
        <v>RnD Transportation Capital Cost Perc Reduction</v>
      </c>
      <c r="D627" s="16" t="s">
        <v>993</v>
      </c>
      <c r="E627" s="16"/>
      <c r="F627" s="16" t="s">
        <v>994</v>
      </c>
      <c r="G627" s="16"/>
      <c r="H627" s="15">
        <v>523</v>
      </c>
      <c r="I627" s="16" t="s">
        <v>63</v>
      </c>
      <c r="J627" s="21" t="str">
        <f t="shared" si="1229"/>
        <v>R&amp;D Capital Cost Reductions</v>
      </c>
      <c r="K627" s="22" t="str">
        <f t="shared" ref="K627:O627" si="1275">K$621</f>
        <v>RnD transportation capital cost reduction</v>
      </c>
      <c r="L627" s="22">
        <f t="shared" si="1275"/>
        <v>0</v>
      </c>
      <c r="M627" s="22">
        <f t="shared" si="1275"/>
        <v>0.4</v>
      </c>
      <c r="N627" s="22">
        <f t="shared" si="1275"/>
        <v>0.01</v>
      </c>
      <c r="O627" s="23" t="str">
        <f t="shared" si="1275"/>
        <v>% reduction in cost</v>
      </c>
      <c r="P627" s="18" t="s">
        <v>995</v>
      </c>
      <c r="Q627" s="16" t="s">
        <v>916</v>
      </c>
      <c r="R627" s="27" t="s">
        <v>917</v>
      </c>
      <c r="S627" s="18" t="s">
        <v>321</v>
      </c>
      <c r="T627" s="16"/>
      <c r="U627" s="8"/>
      <c r="V627" s="8"/>
      <c r="W627" s="8"/>
      <c r="X627" s="8"/>
      <c r="Y627" s="8"/>
      <c r="Z627" s="8"/>
    </row>
    <row r="628" spans="1:26" ht="14.25" customHeight="1">
      <c r="A628" s="14" t="s">
        <v>908</v>
      </c>
      <c r="B628" s="14" t="s">
        <v>996</v>
      </c>
      <c r="C628" s="14" t="s">
        <v>997</v>
      </c>
      <c r="D628" s="16"/>
      <c r="E628" s="16"/>
      <c r="F628" s="16"/>
      <c r="G628" s="16"/>
      <c r="H628" s="15">
        <v>525</v>
      </c>
      <c r="I628" s="16" t="s">
        <v>63</v>
      </c>
      <c r="J628" s="14" t="s">
        <v>996</v>
      </c>
      <c r="K628" s="17" t="s">
        <v>998</v>
      </c>
      <c r="L628" s="17">
        <v>0</v>
      </c>
      <c r="M628" s="17">
        <v>1</v>
      </c>
      <c r="N628" s="17">
        <v>0.01</v>
      </c>
      <c r="O628" s="16" t="s">
        <v>439</v>
      </c>
      <c r="P628" s="18" t="s">
        <v>999</v>
      </c>
      <c r="Q628" s="16" t="s">
        <v>1000</v>
      </c>
      <c r="R628" s="16" t="s">
        <v>1001</v>
      </c>
      <c r="S628" s="18" t="s">
        <v>1002</v>
      </c>
      <c r="T628" s="16"/>
      <c r="U628" s="8"/>
      <c r="V628" s="8"/>
      <c r="W628" s="8"/>
      <c r="X628" s="8"/>
      <c r="Y628" s="8"/>
      <c r="Z628" s="8"/>
    </row>
    <row r="629" spans="1:26" ht="14.25" customHeight="1">
      <c r="A629" s="14" t="s">
        <v>908</v>
      </c>
      <c r="B629" s="14" t="s">
        <v>1003</v>
      </c>
      <c r="C629" s="14" t="s">
        <v>1004</v>
      </c>
      <c r="D629" s="16" t="s">
        <v>253</v>
      </c>
      <c r="E629" s="16"/>
      <c r="F629" s="16" t="s">
        <v>911</v>
      </c>
      <c r="G629" s="16"/>
      <c r="H629" s="15">
        <v>114</v>
      </c>
      <c r="I629" s="16" t="s">
        <v>63</v>
      </c>
      <c r="J629" s="14" t="s">
        <v>1005</v>
      </c>
      <c r="K629" s="14" t="s">
        <v>1006</v>
      </c>
      <c r="L629" s="17">
        <v>0</v>
      </c>
      <c r="M629" s="17">
        <v>0.4</v>
      </c>
      <c r="N629" s="17">
        <v>0.01</v>
      </c>
      <c r="O629" s="16" t="s">
        <v>1007</v>
      </c>
      <c r="P629" s="18" t="s">
        <v>1008</v>
      </c>
      <c r="Q629" s="16" t="s">
        <v>916</v>
      </c>
      <c r="R629" s="27" t="s">
        <v>917</v>
      </c>
      <c r="S629" s="18" t="s">
        <v>321</v>
      </c>
      <c r="T629" s="16"/>
      <c r="U629" s="8"/>
      <c r="V629" s="8"/>
      <c r="W629" s="8"/>
      <c r="X629" s="8"/>
      <c r="Y629" s="8"/>
      <c r="Z629" s="8"/>
    </row>
    <row r="630" spans="1:26" ht="14.25" customHeight="1">
      <c r="A630" s="21" t="str">
        <f t="shared" ref="A630:C630" si="1276">A$629</f>
        <v>Research and Development</v>
      </c>
      <c r="B630" s="21" t="str">
        <f t="shared" si="1276"/>
        <v>Fuel Use Reduction</v>
      </c>
      <c r="C630" s="21" t="str">
        <f t="shared" si="1276"/>
        <v>RnD Building Fuel Use Perc Reduction</v>
      </c>
      <c r="D630" s="16" t="s">
        <v>263</v>
      </c>
      <c r="E630" s="16"/>
      <c r="F630" s="16" t="s">
        <v>918</v>
      </c>
      <c r="G630" s="16"/>
      <c r="H630" s="15">
        <v>115</v>
      </c>
      <c r="I630" s="16" t="s">
        <v>63</v>
      </c>
      <c r="J630" s="21" t="str">
        <f t="shared" ref="J630:O630" si="1277">J$629</f>
        <v>R&amp;D Fuel Use Reductions</v>
      </c>
      <c r="K630" s="22" t="str">
        <f t="shared" si="1277"/>
        <v>RnD building fuel use reduction</v>
      </c>
      <c r="L630" s="22">
        <f t="shared" si="1277"/>
        <v>0</v>
      </c>
      <c r="M630" s="22">
        <f t="shared" si="1277"/>
        <v>0.4</v>
      </c>
      <c r="N630" s="22">
        <f t="shared" si="1277"/>
        <v>0.01</v>
      </c>
      <c r="O630" s="23" t="str">
        <f t="shared" si="1277"/>
        <v>% reduction in fuel use</v>
      </c>
      <c r="P630" s="18" t="s">
        <v>1009</v>
      </c>
      <c r="Q630" s="16" t="s">
        <v>916</v>
      </c>
      <c r="R630" s="27" t="s">
        <v>917</v>
      </c>
      <c r="S630" s="18" t="s">
        <v>321</v>
      </c>
      <c r="T630" s="16"/>
      <c r="U630" s="8"/>
      <c r="V630" s="8"/>
      <c r="W630" s="8"/>
      <c r="X630" s="8"/>
      <c r="Y630" s="8"/>
      <c r="Z630" s="8"/>
    </row>
    <row r="631" spans="1:26" ht="14.25" customHeight="1">
      <c r="A631" s="21" t="str">
        <f t="shared" ref="A631:C631" si="1278">A$629</f>
        <v>Research and Development</v>
      </c>
      <c r="B631" s="21" t="str">
        <f t="shared" si="1278"/>
        <v>Fuel Use Reduction</v>
      </c>
      <c r="C631" s="21" t="str">
        <f t="shared" si="1278"/>
        <v>RnD Building Fuel Use Perc Reduction</v>
      </c>
      <c r="D631" s="16" t="s">
        <v>296</v>
      </c>
      <c r="E631" s="16"/>
      <c r="F631" s="16" t="s">
        <v>920</v>
      </c>
      <c r="G631" s="16"/>
      <c r="H631" s="15">
        <v>750</v>
      </c>
      <c r="I631" s="16" t="s">
        <v>86</v>
      </c>
      <c r="J631" s="21" t="str">
        <f t="shared" ref="J631:K631" si="1279">J$629</f>
        <v>R&amp;D Fuel Use Reductions</v>
      </c>
      <c r="K631" s="22" t="str">
        <f t="shared" si="1279"/>
        <v>RnD building fuel use reduction</v>
      </c>
      <c r="L631" s="22"/>
      <c r="M631" s="22"/>
      <c r="N631" s="22"/>
      <c r="O631" s="23"/>
      <c r="P631" s="18"/>
      <c r="Q631" s="16"/>
      <c r="R631" s="27"/>
      <c r="S631" s="18"/>
      <c r="T631" s="16"/>
      <c r="U631" s="8"/>
      <c r="V631" s="8"/>
      <c r="W631" s="8"/>
      <c r="X631" s="8"/>
      <c r="Y631" s="8"/>
      <c r="Z631" s="8"/>
    </row>
    <row r="632" spans="1:26" ht="14.25" customHeight="1">
      <c r="A632" s="21" t="str">
        <f t="shared" ref="A632:C632" si="1280">A$629</f>
        <v>Research and Development</v>
      </c>
      <c r="B632" s="21" t="str">
        <f t="shared" si="1280"/>
        <v>Fuel Use Reduction</v>
      </c>
      <c r="C632" s="21" t="str">
        <f t="shared" si="1280"/>
        <v>RnD Building Fuel Use Perc Reduction</v>
      </c>
      <c r="D632" s="16" t="s">
        <v>265</v>
      </c>
      <c r="E632" s="16"/>
      <c r="F632" s="16" t="s">
        <v>922</v>
      </c>
      <c r="G632" s="16"/>
      <c r="H632" s="15">
        <v>117</v>
      </c>
      <c r="I632" s="16" t="s">
        <v>63</v>
      </c>
      <c r="J632" s="21" t="str">
        <f t="shared" ref="J632:O632" si="1281">J$629</f>
        <v>R&amp;D Fuel Use Reductions</v>
      </c>
      <c r="K632" s="22" t="str">
        <f t="shared" si="1281"/>
        <v>RnD building fuel use reduction</v>
      </c>
      <c r="L632" s="22">
        <f t="shared" si="1281"/>
        <v>0</v>
      </c>
      <c r="M632" s="22">
        <f t="shared" si="1281"/>
        <v>0.4</v>
      </c>
      <c r="N632" s="22">
        <f t="shared" si="1281"/>
        <v>0.01</v>
      </c>
      <c r="O632" s="23" t="str">
        <f t="shared" si="1281"/>
        <v>% reduction in fuel use</v>
      </c>
      <c r="P632" s="18" t="s">
        <v>1010</v>
      </c>
      <c r="Q632" s="16" t="s">
        <v>916</v>
      </c>
      <c r="R632" s="27" t="s">
        <v>917</v>
      </c>
      <c r="S632" s="18" t="s">
        <v>321</v>
      </c>
      <c r="T632" s="16"/>
      <c r="U632" s="8"/>
      <c r="V632" s="8"/>
      <c r="W632" s="8"/>
      <c r="X632" s="8"/>
      <c r="Y632" s="8"/>
      <c r="Z632" s="8"/>
    </row>
    <row r="633" spans="1:26" ht="14.25" customHeight="1">
      <c r="A633" s="21" t="str">
        <f t="shared" ref="A633:C633" si="1282">A$629</f>
        <v>Research and Development</v>
      </c>
      <c r="B633" s="21" t="str">
        <f t="shared" si="1282"/>
        <v>Fuel Use Reduction</v>
      </c>
      <c r="C633" s="21" t="str">
        <f t="shared" si="1282"/>
        <v>RnD Building Fuel Use Perc Reduction</v>
      </c>
      <c r="D633" s="16" t="s">
        <v>267</v>
      </c>
      <c r="E633" s="16"/>
      <c r="F633" s="16" t="s">
        <v>924</v>
      </c>
      <c r="G633" s="16"/>
      <c r="H633" s="15">
        <v>118</v>
      </c>
      <c r="I633" s="16" t="s">
        <v>63</v>
      </c>
      <c r="J633" s="21" t="str">
        <f t="shared" ref="J633:O633" si="1283">J$629</f>
        <v>R&amp;D Fuel Use Reductions</v>
      </c>
      <c r="K633" s="22" t="str">
        <f t="shared" si="1283"/>
        <v>RnD building fuel use reduction</v>
      </c>
      <c r="L633" s="22">
        <f t="shared" si="1283"/>
        <v>0</v>
      </c>
      <c r="M633" s="22">
        <f t="shared" si="1283"/>
        <v>0.4</v>
      </c>
      <c r="N633" s="22">
        <f t="shared" si="1283"/>
        <v>0.01</v>
      </c>
      <c r="O633" s="23" t="str">
        <f t="shared" si="1283"/>
        <v>% reduction in fuel use</v>
      </c>
      <c r="P633" s="18" t="s">
        <v>1011</v>
      </c>
      <c r="Q633" s="16" t="s">
        <v>916</v>
      </c>
      <c r="R633" s="27" t="s">
        <v>917</v>
      </c>
      <c r="S633" s="18" t="s">
        <v>321</v>
      </c>
      <c r="T633" s="16"/>
      <c r="U633" s="8"/>
      <c r="V633" s="8"/>
      <c r="W633" s="8"/>
      <c r="X633" s="8"/>
      <c r="Y633" s="8"/>
      <c r="Z633" s="8"/>
    </row>
    <row r="634" spans="1:26" ht="14.25" customHeight="1">
      <c r="A634" s="21" t="str">
        <f t="shared" ref="A634:C634" si="1284">A$629</f>
        <v>Research and Development</v>
      </c>
      <c r="B634" s="21" t="str">
        <f t="shared" si="1284"/>
        <v>Fuel Use Reduction</v>
      </c>
      <c r="C634" s="21" t="str">
        <f t="shared" si="1284"/>
        <v>RnD Building Fuel Use Perc Reduction</v>
      </c>
      <c r="D634" s="16" t="s">
        <v>270</v>
      </c>
      <c r="E634" s="16"/>
      <c r="F634" s="16" t="s">
        <v>926</v>
      </c>
      <c r="G634" s="16"/>
      <c r="H634" s="15">
        <v>119</v>
      </c>
      <c r="I634" s="16" t="s">
        <v>63</v>
      </c>
      <c r="J634" s="21" t="str">
        <f t="shared" ref="J634:O634" si="1285">J$629</f>
        <v>R&amp;D Fuel Use Reductions</v>
      </c>
      <c r="K634" s="22" t="str">
        <f t="shared" si="1285"/>
        <v>RnD building fuel use reduction</v>
      </c>
      <c r="L634" s="22">
        <f t="shared" si="1285"/>
        <v>0</v>
      </c>
      <c r="M634" s="22">
        <f t="shared" si="1285"/>
        <v>0.4</v>
      </c>
      <c r="N634" s="22">
        <f t="shared" si="1285"/>
        <v>0.01</v>
      </c>
      <c r="O634" s="23" t="str">
        <f t="shared" si="1285"/>
        <v>% reduction in fuel use</v>
      </c>
      <c r="P634" s="18" t="s">
        <v>1012</v>
      </c>
      <c r="Q634" s="16" t="s">
        <v>916</v>
      </c>
      <c r="R634" s="27" t="s">
        <v>917</v>
      </c>
      <c r="S634" s="18" t="s">
        <v>321</v>
      </c>
      <c r="T634" s="16"/>
      <c r="U634" s="8"/>
      <c r="V634" s="8"/>
      <c r="W634" s="8"/>
      <c r="X634" s="8"/>
      <c r="Y634" s="8"/>
      <c r="Z634" s="8"/>
    </row>
    <row r="635" spans="1:26" ht="14.25" customHeight="1">
      <c r="A635" s="14" t="s">
        <v>908</v>
      </c>
      <c r="B635" s="21" t="str">
        <f t="shared" ref="B635:B636" si="1286">B$629</f>
        <v>Fuel Use Reduction</v>
      </c>
      <c r="C635" s="14" t="s">
        <v>1013</v>
      </c>
      <c r="D635" s="16"/>
      <c r="E635" s="16"/>
      <c r="F635" s="16" t="s">
        <v>812</v>
      </c>
      <c r="G635" s="16"/>
      <c r="H635" s="15">
        <v>120</v>
      </c>
      <c r="I635" s="16" t="s">
        <v>63</v>
      </c>
      <c r="J635" s="21" t="str">
        <f t="shared" ref="J635:J661" si="1287">J$629</f>
        <v>R&amp;D Fuel Use Reductions</v>
      </c>
      <c r="K635" s="14" t="s">
        <v>1014</v>
      </c>
      <c r="L635" s="17">
        <v>0</v>
      </c>
      <c r="M635" s="17">
        <v>0.4</v>
      </c>
      <c r="N635" s="17">
        <v>0.01</v>
      </c>
      <c r="O635" s="16" t="s">
        <v>1007</v>
      </c>
      <c r="P635" s="18" t="s">
        <v>1015</v>
      </c>
      <c r="Q635" s="16" t="s">
        <v>916</v>
      </c>
      <c r="R635" s="27" t="s">
        <v>917</v>
      </c>
      <c r="S635" s="18" t="s">
        <v>321</v>
      </c>
      <c r="T635" s="16"/>
      <c r="U635" s="8"/>
      <c r="V635" s="8"/>
      <c r="W635" s="8"/>
      <c r="X635" s="8"/>
      <c r="Y635" s="8"/>
      <c r="Z635" s="8"/>
    </row>
    <row r="636" spans="1:26" ht="14.25" customHeight="1">
      <c r="A636" s="14" t="s">
        <v>908</v>
      </c>
      <c r="B636" s="21" t="str">
        <f t="shared" si="1286"/>
        <v>Fuel Use Reduction</v>
      </c>
      <c r="C636" s="14" t="s">
        <v>1016</v>
      </c>
      <c r="D636" s="16" t="s">
        <v>368</v>
      </c>
      <c r="E636" s="16"/>
      <c r="F636" s="16" t="s">
        <v>932</v>
      </c>
      <c r="G636" s="16"/>
      <c r="H636" s="15">
        <v>121</v>
      </c>
      <c r="I636" s="16" t="s">
        <v>63</v>
      </c>
      <c r="J636" s="21" t="str">
        <f t="shared" si="1287"/>
        <v>R&amp;D Fuel Use Reductions</v>
      </c>
      <c r="K636" s="14" t="s">
        <v>1017</v>
      </c>
      <c r="L636" s="17">
        <v>0</v>
      </c>
      <c r="M636" s="17">
        <v>0.4</v>
      </c>
      <c r="N636" s="17">
        <v>0.01</v>
      </c>
      <c r="O636" s="16" t="s">
        <v>1007</v>
      </c>
      <c r="P636" s="18" t="s">
        <v>1018</v>
      </c>
      <c r="Q636" s="16" t="s">
        <v>916</v>
      </c>
      <c r="R636" s="27" t="s">
        <v>917</v>
      </c>
      <c r="S636" s="18" t="s">
        <v>321</v>
      </c>
      <c r="T636" s="16"/>
      <c r="U636" s="8"/>
      <c r="V636" s="8"/>
      <c r="W636" s="8"/>
      <c r="X636" s="8"/>
      <c r="Y636" s="8"/>
      <c r="Z636" s="8"/>
    </row>
    <row r="637" spans="1:26" ht="14.25" customHeight="1">
      <c r="A637" s="21" t="str">
        <f t="shared" ref="A637:C637" si="1288">A$636</f>
        <v>Research and Development</v>
      </c>
      <c r="B637" s="21" t="str">
        <f t="shared" si="1288"/>
        <v>Fuel Use Reduction</v>
      </c>
      <c r="C637" s="21" t="str">
        <f t="shared" si="1288"/>
        <v>RnD Electricity Fuel Use Perc Reduction</v>
      </c>
      <c r="D637" s="16" t="s">
        <v>375</v>
      </c>
      <c r="E637" s="23"/>
      <c r="F637" s="16" t="s">
        <v>935</v>
      </c>
      <c r="G637" s="16"/>
      <c r="H637" s="15">
        <v>122</v>
      </c>
      <c r="I637" s="16" t="s">
        <v>63</v>
      </c>
      <c r="J637" s="21" t="str">
        <f t="shared" si="1287"/>
        <v>R&amp;D Fuel Use Reductions</v>
      </c>
      <c r="K637" s="22" t="str">
        <f t="shared" ref="K637:O637" si="1289">K$636</f>
        <v>RnD electricity fuel use reduction</v>
      </c>
      <c r="L637" s="22">
        <f t="shared" si="1289"/>
        <v>0</v>
      </c>
      <c r="M637" s="22">
        <f t="shared" si="1289"/>
        <v>0.4</v>
      </c>
      <c r="N637" s="22">
        <f t="shared" si="1289"/>
        <v>0.01</v>
      </c>
      <c r="O637" s="23" t="str">
        <f t="shared" si="1289"/>
        <v>% reduction in fuel use</v>
      </c>
      <c r="P637" s="18" t="s">
        <v>1019</v>
      </c>
      <c r="Q637" s="16" t="s">
        <v>916</v>
      </c>
      <c r="R637" s="27" t="s">
        <v>917</v>
      </c>
      <c r="S637" s="18" t="s">
        <v>321</v>
      </c>
      <c r="T637" s="16"/>
      <c r="U637" s="8"/>
      <c r="V637" s="8"/>
      <c r="W637" s="8"/>
      <c r="X637" s="8"/>
      <c r="Y637" s="8"/>
      <c r="Z637" s="8"/>
    </row>
    <row r="638" spans="1:26" ht="14.25" customHeight="1">
      <c r="A638" s="21" t="str">
        <f t="shared" ref="A638:C638" si="1290">A$636</f>
        <v>Research and Development</v>
      </c>
      <c r="B638" s="21" t="str">
        <f t="shared" si="1290"/>
        <v>Fuel Use Reduction</v>
      </c>
      <c r="C638" s="21" t="str">
        <f t="shared" si="1290"/>
        <v>RnD Electricity Fuel Use Perc Reduction</v>
      </c>
      <c r="D638" s="16" t="s">
        <v>378</v>
      </c>
      <c r="E638" s="23"/>
      <c r="F638" s="16" t="s">
        <v>937</v>
      </c>
      <c r="G638" s="16"/>
      <c r="H638" s="15">
        <v>123</v>
      </c>
      <c r="I638" s="16" t="s">
        <v>63</v>
      </c>
      <c r="J638" s="21" t="str">
        <f t="shared" si="1287"/>
        <v>R&amp;D Fuel Use Reductions</v>
      </c>
      <c r="K638" s="22" t="str">
        <f t="shared" ref="K638:O638" si="1291">K$636</f>
        <v>RnD electricity fuel use reduction</v>
      </c>
      <c r="L638" s="22">
        <f t="shared" si="1291"/>
        <v>0</v>
      </c>
      <c r="M638" s="22">
        <f t="shared" si="1291"/>
        <v>0.4</v>
      </c>
      <c r="N638" s="22">
        <f t="shared" si="1291"/>
        <v>0.01</v>
      </c>
      <c r="O638" s="23" t="str">
        <f t="shared" si="1291"/>
        <v>% reduction in fuel use</v>
      </c>
      <c r="P638" s="18" t="s">
        <v>1020</v>
      </c>
      <c r="Q638" s="16" t="s">
        <v>916</v>
      </c>
      <c r="R638" s="27" t="s">
        <v>917</v>
      </c>
      <c r="S638" s="18" t="s">
        <v>321</v>
      </c>
      <c r="T638" s="16"/>
      <c r="U638" s="8"/>
      <c r="V638" s="8"/>
      <c r="W638" s="8"/>
      <c r="X638" s="8"/>
      <c r="Y638" s="8"/>
      <c r="Z638" s="8"/>
    </row>
    <row r="639" spans="1:26" ht="14.25" customHeight="1">
      <c r="A639" s="21" t="str">
        <f t="shared" ref="A639:C639" si="1292">A$636</f>
        <v>Research and Development</v>
      </c>
      <c r="B639" s="21" t="str">
        <f t="shared" si="1292"/>
        <v>Fuel Use Reduction</v>
      </c>
      <c r="C639" s="21" t="str">
        <f t="shared" si="1292"/>
        <v>RnD Electricity Fuel Use Perc Reduction</v>
      </c>
      <c r="D639" s="16" t="s">
        <v>381</v>
      </c>
      <c r="E639" s="23"/>
      <c r="F639" s="16" t="s">
        <v>939</v>
      </c>
      <c r="G639" s="16"/>
      <c r="H639" s="15">
        <v>751</v>
      </c>
      <c r="I639" s="16" t="s">
        <v>86</v>
      </c>
      <c r="J639" s="21" t="str">
        <f t="shared" si="1287"/>
        <v>R&amp;D Fuel Use Reductions</v>
      </c>
      <c r="K639" s="22" t="str">
        <f t="shared" ref="K639:K646" si="1293">K$636</f>
        <v>RnD electricity fuel use reduction</v>
      </c>
      <c r="L639" s="22"/>
      <c r="M639" s="22"/>
      <c r="N639" s="22"/>
      <c r="O639" s="23"/>
      <c r="P639" s="18"/>
      <c r="Q639" s="16"/>
      <c r="R639" s="27"/>
      <c r="S639" s="18"/>
      <c r="T639" s="16"/>
      <c r="U639" s="8"/>
      <c r="V639" s="8"/>
      <c r="W639" s="8"/>
      <c r="X639" s="8"/>
      <c r="Y639" s="8"/>
      <c r="Z639" s="8"/>
    </row>
    <row r="640" spans="1:26" ht="14.25" customHeight="1">
      <c r="A640" s="21" t="str">
        <f t="shared" ref="A640:C640" si="1294">A$636</f>
        <v>Research and Development</v>
      </c>
      <c r="B640" s="21" t="str">
        <f t="shared" si="1294"/>
        <v>Fuel Use Reduction</v>
      </c>
      <c r="C640" s="21" t="str">
        <f t="shared" si="1294"/>
        <v>RnD Electricity Fuel Use Perc Reduction</v>
      </c>
      <c r="D640" s="16" t="s">
        <v>384</v>
      </c>
      <c r="E640" s="23"/>
      <c r="F640" s="16" t="s">
        <v>941</v>
      </c>
      <c r="G640" s="16"/>
      <c r="H640" s="15">
        <v>752</v>
      </c>
      <c r="I640" s="16" t="s">
        <v>86</v>
      </c>
      <c r="J640" s="21" t="str">
        <f t="shared" si="1287"/>
        <v>R&amp;D Fuel Use Reductions</v>
      </c>
      <c r="K640" s="22" t="str">
        <f t="shared" si="1293"/>
        <v>RnD electricity fuel use reduction</v>
      </c>
      <c r="L640" s="22"/>
      <c r="M640" s="22"/>
      <c r="N640" s="22"/>
      <c r="O640" s="23"/>
      <c r="P640" s="18"/>
      <c r="Q640" s="16"/>
      <c r="R640" s="27"/>
      <c r="S640" s="18"/>
      <c r="T640" s="16"/>
      <c r="U640" s="8"/>
      <c r="V640" s="8"/>
      <c r="W640" s="8"/>
      <c r="X640" s="8"/>
      <c r="Y640" s="8"/>
      <c r="Z640" s="8"/>
    </row>
    <row r="641" spans="1:26" ht="14.25" customHeight="1">
      <c r="A641" s="21" t="str">
        <f t="shared" ref="A641:C641" si="1295">A$636</f>
        <v>Research and Development</v>
      </c>
      <c r="B641" s="21" t="str">
        <f t="shared" si="1295"/>
        <v>Fuel Use Reduction</v>
      </c>
      <c r="C641" s="21" t="str">
        <f t="shared" si="1295"/>
        <v>RnD Electricity Fuel Use Perc Reduction</v>
      </c>
      <c r="D641" s="16" t="s">
        <v>386</v>
      </c>
      <c r="E641" s="23"/>
      <c r="F641" s="16" t="s">
        <v>943</v>
      </c>
      <c r="G641" s="16"/>
      <c r="H641" s="15">
        <v>753</v>
      </c>
      <c r="I641" s="16" t="s">
        <v>86</v>
      </c>
      <c r="J641" s="21" t="str">
        <f t="shared" si="1287"/>
        <v>R&amp;D Fuel Use Reductions</v>
      </c>
      <c r="K641" s="22" t="str">
        <f t="shared" si="1293"/>
        <v>RnD electricity fuel use reduction</v>
      </c>
      <c r="L641" s="22"/>
      <c r="M641" s="22"/>
      <c r="N641" s="22"/>
      <c r="O641" s="23"/>
      <c r="P641" s="18"/>
      <c r="Q641" s="16"/>
      <c r="R641" s="27"/>
      <c r="S641" s="18"/>
      <c r="T641" s="16"/>
      <c r="U641" s="8"/>
      <c r="V641" s="8"/>
      <c r="W641" s="8"/>
      <c r="X641" s="8"/>
      <c r="Y641" s="8"/>
      <c r="Z641" s="8"/>
    </row>
    <row r="642" spans="1:26" ht="14.25" customHeight="1">
      <c r="A642" s="21" t="str">
        <f t="shared" ref="A642:C642" si="1296">A$636</f>
        <v>Research and Development</v>
      </c>
      <c r="B642" s="21" t="str">
        <f t="shared" si="1296"/>
        <v>Fuel Use Reduction</v>
      </c>
      <c r="C642" s="21" t="str">
        <f t="shared" si="1296"/>
        <v>RnD Electricity Fuel Use Perc Reduction</v>
      </c>
      <c r="D642" s="16" t="s">
        <v>388</v>
      </c>
      <c r="E642" s="23"/>
      <c r="F642" s="16" t="s">
        <v>945</v>
      </c>
      <c r="G642" s="16"/>
      <c r="H642" s="15">
        <v>754</v>
      </c>
      <c r="I642" s="16" t="s">
        <v>86</v>
      </c>
      <c r="J642" s="21" t="str">
        <f t="shared" si="1287"/>
        <v>R&amp;D Fuel Use Reductions</v>
      </c>
      <c r="K642" s="22" t="str">
        <f t="shared" si="1293"/>
        <v>RnD electricity fuel use reduction</v>
      </c>
      <c r="L642" s="22"/>
      <c r="M642" s="22"/>
      <c r="N642" s="22"/>
      <c r="O642" s="23"/>
      <c r="P642" s="18"/>
      <c r="Q642" s="16"/>
      <c r="R642" s="27"/>
      <c r="S642" s="18"/>
      <c r="T642" s="16"/>
      <c r="U642" s="8"/>
      <c r="V642" s="8"/>
      <c r="W642" s="8"/>
      <c r="X642" s="8"/>
      <c r="Y642" s="8"/>
      <c r="Z642" s="8"/>
    </row>
    <row r="643" spans="1:26" ht="14.25" customHeight="1">
      <c r="A643" s="21" t="str">
        <f t="shared" ref="A643:C643" si="1297">A$636</f>
        <v>Research and Development</v>
      </c>
      <c r="B643" s="21" t="str">
        <f t="shared" si="1297"/>
        <v>Fuel Use Reduction</v>
      </c>
      <c r="C643" s="21" t="str">
        <f t="shared" si="1297"/>
        <v>RnD Electricity Fuel Use Perc Reduction</v>
      </c>
      <c r="D643" s="16" t="s">
        <v>390</v>
      </c>
      <c r="E643" s="23"/>
      <c r="F643" s="16" t="s">
        <v>947</v>
      </c>
      <c r="G643" s="16"/>
      <c r="H643" s="15">
        <v>124</v>
      </c>
      <c r="I643" s="16" t="s">
        <v>63</v>
      </c>
      <c r="J643" s="21" t="str">
        <f t="shared" si="1287"/>
        <v>R&amp;D Fuel Use Reductions</v>
      </c>
      <c r="K643" s="22" t="str">
        <f t="shared" si="1293"/>
        <v>RnD electricity fuel use reduction</v>
      </c>
      <c r="L643" s="22">
        <f t="shared" ref="L643:O643" si="1298">L$636</f>
        <v>0</v>
      </c>
      <c r="M643" s="22">
        <f t="shared" si="1298"/>
        <v>0.4</v>
      </c>
      <c r="N643" s="22">
        <f t="shared" si="1298"/>
        <v>0.01</v>
      </c>
      <c r="O643" s="23" t="str">
        <f t="shared" si="1298"/>
        <v>% reduction in fuel use</v>
      </c>
      <c r="P643" s="18" t="s">
        <v>1021</v>
      </c>
      <c r="Q643" s="16" t="s">
        <v>916</v>
      </c>
      <c r="R643" s="27" t="s">
        <v>917</v>
      </c>
      <c r="S643" s="18" t="s">
        <v>321</v>
      </c>
      <c r="T643" s="16"/>
      <c r="U643" s="8"/>
      <c r="V643" s="8"/>
      <c r="W643" s="8"/>
      <c r="X643" s="8"/>
      <c r="Y643" s="8"/>
      <c r="Z643" s="8"/>
    </row>
    <row r="644" spans="1:26" ht="14.25" customHeight="1">
      <c r="A644" s="21" t="str">
        <f t="shared" ref="A644:C644" si="1299">A$636</f>
        <v>Research and Development</v>
      </c>
      <c r="B644" s="21" t="str">
        <f t="shared" si="1299"/>
        <v>Fuel Use Reduction</v>
      </c>
      <c r="C644" s="21" t="str">
        <f t="shared" si="1299"/>
        <v>RnD Electricity Fuel Use Perc Reduction</v>
      </c>
      <c r="D644" s="16" t="s">
        <v>396</v>
      </c>
      <c r="E644" s="23"/>
      <c r="F644" s="16" t="s">
        <v>949</v>
      </c>
      <c r="G644" s="16"/>
      <c r="H644" s="15">
        <v>193</v>
      </c>
      <c r="I644" s="16" t="s">
        <v>63</v>
      </c>
      <c r="J644" s="21" t="str">
        <f t="shared" si="1287"/>
        <v>R&amp;D Fuel Use Reductions</v>
      </c>
      <c r="K644" s="22" t="str">
        <f t="shared" si="1293"/>
        <v>RnD electricity fuel use reduction</v>
      </c>
      <c r="L644" s="22">
        <f t="shared" ref="L644:O644" si="1300">L$636</f>
        <v>0</v>
      </c>
      <c r="M644" s="22">
        <f t="shared" si="1300"/>
        <v>0.4</v>
      </c>
      <c r="N644" s="22">
        <f t="shared" si="1300"/>
        <v>0.01</v>
      </c>
      <c r="O644" s="23" t="str">
        <f t="shared" si="1300"/>
        <v>% reduction in fuel use</v>
      </c>
      <c r="P644" s="18" t="s">
        <v>1022</v>
      </c>
      <c r="Q644" s="16" t="s">
        <v>916</v>
      </c>
      <c r="R644" s="27" t="s">
        <v>917</v>
      </c>
      <c r="S644" s="18" t="s">
        <v>321</v>
      </c>
      <c r="T644" s="16"/>
      <c r="U644" s="8"/>
      <c r="V644" s="8"/>
      <c r="W644" s="8"/>
      <c r="X644" s="8"/>
      <c r="Y644" s="8"/>
      <c r="Z644" s="8"/>
    </row>
    <row r="645" spans="1:26" ht="14.25" customHeight="1">
      <c r="A645" s="21" t="str">
        <f t="shared" ref="A645:C645" si="1301">A$636</f>
        <v>Research and Development</v>
      </c>
      <c r="B645" s="21" t="str">
        <f t="shared" si="1301"/>
        <v>Fuel Use Reduction</v>
      </c>
      <c r="C645" s="21" t="str">
        <f t="shared" si="1301"/>
        <v>RnD Electricity Fuel Use Perc Reduction</v>
      </c>
      <c r="D645" s="16" t="s">
        <v>399</v>
      </c>
      <c r="E645" s="23"/>
      <c r="F645" s="16" t="s">
        <v>951</v>
      </c>
      <c r="G645" s="16"/>
      <c r="H645" s="15">
        <v>181</v>
      </c>
      <c r="I645" s="16" t="s">
        <v>63</v>
      </c>
      <c r="J645" s="21" t="str">
        <f t="shared" si="1287"/>
        <v>R&amp;D Fuel Use Reductions</v>
      </c>
      <c r="K645" s="22" t="str">
        <f t="shared" si="1293"/>
        <v>RnD electricity fuel use reduction</v>
      </c>
      <c r="L645" s="22">
        <f t="shared" ref="L645:O645" si="1302">L$636</f>
        <v>0</v>
      </c>
      <c r="M645" s="22">
        <f t="shared" si="1302"/>
        <v>0.4</v>
      </c>
      <c r="N645" s="22">
        <f t="shared" si="1302"/>
        <v>0.01</v>
      </c>
      <c r="O645" s="23" t="str">
        <f t="shared" si="1302"/>
        <v>% reduction in fuel use</v>
      </c>
      <c r="P645" s="18" t="s">
        <v>1023</v>
      </c>
      <c r="Q645" s="16" t="s">
        <v>916</v>
      </c>
      <c r="R645" s="27" t="s">
        <v>917</v>
      </c>
      <c r="S645" s="18" t="s">
        <v>321</v>
      </c>
      <c r="T645" s="16"/>
      <c r="U645" s="8"/>
      <c r="V645" s="8"/>
      <c r="W645" s="8"/>
      <c r="X645" s="8"/>
      <c r="Y645" s="8"/>
      <c r="Z645" s="8"/>
    </row>
    <row r="646" spans="1:26" ht="14.25" customHeight="1">
      <c r="A646" s="21" t="str">
        <f t="shared" ref="A646:C646" si="1303">A$636</f>
        <v>Research and Development</v>
      </c>
      <c r="B646" s="21" t="str">
        <f t="shared" si="1303"/>
        <v>Fuel Use Reduction</v>
      </c>
      <c r="C646" s="21" t="str">
        <f t="shared" si="1303"/>
        <v>RnD Electricity Fuel Use Perc Reduction</v>
      </c>
      <c r="D646" s="16" t="s">
        <v>402</v>
      </c>
      <c r="E646" s="23"/>
      <c r="F646" s="16" t="s">
        <v>953</v>
      </c>
      <c r="G646" s="16"/>
      <c r="H646" s="15">
        <v>755</v>
      </c>
      <c r="I646" s="16" t="s">
        <v>86</v>
      </c>
      <c r="J646" s="21" t="str">
        <f t="shared" si="1287"/>
        <v>R&amp;D Fuel Use Reductions</v>
      </c>
      <c r="K646" s="22" t="str">
        <f t="shared" si="1293"/>
        <v>RnD electricity fuel use reduction</v>
      </c>
      <c r="L646" s="22"/>
      <c r="M646" s="22"/>
      <c r="N646" s="22"/>
      <c r="O646" s="23"/>
      <c r="P646" s="18"/>
      <c r="Q646" s="16"/>
      <c r="R646" s="27"/>
      <c r="S646" s="18"/>
      <c r="T646" s="16"/>
      <c r="U646" s="8"/>
      <c r="V646" s="8"/>
      <c r="W646" s="8"/>
      <c r="X646" s="8"/>
      <c r="Y646" s="8"/>
      <c r="Z646" s="8"/>
    </row>
    <row r="647" spans="1:26" ht="14.25" customHeight="1">
      <c r="A647" s="14" t="s">
        <v>908</v>
      </c>
      <c r="B647" s="21" t="str">
        <f>B$636</f>
        <v>Fuel Use Reduction</v>
      </c>
      <c r="C647" s="14" t="s">
        <v>1024</v>
      </c>
      <c r="D647" s="16" t="s">
        <v>572</v>
      </c>
      <c r="E647" s="16"/>
      <c r="F647" s="16" t="s">
        <v>956</v>
      </c>
      <c r="G647" s="16"/>
      <c r="H647" s="15">
        <v>125</v>
      </c>
      <c r="I647" s="16" t="s">
        <v>63</v>
      </c>
      <c r="J647" s="21" t="str">
        <f t="shared" si="1287"/>
        <v>R&amp;D Fuel Use Reductions</v>
      </c>
      <c r="K647" s="14" t="s">
        <v>1025</v>
      </c>
      <c r="L647" s="17">
        <v>0</v>
      </c>
      <c r="M647" s="17">
        <v>0.4</v>
      </c>
      <c r="N647" s="17">
        <v>0.01</v>
      </c>
      <c r="O647" s="16" t="s">
        <v>1007</v>
      </c>
      <c r="P647" s="18" t="s">
        <v>1026</v>
      </c>
      <c r="Q647" s="16" t="s">
        <v>916</v>
      </c>
      <c r="R647" s="27" t="s">
        <v>917</v>
      </c>
      <c r="S647" s="18" t="s">
        <v>321</v>
      </c>
      <c r="T647" s="16"/>
      <c r="U647" s="8"/>
      <c r="V647" s="8"/>
      <c r="W647" s="8"/>
      <c r="X647" s="8"/>
      <c r="Y647" s="8"/>
      <c r="Z647" s="8"/>
    </row>
    <row r="648" spans="1:26" ht="14.25" customHeight="1">
      <c r="A648" s="21" t="str">
        <f t="shared" ref="A648:C648" si="1304">A$647</f>
        <v>Research and Development</v>
      </c>
      <c r="B648" s="21" t="str">
        <f t="shared" si="1304"/>
        <v>Fuel Use Reduction</v>
      </c>
      <c r="C648" s="21" t="str">
        <f t="shared" si="1304"/>
        <v>RnD Industry Fuel Use Perc Reduction</v>
      </c>
      <c r="D648" s="16" t="s">
        <v>599</v>
      </c>
      <c r="E648" s="16"/>
      <c r="F648" s="16" t="s">
        <v>959</v>
      </c>
      <c r="G648" s="16"/>
      <c r="H648" s="15">
        <v>126</v>
      </c>
      <c r="I648" s="16" t="s">
        <v>63</v>
      </c>
      <c r="J648" s="21" t="str">
        <f t="shared" si="1287"/>
        <v>R&amp;D Fuel Use Reductions</v>
      </c>
      <c r="K648" s="22" t="str">
        <f t="shared" ref="K648:O648" si="1305">K$647</f>
        <v>RnD industry fuel use reduction</v>
      </c>
      <c r="L648" s="22">
        <f t="shared" si="1305"/>
        <v>0</v>
      </c>
      <c r="M648" s="22">
        <f t="shared" si="1305"/>
        <v>0.4</v>
      </c>
      <c r="N648" s="22">
        <f t="shared" si="1305"/>
        <v>0.01</v>
      </c>
      <c r="O648" s="23" t="str">
        <f t="shared" si="1305"/>
        <v>% reduction in fuel use</v>
      </c>
      <c r="P648" s="18" t="s">
        <v>1027</v>
      </c>
      <c r="Q648" s="16" t="s">
        <v>916</v>
      </c>
      <c r="R648" s="27" t="s">
        <v>917</v>
      </c>
      <c r="S648" s="18" t="s">
        <v>321</v>
      </c>
      <c r="T648" s="16"/>
      <c r="U648" s="8"/>
      <c r="V648" s="8"/>
      <c r="W648" s="8"/>
      <c r="X648" s="8"/>
      <c r="Y648" s="8"/>
      <c r="Z648" s="8"/>
    </row>
    <row r="649" spans="1:26" ht="14.25" customHeight="1">
      <c r="A649" s="21" t="str">
        <f t="shared" ref="A649:C649" si="1306">A$647</f>
        <v>Research and Development</v>
      </c>
      <c r="B649" s="21" t="str">
        <f t="shared" si="1306"/>
        <v>Fuel Use Reduction</v>
      </c>
      <c r="C649" s="21" t="str">
        <f t="shared" si="1306"/>
        <v>RnD Industry Fuel Use Perc Reduction</v>
      </c>
      <c r="D649" s="16" t="s">
        <v>601</v>
      </c>
      <c r="E649" s="16"/>
      <c r="F649" s="16" t="s">
        <v>961</v>
      </c>
      <c r="G649" s="16"/>
      <c r="H649" s="15">
        <v>127</v>
      </c>
      <c r="I649" s="16" t="s">
        <v>63</v>
      </c>
      <c r="J649" s="21" t="str">
        <f t="shared" si="1287"/>
        <v>R&amp;D Fuel Use Reductions</v>
      </c>
      <c r="K649" s="22" t="str">
        <f t="shared" ref="K649:O649" si="1307">K$647</f>
        <v>RnD industry fuel use reduction</v>
      </c>
      <c r="L649" s="22">
        <f t="shared" si="1307"/>
        <v>0</v>
      </c>
      <c r="M649" s="22">
        <f t="shared" si="1307"/>
        <v>0.4</v>
      </c>
      <c r="N649" s="22">
        <f t="shared" si="1307"/>
        <v>0.01</v>
      </c>
      <c r="O649" s="23" t="str">
        <f t="shared" si="1307"/>
        <v>% reduction in fuel use</v>
      </c>
      <c r="P649" s="18" t="s">
        <v>1028</v>
      </c>
      <c r="Q649" s="16" t="s">
        <v>916</v>
      </c>
      <c r="R649" s="27" t="s">
        <v>917</v>
      </c>
      <c r="S649" s="18" t="s">
        <v>321</v>
      </c>
      <c r="T649" s="16"/>
      <c r="U649" s="8"/>
      <c r="V649" s="8"/>
      <c r="W649" s="8"/>
      <c r="X649" s="8"/>
      <c r="Y649" s="8"/>
      <c r="Z649" s="8"/>
    </row>
    <row r="650" spans="1:26" ht="14.25" customHeight="1">
      <c r="A650" s="21" t="str">
        <f t="shared" ref="A650:C650" si="1308">A$647</f>
        <v>Research and Development</v>
      </c>
      <c r="B650" s="21" t="str">
        <f t="shared" si="1308"/>
        <v>Fuel Use Reduction</v>
      </c>
      <c r="C650" s="21" t="str">
        <f t="shared" si="1308"/>
        <v>RnD Industry Fuel Use Perc Reduction</v>
      </c>
      <c r="D650" s="16" t="s">
        <v>603</v>
      </c>
      <c r="E650" s="16"/>
      <c r="F650" s="16" t="s">
        <v>963</v>
      </c>
      <c r="G650" s="16"/>
      <c r="H650" s="15">
        <v>128</v>
      </c>
      <c r="I650" s="16" t="s">
        <v>63</v>
      </c>
      <c r="J650" s="21" t="str">
        <f t="shared" si="1287"/>
        <v>R&amp;D Fuel Use Reductions</v>
      </c>
      <c r="K650" s="22" t="str">
        <f t="shared" ref="K650:O650" si="1309">K$647</f>
        <v>RnD industry fuel use reduction</v>
      </c>
      <c r="L650" s="22">
        <f t="shared" si="1309"/>
        <v>0</v>
      </c>
      <c r="M650" s="22">
        <f t="shared" si="1309"/>
        <v>0.4</v>
      </c>
      <c r="N650" s="22">
        <f t="shared" si="1309"/>
        <v>0.01</v>
      </c>
      <c r="O650" s="23" t="str">
        <f t="shared" si="1309"/>
        <v>% reduction in fuel use</v>
      </c>
      <c r="P650" s="18" t="s">
        <v>1029</v>
      </c>
      <c r="Q650" s="16" t="s">
        <v>916</v>
      </c>
      <c r="R650" s="27" t="s">
        <v>917</v>
      </c>
      <c r="S650" s="18" t="s">
        <v>321</v>
      </c>
      <c r="T650" s="16"/>
      <c r="U650" s="8"/>
      <c r="V650" s="8"/>
      <c r="W650" s="8"/>
      <c r="X650" s="8"/>
      <c r="Y650" s="8"/>
      <c r="Z650" s="8"/>
    </row>
    <row r="651" spans="1:26" ht="14.25" customHeight="1">
      <c r="A651" s="21" t="str">
        <f t="shared" ref="A651:C651" si="1310">A$647</f>
        <v>Research and Development</v>
      </c>
      <c r="B651" s="21" t="str">
        <f t="shared" si="1310"/>
        <v>Fuel Use Reduction</v>
      </c>
      <c r="C651" s="21" t="str">
        <f t="shared" si="1310"/>
        <v>RnD Industry Fuel Use Perc Reduction</v>
      </c>
      <c r="D651" s="16" t="s">
        <v>605</v>
      </c>
      <c r="E651" s="16"/>
      <c r="F651" s="16" t="s">
        <v>965</v>
      </c>
      <c r="G651" s="16"/>
      <c r="H651" s="15">
        <v>129</v>
      </c>
      <c r="I651" s="16" t="s">
        <v>63</v>
      </c>
      <c r="J651" s="21" t="str">
        <f t="shared" si="1287"/>
        <v>R&amp;D Fuel Use Reductions</v>
      </c>
      <c r="K651" s="22" t="str">
        <f t="shared" ref="K651:O651" si="1311">K$647</f>
        <v>RnD industry fuel use reduction</v>
      </c>
      <c r="L651" s="22">
        <f t="shared" si="1311"/>
        <v>0</v>
      </c>
      <c r="M651" s="22">
        <f t="shared" si="1311"/>
        <v>0.4</v>
      </c>
      <c r="N651" s="22">
        <f t="shared" si="1311"/>
        <v>0.01</v>
      </c>
      <c r="O651" s="23" t="str">
        <f t="shared" si="1311"/>
        <v>% reduction in fuel use</v>
      </c>
      <c r="P651" s="18" t="s">
        <v>1030</v>
      </c>
      <c r="Q651" s="16" t="s">
        <v>916</v>
      </c>
      <c r="R651" s="27" t="s">
        <v>917</v>
      </c>
      <c r="S651" s="18" t="s">
        <v>321</v>
      </c>
      <c r="T651" s="16"/>
      <c r="U651" s="8"/>
      <c r="V651" s="8"/>
      <c r="W651" s="8"/>
      <c r="X651" s="8"/>
      <c r="Y651" s="8"/>
      <c r="Z651" s="8"/>
    </row>
    <row r="652" spans="1:26" ht="14.25" customHeight="1">
      <c r="A652" s="21" t="str">
        <f t="shared" ref="A652:C652" si="1312">A$647</f>
        <v>Research and Development</v>
      </c>
      <c r="B652" s="21" t="str">
        <f t="shared" si="1312"/>
        <v>Fuel Use Reduction</v>
      </c>
      <c r="C652" s="21" t="str">
        <f t="shared" si="1312"/>
        <v>RnD Industry Fuel Use Perc Reduction</v>
      </c>
      <c r="D652" s="16" t="s">
        <v>607</v>
      </c>
      <c r="E652" s="16"/>
      <c r="F652" s="16" t="s">
        <v>967</v>
      </c>
      <c r="G652" s="16"/>
      <c r="H652" s="15">
        <v>130</v>
      </c>
      <c r="I652" s="16" t="s">
        <v>63</v>
      </c>
      <c r="J652" s="21" t="str">
        <f t="shared" si="1287"/>
        <v>R&amp;D Fuel Use Reductions</v>
      </c>
      <c r="K652" s="22" t="str">
        <f t="shared" ref="K652:O652" si="1313">K$647</f>
        <v>RnD industry fuel use reduction</v>
      </c>
      <c r="L652" s="22">
        <f t="shared" si="1313"/>
        <v>0</v>
      </c>
      <c r="M652" s="22">
        <f t="shared" si="1313"/>
        <v>0.4</v>
      </c>
      <c r="N652" s="22">
        <f t="shared" si="1313"/>
        <v>0.01</v>
      </c>
      <c r="O652" s="23" t="str">
        <f t="shared" si="1313"/>
        <v>% reduction in fuel use</v>
      </c>
      <c r="P652" s="18" t="s">
        <v>1031</v>
      </c>
      <c r="Q652" s="16" t="s">
        <v>916</v>
      </c>
      <c r="R652" s="27" t="s">
        <v>917</v>
      </c>
      <c r="S652" s="18" t="s">
        <v>321</v>
      </c>
      <c r="T652" s="16"/>
      <c r="U652" s="8"/>
      <c r="V652" s="8"/>
      <c r="W652" s="8"/>
      <c r="X652" s="8"/>
      <c r="Y652" s="8"/>
      <c r="Z652" s="8"/>
    </row>
    <row r="653" spans="1:26" ht="14.25" customHeight="1">
      <c r="A653" s="21" t="str">
        <f t="shared" ref="A653:C653" si="1314">A$647</f>
        <v>Research and Development</v>
      </c>
      <c r="B653" s="21" t="str">
        <f t="shared" si="1314"/>
        <v>Fuel Use Reduction</v>
      </c>
      <c r="C653" s="21" t="str">
        <f t="shared" si="1314"/>
        <v>RnD Industry Fuel Use Perc Reduction</v>
      </c>
      <c r="D653" s="16" t="s">
        <v>609</v>
      </c>
      <c r="E653" s="16"/>
      <c r="F653" s="16" t="s">
        <v>969</v>
      </c>
      <c r="G653" s="16"/>
      <c r="H653" s="15">
        <v>131</v>
      </c>
      <c r="I653" s="16" t="s">
        <v>63</v>
      </c>
      <c r="J653" s="21" t="str">
        <f t="shared" si="1287"/>
        <v>R&amp;D Fuel Use Reductions</v>
      </c>
      <c r="K653" s="22" t="str">
        <f t="shared" ref="K653:O653" si="1315">K$647</f>
        <v>RnD industry fuel use reduction</v>
      </c>
      <c r="L653" s="22">
        <f t="shared" si="1315"/>
        <v>0</v>
      </c>
      <c r="M653" s="22">
        <f t="shared" si="1315"/>
        <v>0.4</v>
      </c>
      <c r="N653" s="22">
        <f t="shared" si="1315"/>
        <v>0.01</v>
      </c>
      <c r="O653" s="23" t="str">
        <f t="shared" si="1315"/>
        <v>% reduction in fuel use</v>
      </c>
      <c r="P653" s="18" t="s">
        <v>1032</v>
      </c>
      <c r="Q653" s="16" t="s">
        <v>916</v>
      </c>
      <c r="R653" s="27" t="s">
        <v>917</v>
      </c>
      <c r="S653" s="18" t="s">
        <v>321</v>
      </c>
      <c r="T653" s="16"/>
      <c r="U653" s="8"/>
      <c r="V653" s="8"/>
      <c r="W653" s="8"/>
      <c r="X653" s="8"/>
      <c r="Y653" s="8"/>
      <c r="Z653" s="8"/>
    </row>
    <row r="654" spans="1:26" ht="14.25" customHeight="1">
      <c r="A654" s="21" t="str">
        <f t="shared" ref="A654:C654" si="1316">A$647</f>
        <v>Research and Development</v>
      </c>
      <c r="B654" s="21" t="str">
        <f t="shared" si="1316"/>
        <v>Fuel Use Reduction</v>
      </c>
      <c r="C654" s="21" t="str">
        <f t="shared" si="1316"/>
        <v>RnD Industry Fuel Use Perc Reduction</v>
      </c>
      <c r="D654" s="16" t="s">
        <v>611</v>
      </c>
      <c r="E654" s="16"/>
      <c r="F654" s="16" t="s">
        <v>971</v>
      </c>
      <c r="G654" s="16"/>
      <c r="H654" s="15">
        <v>132</v>
      </c>
      <c r="I654" s="16" t="s">
        <v>63</v>
      </c>
      <c r="J654" s="21" t="str">
        <f t="shared" si="1287"/>
        <v>R&amp;D Fuel Use Reductions</v>
      </c>
      <c r="K654" s="22" t="str">
        <f t="shared" ref="K654:O654" si="1317">K$647</f>
        <v>RnD industry fuel use reduction</v>
      </c>
      <c r="L654" s="22">
        <f t="shared" si="1317"/>
        <v>0</v>
      </c>
      <c r="M654" s="22">
        <f t="shared" si="1317"/>
        <v>0.4</v>
      </c>
      <c r="N654" s="22">
        <f t="shared" si="1317"/>
        <v>0.01</v>
      </c>
      <c r="O654" s="23" t="str">
        <f t="shared" si="1317"/>
        <v>% reduction in fuel use</v>
      </c>
      <c r="P654" s="18" t="s">
        <v>1033</v>
      </c>
      <c r="Q654" s="16" t="s">
        <v>916</v>
      </c>
      <c r="R654" s="27" t="s">
        <v>917</v>
      </c>
      <c r="S654" s="18" t="s">
        <v>321</v>
      </c>
      <c r="T654" s="16"/>
      <c r="U654" s="8"/>
      <c r="V654" s="8"/>
      <c r="W654" s="8"/>
      <c r="X654" s="8"/>
      <c r="Y654" s="8"/>
      <c r="Z654" s="8"/>
    </row>
    <row r="655" spans="1:26" ht="14.25" customHeight="1">
      <c r="A655" s="14" t="s">
        <v>908</v>
      </c>
      <c r="B655" s="21" t="str">
        <f>B$647</f>
        <v>Fuel Use Reduction</v>
      </c>
      <c r="C655" s="14" t="s">
        <v>1034</v>
      </c>
      <c r="D655" s="16" t="s">
        <v>974</v>
      </c>
      <c r="E655" s="16"/>
      <c r="F655" s="16" t="s">
        <v>975</v>
      </c>
      <c r="G655" s="16"/>
      <c r="H655" s="15">
        <v>133</v>
      </c>
      <c r="I655" s="16" t="s">
        <v>63</v>
      </c>
      <c r="J655" s="21" t="str">
        <f t="shared" si="1287"/>
        <v>R&amp;D Fuel Use Reductions</v>
      </c>
      <c r="K655" s="14" t="s">
        <v>1035</v>
      </c>
      <c r="L655" s="17">
        <v>0</v>
      </c>
      <c r="M655" s="17">
        <v>0.4</v>
      </c>
      <c r="N655" s="17">
        <v>0.01</v>
      </c>
      <c r="O655" s="16" t="s">
        <v>1007</v>
      </c>
      <c r="P655" s="18" t="s">
        <v>1036</v>
      </c>
      <c r="Q655" s="16" t="s">
        <v>916</v>
      </c>
      <c r="R655" s="27" t="s">
        <v>917</v>
      </c>
      <c r="S655" s="18" t="s">
        <v>321</v>
      </c>
      <c r="T655" s="16"/>
      <c r="U655" s="8"/>
      <c r="V655" s="8"/>
      <c r="W655" s="8"/>
      <c r="X655" s="8"/>
      <c r="Y655" s="8"/>
      <c r="Z655" s="8"/>
    </row>
    <row r="656" spans="1:26" ht="14.25" customHeight="1">
      <c r="A656" s="21" t="str">
        <f t="shared" ref="A656:C656" si="1318">A$655</f>
        <v>Research and Development</v>
      </c>
      <c r="B656" s="21" t="str">
        <f t="shared" si="1318"/>
        <v>Fuel Use Reduction</v>
      </c>
      <c r="C656" s="21" t="str">
        <f t="shared" si="1318"/>
        <v>RnD Transportation Fuel Use Perc Reduction</v>
      </c>
      <c r="D656" s="16" t="s">
        <v>978</v>
      </c>
      <c r="E656" s="16"/>
      <c r="F656" s="16" t="s">
        <v>979</v>
      </c>
      <c r="G656" s="16"/>
      <c r="H656" s="15">
        <v>134</v>
      </c>
      <c r="I656" s="16" t="s">
        <v>63</v>
      </c>
      <c r="J656" s="21" t="str">
        <f t="shared" si="1287"/>
        <v>R&amp;D Fuel Use Reductions</v>
      </c>
      <c r="K656" s="22" t="str">
        <f t="shared" ref="K656:O656" si="1319">K$655</f>
        <v>RnD transportation fuel use reduction</v>
      </c>
      <c r="L656" s="22">
        <f t="shared" si="1319"/>
        <v>0</v>
      </c>
      <c r="M656" s="22">
        <f t="shared" si="1319"/>
        <v>0.4</v>
      </c>
      <c r="N656" s="22">
        <f t="shared" si="1319"/>
        <v>0.01</v>
      </c>
      <c r="O656" s="23" t="str">
        <f t="shared" si="1319"/>
        <v>% reduction in fuel use</v>
      </c>
      <c r="P656" s="18" t="s">
        <v>1037</v>
      </c>
      <c r="Q656" s="16" t="s">
        <v>916</v>
      </c>
      <c r="R656" s="27" t="s">
        <v>917</v>
      </c>
      <c r="S656" s="18" t="s">
        <v>321</v>
      </c>
      <c r="T656" s="16"/>
      <c r="U656" s="8"/>
      <c r="V656" s="8"/>
      <c r="W656" s="8"/>
      <c r="X656" s="8"/>
      <c r="Y656" s="8"/>
      <c r="Z656" s="8"/>
    </row>
    <row r="657" spans="1:26" ht="14.25" customHeight="1">
      <c r="A657" s="21" t="str">
        <f t="shared" ref="A657:C657" si="1320">A$655</f>
        <v>Research and Development</v>
      </c>
      <c r="B657" s="21" t="str">
        <f t="shared" si="1320"/>
        <v>Fuel Use Reduction</v>
      </c>
      <c r="C657" s="21" t="str">
        <f t="shared" si="1320"/>
        <v>RnD Transportation Fuel Use Perc Reduction</v>
      </c>
      <c r="D657" s="16" t="s">
        <v>981</v>
      </c>
      <c r="E657" s="16"/>
      <c r="F657" s="16" t="s">
        <v>982</v>
      </c>
      <c r="G657" s="16"/>
      <c r="H657" s="15">
        <v>135</v>
      </c>
      <c r="I657" s="16" t="s">
        <v>63</v>
      </c>
      <c r="J657" s="21" t="str">
        <f t="shared" si="1287"/>
        <v>R&amp;D Fuel Use Reductions</v>
      </c>
      <c r="K657" s="22" t="str">
        <f t="shared" ref="K657:O657" si="1321">K$655</f>
        <v>RnD transportation fuel use reduction</v>
      </c>
      <c r="L657" s="22">
        <f t="shared" si="1321"/>
        <v>0</v>
      </c>
      <c r="M657" s="22">
        <f t="shared" si="1321"/>
        <v>0.4</v>
      </c>
      <c r="N657" s="22">
        <f t="shared" si="1321"/>
        <v>0.01</v>
      </c>
      <c r="O657" s="23" t="str">
        <f t="shared" si="1321"/>
        <v>% reduction in fuel use</v>
      </c>
      <c r="P657" s="18" t="s">
        <v>1038</v>
      </c>
      <c r="Q657" s="16" t="s">
        <v>916</v>
      </c>
      <c r="R657" s="27" t="s">
        <v>917</v>
      </c>
      <c r="S657" s="18" t="s">
        <v>321</v>
      </c>
      <c r="T657" s="16"/>
      <c r="U657" s="8"/>
      <c r="V657" s="8"/>
      <c r="W657" s="8"/>
      <c r="X657" s="8"/>
      <c r="Y657" s="8"/>
      <c r="Z657" s="8"/>
    </row>
    <row r="658" spans="1:26" ht="14.25" customHeight="1">
      <c r="A658" s="21" t="str">
        <f t="shared" ref="A658:C658" si="1322">A$655</f>
        <v>Research and Development</v>
      </c>
      <c r="B658" s="21" t="str">
        <f t="shared" si="1322"/>
        <v>Fuel Use Reduction</v>
      </c>
      <c r="C658" s="21" t="str">
        <f t="shared" si="1322"/>
        <v>RnD Transportation Fuel Use Perc Reduction</v>
      </c>
      <c r="D658" s="16" t="s">
        <v>984</v>
      </c>
      <c r="E658" s="16"/>
      <c r="F658" s="16" t="s">
        <v>985</v>
      </c>
      <c r="G658" s="16"/>
      <c r="H658" s="15">
        <v>136</v>
      </c>
      <c r="I658" s="16" t="s">
        <v>63</v>
      </c>
      <c r="J658" s="21" t="str">
        <f t="shared" si="1287"/>
        <v>R&amp;D Fuel Use Reductions</v>
      </c>
      <c r="K658" s="22" t="str">
        <f t="shared" ref="K658:O658" si="1323">K$655</f>
        <v>RnD transportation fuel use reduction</v>
      </c>
      <c r="L658" s="22">
        <f t="shared" si="1323"/>
        <v>0</v>
      </c>
      <c r="M658" s="22">
        <f t="shared" si="1323"/>
        <v>0.4</v>
      </c>
      <c r="N658" s="22">
        <f t="shared" si="1323"/>
        <v>0.01</v>
      </c>
      <c r="O658" s="23" t="str">
        <f t="shared" si="1323"/>
        <v>% reduction in fuel use</v>
      </c>
      <c r="P658" s="18" t="s">
        <v>1039</v>
      </c>
      <c r="Q658" s="16" t="s">
        <v>916</v>
      </c>
      <c r="R658" s="27" t="s">
        <v>917</v>
      </c>
      <c r="S658" s="18" t="s">
        <v>321</v>
      </c>
      <c r="T658" s="16"/>
      <c r="U658" s="8"/>
      <c r="V658" s="8"/>
      <c r="W658" s="8"/>
      <c r="X658" s="8"/>
      <c r="Y658" s="8"/>
      <c r="Z658" s="8"/>
    </row>
    <row r="659" spans="1:26" ht="14.25" customHeight="1">
      <c r="A659" s="21" t="str">
        <f t="shared" ref="A659:C659" si="1324">A$655</f>
        <v>Research and Development</v>
      </c>
      <c r="B659" s="21" t="str">
        <f t="shared" si="1324"/>
        <v>Fuel Use Reduction</v>
      </c>
      <c r="C659" s="21" t="str">
        <f t="shared" si="1324"/>
        <v>RnD Transportation Fuel Use Perc Reduction</v>
      </c>
      <c r="D659" s="16" t="s">
        <v>987</v>
      </c>
      <c r="E659" s="16"/>
      <c r="F659" s="16" t="s">
        <v>988</v>
      </c>
      <c r="G659" s="16"/>
      <c r="H659" s="15">
        <v>137</v>
      </c>
      <c r="I659" s="16" t="s">
        <v>63</v>
      </c>
      <c r="J659" s="21" t="str">
        <f t="shared" si="1287"/>
        <v>R&amp;D Fuel Use Reductions</v>
      </c>
      <c r="K659" s="22" t="str">
        <f t="shared" ref="K659:O659" si="1325">K$655</f>
        <v>RnD transportation fuel use reduction</v>
      </c>
      <c r="L659" s="22">
        <f t="shared" si="1325"/>
        <v>0</v>
      </c>
      <c r="M659" s="22">
        <f t="shared" si="1325"/>
        <v>0.4</v>
      </c>
      <c r="N659" s="22">
        <f t="shared" si="1325"/>
        <v>0.01</v>
      </c>
      <c r="O659" s="23" t="str">
        <f t="shared" si="1325"/>
        <v>% reduction in fuel use</v>
      </c>
      <c r="P659" s="18" t="s">
        <v>1040</v>
      </c>
      <c r="Q659" s="16" t="s">
        <v>916</v>
      </c>
      <c r="R659" s="27" t="s">
        <v>917</v>
      </c>
      <c r="S659" s="18" t="s">
        <v>321</v>
      </c>
      <c r="T659" s="16"/>
      <c r="U659" s="8"/>
      <c r="V659" s="8"/>
      <c r="W659" s="8"/>
      <c r="X659" s="8"/>
      <c r="Y659" s="8"/>
      <c r="Z659" s="8"/>
    </row>
    <row r="660" spans="1:26" ht="14.25" customHeight="1">
      <c r="A660" s="21" t="str">
        <f t="shared" ref="A660:C660" si="1326">A$655</f>
        <v>Research and Development</v>
      </c>
      <c r="B660" s="21" t="str">
        <f t="shared" si="1326"/>
        <v>Fuel Use Reduction</v>
      </c>
      <c r="C660" s="21" t="str">
        <f t="shared" si="1326"/>
        <v>RnD Transportation Fuel Use Perc Reduction</v>
      </c>
      <c r="D660" s="16" t="s">
        <v>990</v>
      </c>
      <c r="E660" s="16"/>
      <c r="F660" s="16" t="s">
        <v>991</v>
      </c>
      <c r="G660" s="16"/>
      <c r="H660" s="15">
        <v>138</v>
      </c>
      <c r="I660" s="16" t="s">
        <v>63</v>
      </c>
      <c r="J660" s="21" t="str">
        <f t="shared" si="1287"/>
        <v>R&amp;D Fuel Use Reductions</v>
      </c>
      <c r="K660" s="22" t="str">
        <f t="shared" ref="K660:O660" si="1327">K$655</f>
        <v>RnD transportation fuel use reduction</v>
      </c>
      <c r="L660" s="22">
        <f t="shared" si="1327"/>
        <v>0</v>
      </c>
      <c r="M660" s="22">
        <f t="shared" si="1327"/>
        <v>0.4</v>
      </c>
      <c r="N660" s="22">
        <f t="shared" si="1327"/>
        <v>0.01</v>
      </c>
      <c r="O660" s="23" t="str">
        <f t="shared" si="1327"/>
        <v>% reduction in fuel use</v>
      </c>
      <c r="P660" s="18" t="s">
        <v>1041</v>
      </c>
      <c r="Q660" s="16" t="s">
        <v>916</v>
      </c>
      <c r="R660" s="27" t="s">
        <v>917</v>
      </c>
      <c r="S660" s="18" t="s">
        <v>321</v>
      </c>
      <c r="T660" s="16"/>
      <c r="U660" s="8"/>
      <c r="V660" s="8"/>
      <c r="W660" s="8"/>
      <c r="X660" s="8"/>
      <c r="Y660" s="8"/>
      <c r="Z660" s="8"/>
    </row>
    <row r="661" spans="1:26" ht="14.25" customHeight="1">
      <c r="A661" s="21" t="str">
        <f t="shared" ref="A661:C661" si="1328">A$655</f>
        <v>Research and Development</v>
      </c>
      <c r="B661" s="21" t="str">
        <f t="shared" si="1328"/>
        <v>Fuel Use Reduction</v>
      </c>
      <c r="C661" s="21" t="str">
        <f t="shared" si="1328"/>
        <v>RnD Transportation Fuel Use Perc Reduction</v>
      </c>
      <c r="D661" s="16" t="s">
        <v>993</v>
      </c>
      <c r="E661" s="16"/>
      <c r="F661" s="16" t="s">
        <v>994</v>
      </c>
      <c r="G661" s="16"/>
      <c r="H661" s="15">
        <v>524</v>
      </c>
      <c r="I661" s="16" t="s">
        <v>63</v>
      </c>
      <c r="J661" s="21" t="str">
        <f t="shared" si="1287"/>
        <v>R&amp;D Fuel Use Reductions</v>
      </c>
      <c r="K661" s="22" t="str">
        <f t="shared" ref="K661:O661" si="1329">K$655</f>
        <v>RnD transportation fuel use reduction</v>
      </c>
      <c r="L661" s="22">
        <f t="shared" si="1329"/>
        <v>0</v>
      </c>
      <c r="M661" s="22">
        <f t="shared" si="1329"/>
        <v>0.4</v>
      </c>
      <c r="N661" s="22">
        <f t="shared" si="1329"/>
        <v>0.01</v>
      </c>
      <c r="O661" s="23" t="str">
        <f t="shared" si="1329"/>
        <v>% reduction in fuel use</v>
      </c>
      <c r="P661" s="18" t="s">
        <v>1042</v>
      </c>
      <c r="Q661" s="16" t="s">
        <v>916</v>
      </c>
      <c r="R661" s="27" t="s">
        <v>917</v>
      </c>
      <c r="S661" s="18" t="s">
        <v>321</v>
      </c>
      <c r="T661" s="16"/>
      <c r="U661" s="8"/>
      <c r="V661" s="8"/>
      <c r="W661" s="8"/>
      <c r="X661" s="8"/>
      <c r="Y661" s="8"/>
      <c r="Z661" s="8"/>
    </row>
    <row r="662" spans="1:26" ht="14.25" customHeight="1">
      <c r="A662" s="14" t="s">
        <v>1043</v>
      </c>
      <c r="B662" s="14" t="s">
        <v>1044</v>
      </c>
      <c r="C662" s="14" t="s">
        <v>1045</v>
      </c>
      <c r="D662" s="14"/>
      <c r="E662" s="14"/>
      <c r="F662" s="14"/>
      <c r="G662" s="14"/>
      <c r="H662" s="15">
        <v>543</v>
      </c>
      <c r="I662" s="14" t="s">
        <v>63</v>
      </c>
      <c r="J662" s="57"/>
      <c r="K662" s="14" t="s">
        <v>1046</v>
      </c>
      <c r="L662" s="17">
        <v>-0.08</v>
      </c>
      <c r="M662" s="17">
        <v>0.02</v>
      </c>
      <c r="N662" s="50">
        <v>1E-3</v>
      </c>
      <c r="O662" s="14" t="s">
        <v>1047</v>
      </c>
      <c r="P662" s="20" t="s">
        <v>1048</v>
      </c>
      <c r="Q662" s="14"/>
      <c r="R662" s="19"/>
      <c r="S662" s="73" t="s">
        <v>1049</v>
      </c>
      <c r="T662" s="14"/>
      <c r="U662" s="8"/>
      <c r="V662" s="8"/>
      <c r="W662" s="8"/>
      <c r="X662" s="8"/>
      <c r="Y662" s="8"/>
      <c r="Z662" s="8"/>
    </row>
    <row r="663" spans="1:26" ht="14.25" customHeight="1">
      <c r="A663" s="14" t="s">
        <v>1050</v>
      </c>
      <c r="B663" s="14" t="s">
        <v>1051</v>
      </c>
      <c r="C663" s="14" t="s">
        <v>1052</v>
      </c>
      <c r="D663" s="14" t="s">
        <v>1053</v>
      </c>
      <c r="E663" s="14"/>
      <c r="F663" s="14" t="s">
        <v>1054</v>
      </c>
      <c r="G663" s="14"/>
      <c r="H663" s="15">
        <v>545</v>
      </c>
      <c r="I663" s="14" t="s">
        <v>63</v>
      </c>
      <c r="J663" s="57"/>
      <c r="K663" s="14" t="s">
        <v>1055</v>
      </c>
      <c r="L663" s="14">
        <v>0</v>
      </c>
      <c r="M663" s="14">
        <v>10</v>
      </c>
      <c r="N663" s="14">
        <v>1</v>
      </c>
      <c r="O663" s="14" t="s">
        <v>1056</v>
      </c>
      <c r="P663" s="14" t="s">
        <v>1057</v>
      </c>
      <c r="Q663" s="14" t="s">
        <v>1058</v>
      </c>
      <c r="R663" s="19"/>
      <c r="S663" s="14"/>
      <c r="T663" s="14"/>
      <c r="U663" s="8"/>
      <c r="V663" s="8"/>
      <c r="W663" s="8"/>
      <c r="X663" s="8"/>
      <c r="Y663" s="8"/>
      <c r="Z663" s="8"/>
    </row>
    <row r="664" spans="1:26" ht="14.25" customHeight="1">
      <c r="A664" s="21" t="str">
        <f t="shared" ref="A664:C664" si="1330">A$663</f>
        <v>Government Revenue Accounting</v>
      </c>
      <c r="B664" s="21" t="str">
        <f t="shared" si="1330"/>
        <v>Carbon Tax Revenue</v>
      </c>
      <c r="C664" s="21" t="str">
        <f t="shared" si="1330"/>
        <v>GRA for Carbon Tax Revenue</v>
      </c>
      <c r="D664" s="14" t="s">
        <v>1059</v>
      </c>
      <c r="E664" s="14"/>
      <c r="F664" s="14" t="s">
        <v>1060</v>
      </c>
      <c r="G664" s="14"/>
      <c r="H664" s="15">
        <v>546</v>
      </c>
      <c r="I664" s="21" t="str">
        <f t="shared" ref="I664:I667" si="1331">I$663</f>
        <v>Yes</v>
      </c>
      <c r="J664" s="57"/>
      <c r="K664" s="21" t="str">
        <f t="shared" ref="K664:O664" si="1332">K$663</f>
        <v>GRA carbon tax revenue</v>
      </c>
      <c r="L664" s="21">
        <f t="shared" si="1332"/>
        <v>0</v>
      </c>
      <c r="M664" s="21">
        <f t="shared" si="1332"/>
        <v>10</v>
      </c>
      <c r="N664" s="21">
        <f t="shared" si="1332"/>
        <v>1</v>
      </c>
      <c r="O664" s="21" t="str">
        <f t="shared" si="1332"/>
        <v>weight</v>
      </c>
      <c r="P664" s="14" t="s">
        <v>1061</v>
      </c>
      <c r="Q664" s="21" t="str">
        <f t="shared" ref="Q664:Q667" si="1333">Q$663</f>
        <v>io-model.html</v>
      </c>
      <c r="R664" s="19"/>
      <c r="S664" s="14"/>
      <c r="T664" s="14"/>
      <c r="U664" s="8"/>
      <c r="V664" s="8"/>
      <c r="W664" s="8"/>
      <c r="X664" s="8"/>
      <c r="Y664" s="8"/>
      <c r="Z664" s="8"/>
    </row>
    <row r="665" spans="1:26" ht="14.25" customHeight="1">
      <c r="A665" s="21" t="str">
        <f t="shared" ref="A665:C665" si="1334">A$663</f>
        <v>Government Revenue Accounting</v>
      </c>
      <c r="B665" s="21" t="str">
        <f t="shared" si="1334"/>
        <v>Carbon Tax Revenue</v>
      </c>
      <c r="C665" s="21" t="str">
        <f t="shared" si="1334"/>
        <v>GRA for Carbon Tax Revenue</v>
      </c>
      <c r="D665" s="14" t="s">
        <v>1062</v>
      </c>
      <c r="E665" s="14"/>
      <c r="F665" s="14" t="s">
        <v>1063</v>
      </c>
      <c r="G665" s="14"/>
      <c r="H665" s="15">
        <v>547</v>
      </c>
      <c r="I665" s="21" t="str">
        <f t="shared" si="1331"/>
        <v>Yes</v>
      </c>
      <c r="J665" s="57"/>
      <c r="K665" s="21" t="str">
        <f t="shared" ref="K665:O665" si="1335">K$663</f>
        <v>GRA carbon tax revenue</v>
      </c>
      <c r="L665" s="21">
        <f t="shared" si="1335"/>
        <v>0</v>
      </c>
      <c r="M665" s="21">
        <f t="shared" si="1335"/>
        <v>10</v>
      </c>
      <c r="N665" s="21">
        <f t="shared" si="1335"/>
        <v>1</v>
      </c>
      <c r="O665" s="21" t="str">
        <f t="shared" si="1335"/>
        <v>weight</v>
      </c>
      <c r="P665" s="14" t="s">
        <v>1064</v>
      </c>
      <c r="Q665" s="21" t="str">
        <f t="shared" si="1333"/>
        <v>io-model.html</v>
      </c>
      <c r="R665" s="19"/>
      <c r="S665" s="14"/>
      <c r="T665" s="14"/>
      <c r="U665" s="8"/>
      <c r="V665" s="8"/>
      <c r="W665" s="8"/>
      <c r="X665" s="8"/>
      <c r="Y665" s="8"/>
      <c r="Z665" s="8"/>
    </row>
    <row r="666" spans="1:26" ht="14.25" customHeight="1">
      <c r="A666" s="21" t="str">
        <f t="shared" ref="A666:C666" si="1336">A$663</f>
        <v>Government Revenue Accounting</v>
      </c>
      <c r="B666" s="21" t="str">
        <f t="shared" si="1336"/>
        <v>Carbon Tax Revenue</v>
      </c>
      <c r="C666" s="21" t="str">
        <f t="shared" si="1336"/>
        <v>GRA for Carbon Tax Revenue</v>
      </c>
      <c r="D666" s="14" t="s">
        <v>1065</v>
      </c>
      <c r="E666" s="14"/>
      <c r="F666" s="14" t="s">
        <v>1066</v>
      </c>
      <c r="G666" s="14"/>
      <c r="H666" s="15">
        <v>548</v>
      </c>
      <c r="I666" s="21" t="str">
        <f t="shared" si="1331"/>
        <v>Yes</v>
      </c>
      <c r="J666" s="57"/>
      <c r="K666" s="21" t="str">
        <f t="shared" ref="K666:O666" si="1337">K$663</f>
        <v>GRA carbon tax revenue</v>
      </c>
      <c r="L666" s="21">
        <f t="shared" si="1337"/>
        <v>0</v>
      </c>
      <c r="M666" s="21">
        <f t="shared" si="1337"/>
        <v>10</v>
      </c>
      <c r="N666" s="21">
        <f t="shared" si="1337"/>
        <v>1</v>
      </c>
      <c r="O666" s="21" t="str">
        <f t="shared" si="1337"/>
        <v>weight</v>
      </c>
      <c r="P666" s="14" t="s">
        <v>1067</v>
      </c>
      <c r="Q666" s="21" t="str">
        <f t="shared" si="1333"/>
        <v>io-model.html</v>
      </c>
      <c r="R666" s="19"/>
      <c r="S666" s="14"/>
      <c r="T666" s="14"/>
      <c r="U666" s="8"/>
      <c r="V666" s="8"/>
      <c r="W666" s="8"/>
      <c r="X666" s="8"/>
      <c r="Y666" s="8"/>
      <c r="Z666" s="8"/>
    </row>
    <row r="667" spans="1:26" ht="14.25" customHeight="1">
      <c r="A667" s="21" t="str">
        <f t="shared" ref="A667:C667" si="1338">A$663</f>
        <v>Government Revenue Accounting</v>
      </c>
      <c r="B667" s="21" t="str">
        <f t="shared" si="1338"/>
        <v>Carbon Tax Revenue</v>
      </c>
      <c r="C667" s="21" t="str">
        <f t="shared" si="1338"/>
        <v>GRA for Carbon Tax Revenue</v>
      </c>
      <c r="D667" s="14" t="s">
        <v>1068</v>
      </c>
      <c r="E667" s="14"/>
      <c r="F667" s="14" t="s">
        <v>1069</v>
      </c>
      <c r="G667" s="14"/>
      <c r="H667" s="15">
        <v>549</v>
      </c>
      <c r="I667" s="21" t="str">
        <f t="shared" si="1331"/>
        <v>Yes</v>
      </c>
      <c r="J667" s="57"/>
      <c r="K667" s="21" t="str">
        <f t="shared" ref="K667:O667" si="1339">K$663</f>
        <v>GRA carbon tax revenue</v>
      </c>
      <c r="L667" s="21">
        <f t="shared" si="1339"/>
        <v>0</v>
      </c>
      <c r="M667" s="21">
        <f t="shared" si="1339"/>
        <v>10</v>
      </c>
      <c r="N667" s="21">
        <f t="shared" si="1339"/>
        <v>1</v>
      </c>
      <c r="O667" s="21" t="str">
        <f t="shared" si="1339"/>
        <v>weight</v>
      </c>
      <c r="P667" s="14" t="s">
        <v>1070</v>
      </c>
      <c r="Q667" s="21" t="str">
        <f t="shared" si="1333"/>
        <v>io-model.html</v>
      </c>
      <c r="R667" s="19"/>
      <c r="S667" s="14"/>
      <c r="T667" s="14"/>
      <c r="U667" s="8"/>
      <c r="V667" s="8"/>
      <c r="W667" s="8"/>
      <c r="X667" s="8"/>
      <c r="Y667" s="8"/>
      <c r="Z667" s="8"/>
    </row>
    <row r="668" spans="1:26" ht="14.25" customHeight="1">
      <c r="A668" s="14" t="s">
        <v>1050</v>
      </c>
      <c r="B668" s="14" t="s">
        <v>1071</v>
      </c>
      <c r="C668" s="14" t="s">
        <v>1072</v>
      </c>
      <c r="D668" s="14" t="s">
        <v>1053</v>
      </c>
      <c r="E668" s="14"/>
      <c r="F668" s="14" t="s">
        <v>1054</v>
      </c>
      <c r="G668" s="14"/>
      <c r="H668" s="15">
        <v>550</v>
      </c>
      <c r="I668" s="14" t="s">
        <v>63</v>
      </c>
      <c r="J668" s="57"/>
      <c r="K668" s="14" t="s">
        <v>1073</v>
      </c>
      <c r="L668" s="14">
        <v>0</v>
      </c>
      <c r="M668" s="14">
        <v>10</v>
      </c>
      <c r="N668" s="14">
        <v>1</v>
      </c>
      <c r="O668" s="14" t="s">
        <v>1056</v>
      </c>
      <c r="P668" s="21" t="str">
        <f>P$663</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68" s="14" t="s">
        <v>1058</v>
      </c>
      <c r="R668" s="19"/>
      <c r="S668" s="14"/>
      <c r="T668" s="14"/>
      <c r="U668" s="8"/>
      <c r="V668" s="8"/>
      <c r="W668" s="8"/>
      <c r="X668" s="8"/>
      <c r="Y668" s="8"/>
      <c r="Z668" s="8"/>
    </row>
    <row r="669" spans="1:26" ht="14.25" customHeight="1">
      <c r="A669" s="21" t="str">
        <f t="shared" ref="A669:C669" si="1340">A$668</f>
        <v>Government Revenue Accounting</v>
      </c>
      <c r="B669" s="21" t="str">
        <f t="shared" si="1340"/>
        <v>Fuel Tax Revenue</v>
      </c>
      <c r="C669" s="21" t="str">
        <f t="shared" si="1340"/>
        <v>GRA for Fuel Tax Revenue</v>
      </c>
      <c r="D669" s="14" t="s">
        <v>1059</v>
      </c>
      <c r="E669" s="14"/>
      <c r="F669" s="14" t="s">
        <v>1060</v>
      </c>
      <c r="G669" s="14"/>
      <c r="H669" s="15">
        <v>551</v>
      </c>
      <c r="I669" s="21" t="str">
        <f t="shared" ref="I669:I672" si="1341">I$668</f>
        <v>Yes</v>
      </c>
      <c r="J669" s="57"/>
      <c r="K669" s="21" t="str">
        <f t="shared" ref="K669:O669" si="1342">K$668</f>
        <v>GRA fuel tax revenue</v>
      </c>
      <c r="L669" s="21">
        <f t="shared" si="1342"/>
        <v>0</v>
      </c>
      <c r="M669" s="21">
        <f t="shared" si="1342"/>
        <v>10</v>
      </c>
      <c r="N669" s="21">
        <f t="shared" si="1342"/>
        <v>1</v>
      </c>
      <c r="O669" s="21" t="str">
        <f t="shared" si="1342"/>
        <v>weight</v>
      </c>
      <c r="P669" s="21" t="str">
        <f>P$664</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69" s="21" t="str">
        <f t="shared" ref="Q669:Q672" si="1343">Q$668</f>
        <v>io-model.html</v>
      </c>
      <c r="R669" s="19"/>
      <c r="S669" s="14"/>
      <c r="T669" s="14"/>
      <c r="U669" s="8"/>
      <c r="V669" s="8"/>
      <c r="W669" s="8"/>
      <c r="X669" s="8"/>
      <c r="Y669" s="8"/>
      <c r="Z669" s="8"/>
    </row>
    <row r="670" spans="1:26" ht="14.25" customHeight="1">
      <c r="A670" s="21" t="str">
        <f t="shared" ref="A670:C670" si="1344">A$668</f>
        <v>Government Revenue Accounting</v>
      </c>
      <c r="B670" s="21" t="str">
        <f t="shared" si="1344"/>
        <v>Fuel Tax Revenue</v>
      </c>
      <c r="C670" s="21" t="str">
        <f t="shared" si="1344"/>
        <v>GRA for Fuel Tax Revenue</v>
      </c>
      <c r="D670" s="14" t="s">
        <v>1062</v>
      </c>
      <c r="E670" s="14"/>
      <c r="F670" s="14" t="s">
        <v>1063</v>
      </c>
      <c r="G670" s="14"/>
      <c r="H670" s="15">
        <v>552</v>
      </c>
      <c r="I670" s="21" t="str">
        <f t="shared" si="1341"/>
        <v>Yes</v>
      </c>
      <c r="J670" s="57"/>
      <c r="K670" s="21" t="str">
        <f t="shared" ref="K670:O670" si="1345">K$668</f>
        <v>GRA fuel tax revenue</v>
      </c>
      <c r="L670" s="21">
        <f t="shared" si="1345"/>
        <v>0</v>
      </c>
      <c r="M670" s="21">
        <f t="shared" si="1345"/>
        <v>10</v>
      </c>
      <c r="N670" s="21">
        <f t="shared" si="1345"/>
        <v>1</v>
      </c>
      <c r="O670" s="21" t="str">
        <f t="shared" si="1345"/>
        <v>weight</v>
      </c>
      <c r="P670" s="21" t="str">
        <f>P$665</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70" s="21" t="str">
        <f t="shared" si="1343"/>
        <v>io-model.html</v>
      </c>
      <c r="R670" s="19"/>
      <c r="S670" s="14"/>
      <c r="T670" s="14"/>
      <c r="U670" s="8"/>
      <c r="V670" s="8"/>
      <c r="W670" s="8"/>
      <c r="X670" s="8"/>
      <c r="Y670" s="8"/>
      <c r="Z670" s="8"/>
    </row>
    <row r="671" spans="1:26" ht="14.25" customHeight="1">
      <c r="A671" s="21" t="str">
        <f t="shared" ref="A671:C671" si="1346">A$668</f>
        <v>Government Revenue Accounting</v>
      </c>
      <c r="B671" s="21" t="str">
        <f t="shared" si="1346"/>
        <v>Fuel Tax Revenue</v>
      </c>
      <c r="C671" s="21" t="str">
        <f t="shared" si="1346"/>
        <v>GRA for Fuel Tax Revenue</v>
      </c>
      <c r="D671" s="14" t="s">
        <v>1065</v>
      </c>
      <c r="E671" s="14"/>
      <c r="F671" s="14" t="s">
        <v>1066</v>
      </c>
      <c r="G671" s="14"/>
      <c r="H671" s="15">
        <v>553</v>
      </c>
      <c r="I671" s="21" t="str">
        <f t="shared" si="1341"/>
        <v>Yes</v>
      </c>
      <c r="J671" s="57"/>
      <c r="K671" s="21" t="str">
        <f t="shared" ref="K671:O671" si="1347">K$668</f>
        <v>GRA fuel tax revenue</v>
      </c>
      <c r="L671" s="21">
        <f t="shared" si="1347"/>
        <v>0</v>
      </c>
      <c r="M671" s="21">
        <f t="shared" si="1347"/>
        <v>10</v>
      </c>
      <c r="N671" s="21">
        <f t="shared" si="1347"/>
        <v>1</v>
      </c>
      <c r="O671" s="21" t="str">
        <f t="shared" si="1347"/>
        <v>weight</v>
      </c>
      <c r="P671" s="21" t="str">
        <f>P$666</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71" s="21" t="str">
        <f t="shared" si="1343"/>
        <v>io-model.html</v>
      </c>
      <c r="R671" s="19"/>
      <c r="S671" s="14"/>
      <c r="T671" s="14"/>
      <c r="U671" s="8"/>
      <c r="V671" s="8"/>
      <c r="W671" s="8"/>
      <c r="X671" s="8"/>
      <c r="Y671" s="8"/>
      <c r="Z671" s="8"/>
    </row>
    <row r="672" spans="1:26" ht="14.25" customHeight="1">
      <c r="A672" s="21" t="str">
        <f t="shared" ref="A672:C672" si="1348">A$668</f>
        <v>Government Revenue Accounting</v>
      </c>
      <c r="B672" s="21" t="str">
        <f t="shared" si="1348"/>
        <v>Fuel Tax Revenue</v>
      </c>
      <c r="C672" s="21" t="str">
        <f t="shared" si="1348"/>
        <v>GRA for Fuel Tax Revenue</v>
      </c>
      <c r="D672" s="14" t="s">
        <v>1068</v>
      </c>
      <c r="E672" s="14"/>
      <c r="F672" s="14" t="s">
        <v>1069</v>
      </c>
      <c r="G672" s="14"/>
      <c r="H672" s="15">
        <v>554</v>
      </c>
      <c r="I672" s="21" t="str">
        <f t="shared" si="1341"/>
        <v>Yes</v>
      </c>
      <c r="J672" s="57"/>
      <c r="K672" s="21" t="str">
        <f t="shared" ref="K672:O672" si="1349">K$668</f>
        <v>GRA fuel tax revenue</v>
      </c>
      <c r="L672" s="21">
        <f t="shared" si="1349"/>
        <v>0</v>
      </c>
      <c r="M672" s="21">
        <f t="shared" si="1349"/>
        <v>10</v>
      </c>
      <c r="N672" s="21">
        <f t="shared" si="1349"/>
        <v>1</v>
      </c>
      <c r="O672" s="21" t="str">
        <f t="shared" si="1349"/>
        <v>weight</v>
      </c>
      <c r="P672" s="21" t="str">
        <f>P$667</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72" s="21" t="str">
        <f t="shared" si="1343"/>
        <v>io-model.html</v>
      </c>
      <c r="R672" s="19"/>
      <c r="S672" s="14"/>
      <c r="T672" s="14"/>
      <c r="U672" s="8"/>
      <c r="V672" s="8"/>
      <c r="W672" s="8"/>
      <c r="X672" s="8"/>
      <c r="Y672" s="8"/>
      <c r="Z672" s="8"/>
    </row>
    <row r="673" spans="1:26" ht="14.25" customHeight="1">
      <c r="A673" s="14" t="s">
        <v>1050</v>
      </c>
      <c r="B673" s="14" t="s">
        <v>173</v>
      </c>
      <c r="C673" s="14" t="s">
        <v>1074</v>
      </c>
      <c r="D673" s="14" t="s">
        <v>1053</v>
      </c>
      <c r="E673" s="14"/>
      <c r="F673" s="14" t="s">
        <v>1054</v>
      </c>
      <c r="G673" s="14"/>
      <c r="H673" s="15">
        <v>555</v>
      </c>
      <c r="I673" s="14" t="s">
        <v>63</v>
      </c>
      <c r="J673" s="57"/>
      <c r="K673" s="14" t="s">
        <v>1075</v>
      </c>
      <c r="L673" s="14">
        <v>0</v>
      </c>
      <c r="M673" s="14">
        <v>10</v>
      </c>
      <c r="N673" s="14">
        <v>1</v>
      </c>
      <c r="O673" s="14" t="s">
        <v>1056</v>
      </c>
      <c r="P673" s="21" t="str">
        <f>P$663</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73" s="14" t="s">
        <v>1058</v>
      </c>
      <c r="R673" s="19"/>
      <c r="S673" s="14"/>
      <c r="T673" s="14"/>
      <c r="U673" s="8"/>
      <c r="V673" s="8"/>
      <c r="W673" s="8"/>
      <c r="X673" s="8"/>
      <c r="Y673" s="8"/>
      <c r="Z673" s="8"/>
    </row>
    <row r="674" spans="1:26" ht="14.25" customHeight="1">
      <c r="A674" s="21" t="str">
        <f t="shared" ref="A674:C674" si="1350">A$673</f>
        <v>Government Revenue Accounting</v>
      </c>
      <c r="B674" s="21" t="str">
        <f t="shared" si="1350"/>
        <v>EV Subsidy</v>
      </c>
      <c r="C674" s="21" t="str">
        <f t="shared" si="1350"/>
        <v>GRA for EV Subsidy</v>
      </c>
      <c r="D674" s="14" t="s">
        <v>1059</v>
      </c>
      <c r="E674" s="14"/>
      <c r="F674" s="14" t="s">
        <v>1060</v>
      </c>
      <c r="G674" s="14"/>
      <c r="H674" s="15">
        <v>556</v>
      </c>
      <c r="I674" s="21" t="str">
        <f t="shared" ref="I674:I677" si="1351">I$673</f>
        <v>Yes</v>
      </c>
      <c r="J674" s="57"/>
      <c r="K674" s="21" t="str">
        <f t="shared" ref="K674:O674" si="1352">K$673</f>
        <v>GRA EV subsidy</v>
      </c>
      <c r="L674" s="21">
        <f t="shared" si="1352"/>
        <v>0</v>
      </c>
      <c r="M674" s="21">
        <f t="shared" si="1352"/>
        <v>10</v>
      </c>
      <c r="N674" s="21">
        <f t="shared" si="1352"/>
        <v>1</v>
      </c>
      <c r="O674" s="21" t="str">
        <f t="shared" si="1352"/>
        <v>weight</v>
      </c>
      <c r="P674" s="21" t="str">
        <f>P$664</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74" s="21" t="str">
        <f t="shared" ref="Q674:Q677" si="1353">Q$673</f>
        <v>io-model.html</v>
      </c>
      <c r="R674" s="19"/>
      <c r="S674" s="14"/>
      <c r="T674" s="14"/>
      <c r="U674" s="8"/>
      <c r="V674" s="8"/>
      <c r="W674" s="8"/>
      <c r="X674" s="8"/>
      <c r="Y674" s="8"/>
      <c r="Z674" s="8"/>
    </row>
    <row r="675" spans="1:26" ht="14.25" customHeight="1">
      <c r="A675" s="21" t="str">
        <f t="shared" ref="A675:C675" si="1354">A$673</f>
        <v>Government Revenue Accounting</v>
      </c>
      <c r="B675" s="21" t="str">
        <f t="shared" si="1354"/>
        <v>EV Subsidy</v>
      </c>
      <c r="C675" s="21" t="str">
        <f t="shared" si="1354"/>
        <v>GRA for EV Subsidy</v>
      </c>
      <c r="D675" s="14" t="s">
        <v>1062</v>
      </c>
      <c r="E675" s="14"/>
      <c r="F675" s="14" t="s">
        <v>1063</v>
      </c>
      <c r="G675" s="14"/>
      <c r="H675" s="15">
        <v>557</v>
      </c>
      <c r="I675" s="21" t="str">
        <f t="shared" si="1351"/>
        <v>Yes</v>
      </c>
      <c r="J675" s="57"/>
      <c r="K675" s="21" t="str">
        <f t="shared" ref="K675:O675" si="1355">K$673</f>
        <v>GRA EV subsidy</v>
      </c>
      <c r="L675" s="21">
        <f t="shared" si="1355"/>
        <v>0</v>
      </c>
      <c r="M675" s="21">
        <f t="shared" si="1355"/>
        <v>10</v>
      </c>
      <c r="N675" s="21">
        <f t="shared" si="1355"/>
        <v>1</v>
      </c>
      <c r="O675" s="21" t="str">
        <f t="shared" si="1355"/>
        <v>weight</v>
      </c>
      <c r="P675" s="21" t="str">
        <f>P$665</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75" s="21" t="str">
        <f t="shared" si="1353"/>
        <v>io-model.html</v>
      </c>
      <c r="R675" s="19"/>
      <c r="S675" s="14"/>
      <c r="T675" s="14"/>
      <c r="U675" s="8"/>
      <c r="V675" s="8"/>
      <c r="W675" s="8"/>
      <c r="X675" s="8"/>
      <c r="Y675" s="8"/>
      <c r="Z675" s="8"/>
    </row>
    <row r="676" spans="1:26" ht="14.25" customHeight="1">
      <c r="A676" s="21" t="str">
        <f t="shared" ref="A676:C676" si="1356">A$673</f>
        <v>Government Revenue Accounting</v>
      </c>
      <c r="B676" s="21" t="str">
        <f t="shared" si="1356"/>
        <v>EV Subsidy</v>
      </c>
      <c r="C676" s="21" t="str">
        <f t="shared" si="1356"/>
        <v>GRA for EV Subsidy</v>
      </c>
      <c r="D676" s="14" t="s">
        <v>1065</v>
      </c>
      <c r="E676" s="14"/>
      <c r="F676" s="14" t="s">
        <v>1066</v>
      </c>
      <c r="G676" s="14"/>
      <c r="H676" s="15">
        <v>558</v>
      </c>
      <c r="I676" s="21" t="str">
        <f t="shared" si="1351"/>
        <v>Yes</v>
      </c>
      <c r="J676" s="57"/>
      <c r="K676" s="21" t="str">
        <f t="shared" ref="K676:O676" si="1357">K$673</f>
        <v>GRA EV subsidy</v>
      </c>
      <c r="L676" s="21">
        <f t="shared" si="1357"/>
        <v>0</v>
      </c>
      <c r="M676" s="21">
        <f t="shared" si="1357"/>
        <v>10</v>
      </c>
      <c r="N676" s="21">
        <f t="shared" si="1357"/>
        <v>1</v>
      </c>
      <c r="O676" s="21" t="str">
        <f t="shared" si="1357"/>
        <v>weight</v>
      </c>
      <c r="P676" s="21" t="str">
        <f>P$666</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76" s="21" t="str">
        <f t="shared" si="1353"/>
        <v>io-model.html</v>
      </c>
      <c r="R676" s="19"/>
      <c r="S676" s="14"/>
      <c r="T676" s="14"/>
      <c r="U676" s="8"/>
      <c r="V676" s="8"/>
      <c r="W676" s="8"/>
      <c r="X676" s="8"/>
      <c r="Y676" s="8"/>
      <c r="Z676" s="8"/>
    </row>
    <row r="677" spans="1:26" ht="14.25" customHeight="1">
      <c r="A677" s="21" t="str">
        <f t="shared" ref="A677:C677" si="1358">A$673</f>
        <v>Government Revenue Accounting</v>
      </c>
      <c r="B677" s="21" t="str">
        <f t="shared" si="1358"/>
        <v>EV Subsidy</v>
      </c>
      <c r="C677" s="21" t="str">
        <f t="shared" si="1358"/>
        <v>GRA for EV Subsidy</v>
      </c>
      <c r="D677" s="14" t="s">
        <v>1068</v>
      </c>
      <c r="E677" s="14"/>
      <c r="F677" s="14" t="s">
        <v>1069</v>
      </c>
      <c r="G677" s="14"/>
      <c r="H677" s="15">
        <v>559</v>
      </c>
      <c r="I677" s="21" t="str">
        <f t="shared" si="1351"/>
        <v>Yes</v>
      </c>
      <c r="J677" s="57"/>
      <c r="K677" s="21" t="str">
        <f t="shared" ref="K677:O677" si="1359">K$673</f>
        <v>GRA EV subsidy</v>
      </c>
      <c r="L677" s="21">
        <f t="shared" si="1359"/>
        <v>0</v>
      </c>
      <c r="M677" s="21">
        <f t="shared" si="1359"/>
        <v>10</v>
      </c>
      <c r="N677" s="21">
        <f t="shared" si="1359"/>
        <v>1</v>
      </c>
      <c r="O677" s="21" t="str">
        <f t="shared" si="1359"/>
        <v>weight</v>
      </c>
      <c r="P677" s="21" t="str">
        <f>P$667</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77" s="21" t="str">
        <f t="shared" si="1353"/>
        <v>io-model.html</v>
      </c>
      <c r="R677" s="19"/>
      <c r="S677" s="14"/>
      <c r="T677" s="14"/>
      <c r="U677" s="8"/>
      <c r="V677" s="8"/>
      <c r="W677" s="8"/>
      <c r="X677" s="8"/>
      <c r="Y677" s="8"/>
      <c r="Z677" s="8"/>
    </row>
    <row r="678" spans="1:26" ht="14.25" customHeight="1">
      <c r="A678" s="14" t="s">
        <v>1050</v>
      </c>
      <c r="B678" s="14" t="s">
        <v>1076</v>
      </c>
      <c r="C678" s="14" t="s">
        <v>1077</v>
      </c>
      <c r="D678" s="14" t="s">
        <v>1053</v>
      </c>
      <c r="E678" s="14"/>
      <c r="F678" s="14" t="s">
        <v>1054</v>
      </c>
      <c r="G678" s="14"/>
      <c r="H678" s="15">
        <v>560</v>
      </c>
      <c r="I678" s="14" t="s">
        <v>63</v>
      </c>
      <c r="J678" s="57"/>
      <c r="K678" s="14" t="s">
        <v>1078</v>
      </c>
      <c r="L678" s="14">
        <v>0</v>
      </c>
      <c r="M678" s="14">
        <v>10</v>
      </c>
      <c r="N678" s="14">
        <v>1</v>
      </c>
      <c r="O678" s="14" t="s">
        <v>1056</v>
      </c>
      <c r="P678" s="21" t="str">
        <f>P$663</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78" s="14" t="s">
        <v>1058</v>
      </c>
      <c r="R678" s="19"/>
      <c r="S678" s="14"/>
      <c r="T678" s="14"/>
      <c r="U678" s="8"/>
      <c r="V678" s="8"/>
      <c r="W678" s="8"/>
      <c r="X678" s="8"/>
      <c r="Y678" s="8"/>
      <c r="Z678" s="8"/>
    </row>
    <row r="679" spans="1:26" ht="14.25" customHeight="1">
      <c r="A679" s="21" t="str">
        <f t="shared" ref="A679:C679" si="1360">A$678</f>
        <v>Government Revenue Accounting</v>
      </c>
      <c r="B679" s="21" t="str">
        <f t="shared" si="1360"/>
        <v>Electricity Generation Subsidy</v>
      </c>
      <c r="C679" s="21" t="str">
        <f t="shared" si="1360"/>
        <v>GRA for Electricity Generation Subsidies</v>
      </c>
      <c r="D679" s="14" t="s">
        <v>1059</v>
      </c>
      <c r="E679" s="14"/>
      <c r="F679" s="14" t="s">
        <v>1060</v>
      </c>
      <c r="G679" s="14"/>
      <c r="H679" s="15">
        <v>561</v>
      </c>
      <c r="I679" s="21" t="str">
        <f t="shared" ref="I679:I682" si="1361">I$678</f>
        <v>Yes</v>
      </c>
      <c r="J679" s="57"/>
      <c r="K679" s="21" t="str">
        <f t="shared" ref="K679:O679" si="1362">K$678</f>
        <v>GRA elec gen subsidy</v>
      </c>
      <c r="L679" s="21">
        <f t="shared" si="1362"/>
        <v>0</v>
      </c>
      <c r="M679" s="21">
        <f t="shared" si="1362"/>
        <v>10</v>
      </c>
      <c r="N679" s="21">
        <f t="shared" si="1362"/>
        <v>1</v>
      </c>
      <c r="O679" s="21" t="str">
        <f t="shared" si="1362"/>
        <v>weight</v>
      </c>
      <c r="P679" s="21" t="str">
        <f>P$664</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79" s="21" t="str">
        <f t="shared" ref="Q679:Q682" si="1363">Q$678</f>
        <v>io-model.html</v>
      </c>
      <c r="R679" s="19"/>
      <c r="S679" s="14"/>
      <c r="T679" s="14"/>
      <c r="U679" s="8"/>
      <c r="V679" s="8"/>
      <c r="W679" s="8"/>
      <c r="X679" s="8"/>
      <c r="Y679" s="8"/>
      <c r="Z679" s="8"/>
    </row>
    <row r="680" spans="1:26" ht="14.25" customHeight="1">
      <c r="A680" s="21" t="str">
        <f t="shared" ref="A680:C680" si="1364">A$678</f>
        <v>Government Revenue Accounting</v>
      </c>
      <c r="B680" s="21" t="str">
        <f t="shared" si="1364"/>
        <v>Electricity Generation Subsidy</v>
      </c>
      <c r="C680" s="21" t="str">
        <f t="shared" si="1364"/>
        <v>GRA for Electricity Generation Subsidies</v>
      </c>
      <c r="D680" s="14" t="s">
        <v>1062</v>
      </c>
      <c r="E680" s="14"/>
      <c r="F680" s="14" t="s">
        <v>1063</v>
      </c>
      <c r="G680" s="14"/>
      <c r="H680" s="15">
        <v>562</v>
      </c>
      <c r="I680" s="21" t="str">
        <f t="shared" si="1361"/>
        <v>Yes</v>
      </c>
      <c r="J680" s="57"/>
      <c r="K680" s="21" t="str">
        <f t="shared" ref="K680:O680" si="1365">K$678</f>
        <v>GRA elec gen subsidy</v>
      </c>
      <c r="L680" s="21">
        <f t="shared" si="1365"/>
        <v>0</v>
      </c>
      <c r="M680" s="21">
        <f t="shared" si="1365"/>
        <v>10</v>
      </c>
      <c r="N680" s="21">
        <f t="shared" si="1365"/>
        <v>1</v>
      </c>
      <c r="O680" s="21" t="str">
        <f t="shared" si="1365"/>
        <v>weight</v>
      </c>
      <c r="P680" s="21" t="str">
        <f>P$665</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80" s="21" t="str">
        <f t="shared" si="1363"/>
        <v>io-model.html</v>
      </c>
      <c r="R680" s="19"/>
      <c r="S680" s="14"/>
      <c r="T680" s="14"/>
      <c r="U680" s="8"/>
      <c r="V680" s="8"/>
      <c r="W680" s="8"/>
      <c r="X680" s="8"/>
      <c r="Y680" s="8"/>
      <c r="Z680" s="8"/>
    </row>
    <row r="681" spans="1:26" ht="14.25" customHeight="1">
      <c r="A681" s="21" t="str">
        <f t="shared" ref="A681:C681" si="1366">A$678</f>
        <v>Government Revenue Accounting</v>
      </c>
      <c r="B681" s="21" t="str">
        <f t="shared" si="1366"/>
        <v>Electricity Generation Subsidy</v>
      </c>
      <c r="C681" s="21" t="str">
        <f t="shared" si="1366"/>
        <v>GRA for Electricity Generation Subsidies</v>
      </c>
      <c r="D681" s="14" t="s">
        <v>1065</v>
      </c>
      <c r="E681" s="14"/>
      <c r="F681" s="14" t="s">
        <v>1066</v>
      </c>
      <c r="G681" s="14"/>
      <c r="H681" s="15">
        <v>563</v>
      </c>
      <c r="I681" s="21" t="str">
        <f t="shared" si="1361"/>
        <v>Yes</v>
      </c>
      <c r="J681" s="57"/>
      <c r="K681" s="21" t="str">
        <f t="shared" ref="K681:O681" si="1367">K$678</f>
        <v>GRA elec gen subsidy</v>
      </c>
      <c r="L681" s="21">
        <f t="shared" si="1367"/>
        <v>0</v>
      </c>
      <c r="M681" s="21">
        <f t="shared" si="1367"/>
        <v>10</v>
      </c>
      <c r="N681" s="21">
        <f t="shared" si="1367"/>
        <v>1</v>
      </c>
      <c r="O681" s="21" t="str">
        <f t="shared" si="1367"/>
        <v>weight</v>
      </c>
      <c r="P681" s="21" t="str">
        <f>P$666</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81" s="21" t="str">
        <f t="shared" si="1363"/>
        <v>io-model.html</v>
      </c>
      <c r="R681" s="19"/>
      <c r="S681" s="14"/>
      <c r="T681" s="14"/>
      <c r="U681" s="8"/>
      <c r="V681" s="8"/>
      <c r="W681" s="8"/>
      <c r="X681" s="8"/>
      <c r="Y681" s="8"/>
      <c r="Z681" s="8"/>
    </row>
    <row r="682" spans="1:26" ht="14.25" customHeight="1">
      <c r="A682" s="21" t="str">
        <f t="shared" ref="A682:C682" si="1368">A$678</f>
        <v>Government Revenue Accounting</v>
      </c>
      <c r="B682" s="21" t="str">
        <f t="shared" si="1368"/>
        <v>Electricity Generation Subsidy</v>
      </c>
      <c r="C682" s="21" t="str">
        <f t="shared" si="1368"/>
        <v>GRA for Electricity Generation Subsidies</v>
      </c>
      <c r="D682" s="14" t="s">
        <v>1068</v>
      </c>
      <c r="E682" s="14"/>
      <c r="F682" s="14" t="s">
        <v>1069</v>
      </c>
      <c r="G682" s="14"/>
      <c r="H682" s="15">
        <v>564</v>
      </c>
      <c r="I682" s="21" t="str">
        <f t="shared" si="1361"/>
        <v>Yes</v>
      </c>
      <c r="J682" s="57"/>
      <c r="K682" s="21" t="str">
        <f t="shared" ref="K682:O682" si="1369">K$678</f>
        <v>GRA elec gen subsidy</v>
      </c>
      <c r="L682" s="21">
        <f t="shared" si="1369"/>
        <v>0</v>
      </c>
      <c r="M682" s="21">
        <f t="shared" si="1369"/>
        <v>10</v>
      </c>
      <c r="N682" s="21">
        <f t="shared" si="1369"/>
        <v>1</v>
      </c>
      <c r="O682" s="21" t="str">
        <f t="shared" si="1369"/>
        <v>weight</v>
      </c>
      <c r="P682" s="21" t="str">
        <f>P$667</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82" s="21" t="str">
        <f t="shared" si="1363"/>
        <v>io-model.html</v>
      </c>
      <c r="R682" s="19"/>
      <c r="S682" s="14"/>
      <c r="T682" s="14"/>
      <c r="U682" s="8"/>
      <c r="V682" s="8"/>
      <c r="W682" s="8"/>
      <c r="X682" s="8"/>
      <c r="Y682" s="8"/>
      <c r="Z682" s="8"/>
    </row>
    <row r="683" spans="1:26" ht="14.25" customHeight="1">
      <c r="A683" s="14" t="s">
        <v>1050</v>
      </c>
      <c r="B683" s="14" t="s">
        <v>1079</v>
      </c>
      <c r="C683" s="14" t="s">
        <v>1080</v>
      </c>
      <c r="D683" s="14" t="s">
        <v>1053</v>
      </c>
      <c r="E683" s="14"/>
      <c r="F683" s="14" t="s">
        <v>1054</v>
      </c>
      <c r="G683" s="14"/>
      <c r="H683" s="15">
        <v>565</v>
      </c>
      <c r="I683" s="14" t="s">
        <v>63</v>
      </c>
      <c r="J683" s="57"/>
      <c r="K683" s="14" t="s">
        <v>1081</v>
      </c>
      <c r="L683" s="14">
        <v>0</v>
      </c>
      <c r="M683" s="14">
        <v>10</v>
      </c>
      <c r="N683" s="14">
        <v>1</v>
      </c>
      <c r="O683" s="14" t="s">
        <v>1056</v>
      </c>
      <c r="P683" s="21" t="str">
        <f>P$663</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83" s="14" t="s">
        <v>1058</v>
      </c>
      <c r="R683" s="19"/>
      <c r="S683" s="14"/>
      <c r="T683" s="14"/>
      <c r="U683" s="8"/>
      <c r="V683" s="8"/>
      <c r="W683" s="8"/>
      <c r="X683" s="8"/>
      <c r="Y683" s="8"/>
      <c r="Z683" s="8"/>
    </row>
    <row r="684" spans="1:26" ht="14.25" customHeight="1">
      <c r="A684" s="21" t="str">
        <f t="shared" ref="A684:C684" si="1370">A$683</f>
        <v>Government Revenue Accounting</v>
      </c>
      <c r="B684" s="21" t="str">
        <f t="shared" si="1370"/>
        <v>Electricity Capacity Construction Subsidy</v>
      </c>
      <c r="C684" s="21" t="str">
        <f t="shared" si="1370"/>
        <v>GRA for Electricity Capacity Construction Subsidies</v>
      </c>
      <c r="D684" s="14" t="s">
        <v>1059</v>
      </c>
      <c r="E684" s="14"/>
      <c r="F684" s="14" t="s">
        <v>1060</v>
      </c>
      <c r="G684" s="14"/>
      <c r="H684" s="15">
        <v>566</v>
      </c>
      <c r="I684" s="21" t="str">
        <f t="shared" ref="I684:I687" si="1371">I$683</f>
        <v>Yes</v>
      </c>
      <c r="J684" s="57"/>
      <c r="K684" s="21" t="str">
        <f t="shared" ref="K684:O684" si="1372">K$683</f>
        <v>GRA elec cap const subsidy</v>
      </c>
      <c r="L684" s="21">
        <f t="shared" si="1372"/>
        <v>0</v>
      </c>
      <c r="M684" s="21">
        <f t="shared" si="1372"/>
        <v>10</v>
      </c>
      <c r="N684" s="21">
        <f t="shared" si="1372"/>
        <v>1</v>
      </c>
      <c r="O684" s="21" t="str">
        <f t="shared" si="1372"/>
        <v>weight</v>
      </c>
      <c r="P684" s="21" t="str">
        <f>P$664</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84" s="21" t="str">
        <f t="shared" ref="Q684:Q687" si="1373">Q$683</f>
        <v>io-model.html</v>
      </c>
      <c r="R684" s="19"/>
      <c r="S684" s="14"/>
      <c r="T684" s="14"/>
      <c r="U684" s="8"/>
      <c r="V684" s="8"/>
      <c r="W684" s="8"/>
      <c r="X684" s="8"/>
      <c r="Y684" s="8"/>
      <c r="Z684" s="8"/>
    </row>
    <row r="685" spans="1:26" ht="14.25" customHeight="1">
      <c r="A685" s="21" t="str">
        <f t="shared" ref="A685:C685" si="1374">A$683</f>
        <v>Government Revenue Accounting</v>
      </c>
      <c r="B685" s="21" t="str">
        <f t="shared" si="1374"/>
        <v>Electricity Capacity Construction Subsidy</v>
      </c>
      <c r="C685" s="21" t="str">
        <f t="shared" si="1374"/>
        <v>GRA for Electricity Capacity Construction Subsidies</v>
      </c>
      <c r="D685" s="14" t="s">
        <v>1062</v>
      </c>
      <c r="E685" s="14"/>
      <c r="F685" s="14" t="s">
        <v>1063</v>
      </c>
      <c r="G685" s="14"/>
      <c r="H685" s="15">
        <v>567</v>
      </c>
      <c r="I685" s="21" t="str">
        <f t="shared" si="1371"/>
        <v>Yes</v>
      </c>
      <c r="J685" s="57"/>
      <c r="K685" s="21" t="str">
        <f t="shared" ref="K685:O685" si="1375">K$683</f>
        <v>GRA elec cap const subsidy</v>
      </c>
      <c r="L685" s="21">
        <f t="shared" si="1375"/>
        <v>0</v>
      </c>
      <c r="M685" s="21">
        <f t="shared" si="1375"/>
        <v>10</v>
      </c>
      <c r="N685" s="21">
        <f t="shared" si="1375"/>
        <v>1</v>
      </c>
      <c r="O685" s="21" t="str">
        <f t="shared" si="1375"/>
        <v>weight</v>
      </c>
      <c r="P685" s="21" t="str">
        <f>P$665</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85" s="21" t="str">
        <f t="shared" si="1373"/>
        <v>io-model.html</v>
      </c>
      <c r="R685" s="19"/>
      <c r="S685" s="14"/>
      <c r="T685" s="14"/>
      <c r="U685" s="8"/>
      <c r="V685" s="8"/>
      <c r="W685" s="8"/>
      <c r="X685" s="8"/>
      <c r="Y685" s="8"/>
      <c r="Z685" s="8"/>
    </row>
    <row r="686" spans="1:26" ht="14.25" customHeight="1">
      <c r="A686" s="21" t="str">
        <f t="shared" ref="A686:C686" si="1376">A$683</f>
        <v>Government Revenue Accounting</v>
      </c>
      <c r="B686" s="21" t="str">
        <f t="shared" si="1376"/>
        <v>Electricity Capacity Construction Subsidy</v>
      </c>
      <c r="C686" s="21" t="str">
        <f t="shared" si="1376"/>
        <v>GRA for Electricity Capacity Construction Subsidies</v>
      </c>
      <c r="D686" s="14" t="s">
        <v>1065</v>
      </c>
      <c r="E686" s="14"/>
      <c r="F686" s="14" t="s">
        <v>1066</v>
      </c>
      <c r="G686" s="14"/>
      <c r="H686" s="15">
        <v>568</v>
      </c>
      <c r="I686" s="21" t="str">
        <f t="shared" si="1371"/>
        <v>Yes</v>
      </c>
      <c r="J686" s="57"/>
      <c r="K686" s="21" t="str">
        <f t="shared" ref="K686:O686" si="1377">K$683</f>
        <v>GRA elec cap const subsidy</v>
      </c>
      <c r="L686" s="21">
        <f t="shared" si="1377"/>
        <v>0</v>
      </c>
      <c r="M686" s="21">
        <f t="shared" si="1377"/>
        <v>10</v>
      </c>
      <c r="N686" s="21">
        <f t="shared" si="1377"/>
        <v>1</v>
      </c>
      <c r="O686" s="21" t="str">
        <f t="shared" si="1377"/>
        <v>weight</v>
      </c>
      <c r="P686" s="21" t="str">
        <f>P$666</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86" s="21" t="str">
        <f t="shared" si="1373"/>
        <v>io-model.html</v>
      </c>
      <c r="R686" s="19"/>
      <c r="S686" s="14"/>
      <c r="T686" s="14"/>
      <c r="U686" s="8"/>
      <c r="V686" s="8"/>
      <c r="W686" s="8"/>
      <c r="X686" s="8"/>
      <c r="Y686" s="8"/>
      <c r="Z686" s="8"/>
    </row>
    <row r="687" spans="1:26" ht="14.25" customHeight="1">
      <c r="A687" s="21" t="str">
        <f t="shared" ref="A687:C687" si="1378">A$683</f>
        <v>Government Revenue Accounting</v>
      </c>
      <c r="B687" s="21" t="str">
        <f t="shared" si="1378"/>
        <v>Electricity Capacity Construction Subsidy</v>
      </c>
      <c r="C687" s="21" t="str">
        <f t="shared" si="1378"/>
        <v>GRA for Electricity Capacity Construction Subsidies</v>
      </c>
      <c r="D687" s="14" t="s">
        <v>1068</v>
      </c>
      <c r="E687" s="14"/>
      <c r="F687" s="14" t="s">
        <v>1069</v>
      </c>
      <c r="G687" s="14"/>
      <c r="H687" s="15">
        <v>569</v>
      </c>
      <c r="I687" s="21" t="str">
        <f t="shared" si="1371"/>
        <v>Yes</v>
      </c>
      <c r="J687" s="57"/>
      <c r="K687" s="21" t="str">
        <f t="shared" ref="K687:O687" si="1379">K$683</f>
        <v>GRA elec cap const subsidy</v>
      </c>
      <c r="L687" s="21">
        <f t="shared" si="1379"/>
        <v>0</v>
      </c>
      <c r="M687" s="21">
        <f t="shared" si="1379"/>
        <v>10</v>
      </c>
      <c r="N687" s="21">
        <f t="shared" si="1379"/>
        <v>1</v>
      </c>
      <c r="O687" s="21" t="str">
        <f t="shared" si="1379"/>
        <v>weight</v>
      </c>
      <c r="P687" s="21" t="str">
        <f>P$667</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87" s="21" t="str">
        <f t="shared" si="1373"/>
        <v>io-model.html</v>
      </c>
      <c r="R687" s="19"/>
      <c r="S687" s="14"/>
      <c r="T687" s="14"/>
      <c r="U687" s="8"/>
      <c r="V687" s="8"/>
      <c r="W687" s="8"/>
      <c r="X687" s="8"/>
      <c r="Y687" s="8"/>
      <c r="Z687" s="8"/>
    </row>
    <row r="688" spans="1:26" ht="14.25" customHeight="1">
      <c r="A688" s="14" t="s">
        <v>1050</v>
      </c>
      <c r="B688" s="14" t="s">
        <v>332</v>
      </c>
      <c r="C688" s="14" t="s">
        <v>1082</v>
      </c>
      <c r="D688" s="14" t="s">
        <v>1053</v>
      </c>
      <c r="E688" s="14"/>
      <c r="F688" s="14" t="s">
        <v>1054</v>
      </c>
      <c r="G688" s="14"/>
      <c r="H688" s="15">
        <v>570</v>
      </c>
      <c r="I688" s="14" t="s">
        <v>63</v>
      </c>
      <c r="J688" s="57"/>
      <c r="K688" s="14" t="s">
        <v>1083</v>
      </c>
      <c r="L688" s="14">
        <v>0</v>
      </c>
      <c r="M688" s="14">
        <v>10</v>
      </c>
      <c r="N688" s="14">
        <v>1</v>
      </c>
      <c r="O688" s="14" t="s">
        <v>1056</v>
      </c>
      <c r="P688" s="21" t="str">
        <f>P$663</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88" s="14" t="s">
        <v>1058</v>
      </c>
      <c r="R688" s="19"/>
      <c r="S688" s="14"/>
      <c r="T688" s="14"/>
      <c r="U688" s="8"/>
      <c r="V688" s="8"/>
      <c r="W688" s="8"/>
      <c r="X688" s="8"/>
      <c r="Y688" s="8"/>
      <c r="Z688" s="8"/>
    </row>
    <row r="689" spans="1:26" ht="14.25" customHeight="1">
      <c r="A689" s="21" t="str">
        <f t="shared" ref="A689:C689" si="1380">A$688</f>
        <v>Government Revenue Accounting</v>
      </c>
      <c r="B689" s="21" t="str">
        <f t="shared" si="1380"/>
        <v>Distributed Solar Subsidy</v>
      </c>
      <c r="C689" s="21" t="str">
        <f t="shared" si="1380"/>
        <v>GRA for Distributed Solar Subsidy</v>
      </c>
      <c r="D689" s="14" t="s">
        <v>1059</v>
      </c>
      <c r="E689" s="14"/>
      <c r="F689" s="14" t="s">
        <v>1060</v>
      </c>
      <c r="G689" s="14"/>
      <c r="H689" s="15">
        <v>571</v>
      </c>
      <c r="I689" s="21" t="str">
        <f t="shared" ref="I689:I692" si="1381">I$688</f>
        <v>Yes</v>
      </c>
      <c r="J689" s="57"/>
      <c r="K689" s="21" t="str">
        <f t="shared" ref="K689:O689" si="1382">K$688</f>
        <v>GRA dist solar subsidy</v>
      </c>
      <c r="L689" s="21">
        <f t="shared" si="1382"/>
        <v>0</v>
      </c>
      <c r="M689" s="21">
        <f t="shared" si="1382"/>
        <v>10</v>
      </c>
      <c r="N689" s="21">
        <f t="shared" si="1382"/>
        <v>1</v>
      </c>
      <c r="O689" s="21" t="str">
        <f t="shared" si="1382"/>
        <v>weight</v>
      </c>
      <c r="P689" s="21" t="str">
        <f>P$664</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89" s="21" t="str">
        <f t="shared" ref="Q689:Q692" si="1383">Q$688</f>
        <v>io-model.html</v>
      </c>
      <c r="R689" s="19"/>
      <c r="S689" s="14"/>
      <c r="T689" s="14"/>
      <c r="U689" s="8"/>
      <c r="V689" s="8"/>
      <c r="W689" s="8"/>
      <c r="X689" s="8"/>
      <c r="Y689" s="8"/>
      <c r="Z689" s="8"/>
    </row>
    <row r="690" spans="1:26" ht="14.25" customHeight="1">
      <c r="A690" s="21" t="str">
        <f t="shared" ref="A690:C690" si="1384">A$688</f>
        <v>Government Revenue Accounting</v>
      </c>
      <c r="B690" s="21" t="str">
        <f t="shared" si="1384"/>
        <v>Distributed Solar Subsidy</v>
      </c>
      <c r="C690" s="21" t="str">
        <f t="shared" si="1384"/>
        <v>GRA for Distributed Solar Subsidy</v>
      </c>
      <c r="D690" s="14" t="s">
        <v>1062</v>
      </c>
      <c r="E690" s="14"/>
      <c r="F690" s="14" t="s">
        <v>1063</v>
      </c>
      <c r="G690" s="14"/>
      <c r="H690" s="15">
        <v>572</v>
      </c>
      <c r="I690" s="21" t="str">
        <f t="shared" si="1381"/>
        <v>Yes</v>
      </c>
      <c r="J690" s="57"/>
      <c r="K690" s="21" t="str">
        <f t="shared" ref="K690:O690" si="1385">K$688</f>
        <v>GRA dist solar subsidy</v>
      </c>
      <c r="L690" s="21">
        <f t="shared" si="1385"/>
        <v>0</v>
      </c>
      <c r="M690" s="21">
        <f t="shared" si="1385"/>
        <v>10</v>
      </c>
      <c r="N690" s="21">
        <f t="shared" si="1385"/>
        <v>1</v>
      </c>
      <c r="O690" s="21" t="str">
        <f t="shared" si="1385"/>
        <v>weight</v>
      </c>
      <c r="P690" s="21" t="str">
        <f>P$665</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90" s="21" t="str">
        <f t="shared" si="1383"/>
        <v>io-model.html</v>
      </c>
      <c r="R690" s="19"/>
      <c r="S690" s="14"/>
      <c r="T690" s="14"/>
      <c r="U690" s="8"/>
      <c r="V690" s="8"/>
      <c r="W690" s="8"/>
      <c r="X690" s="8"/>
      <c r="Y690" s="8"/>
      <c r="Z690" s="8"/>
    </row>
    <row r="691" spans="1:26" ht="14.25" customHeight="1">
      <c r="A691" s="21" t="str">
        <f t="shared" ref="A691:C691" si="1386">A$688</f>
        <v>Government Revenue Accounting</v>
      </c>
      <c r="B691" s="21" t="str">
        <f t="shared" si="1386"/>
        <v>Distributed Solar Subsidy</v>
      </c>
      <c r="C691" s="21" t="str">
        <f t="shared" si="1386"/>
        <v>GRA for Distributed Solar Subsidy</v>
      </c>
      <c r="D691" s="14" t="s">
        <v>1065</v>
      </c>
      <c r="E691" s="14"/>
      <c r="F691" s="14" t="s">
        <v>1066</v>
      </c>
      <c r="G691" s="14"/>
      <c r="H691" s="15">
        <v>573</v>
      </c>
      <c r="I691" s="21" t="str">
        <f t="shared" si="1381"/>
        <v>Yes</v>
      </c>
      <c r="J691" s="57"/>
      <c r="K691" s="21" t="str">
        <f t="shared" ref="K691:O691" si="1387">K$688</f>
        <v>GRA dist solar subsidy</v>
      </c>
      <c r="L691" s="21">
        <f t="shared" si="1387"/>
        <v>0</v>
      </c>
      <c r="M691" s="21">
        <f t="shared" si="1387"/>
        <v>10</v>
      </c>
      <c r="N691" s="21">
        <f t="shared" si="1387"/>
        <v>1</v>
      </c>
      <c r="O691" s="21" t="str">
        <f t="shared" si="1387"/>
        <v>weight</v>
      </c>
      <c r="P691" s="21" t="str">
        <f>P$666</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91" s="21" t="str">
        <f t="shared" si="1383"/>
        <v>io-model.html</v>
      </c>
      <c r="R691" s="19"/>
      <c r="S691" s="14"/>
      <c r="T691" s="14"/>
      <c r="U691" s="8"/>
      <c r="V691" s="8"/>
      <c r="W691" s="8"/>
      <c r="X691" s="8"/>
      <c r="Y691" s="8"/>
      <c r="Z691" s="8"/>
    </row>
    <row r="692" spans="1:26" ht="14.25" customHeight="1">
      <c r="A692" s="21" t="str">
        <f t="shared" ref="A692:C692" si="1388">A$688</f>
        <v>Government Revenue Accounting</v>
      </c>
      <c r="B692" s="21" t="str">
        <f t="shared" si="1388"/>
        <v>Distributed Solar Subsidy</v>
      </c>
      <c r="C692" s="21" t="str">
        <f t="shared" si="1388"/>
        <v>GRA for Distributed Solar Subsidy</v>
      </c>
      <c r="D692" s="14" t="s">
        <v>1068</v>
      </c>
      <c r="E692" s="14"/>
      <c r="F692" s="14" t="s">
        <v>1069</v>
      </c>
      <c r="G692" s="14"/>
      <c r="H692" s="15">
        <v>574</v>
      </c>
      <c r="I692" s="21" t="str">
        <f t="shared" si="1381"/>
        <v>Yes</v>
      </c>
      <c r="J692" s="57"/>
      <c r="K692" s="21" t="str">
        <f t="shared" ref="K692:O692" si="1389">K$688</f>
        <v>GRA dist solar subsidy</v>
      </c>
      <c r="L692" s="21">
        <f t="shared" si="1389"/>
        <v>0</v>
      </c>
      <c r="M692" s="21">
        <f t="shared" si="1389"/>
        <v>10</v>
      </c>
      <c r="N692" s="21">
        <f t="shared" si="1389"/>
        <v>1</v>
      </c>
      <c r="O692" s="21" t="str">
        <f t="shared" si="1389"/>
        <v>weight</v>
      </c>
      <c r="P692" s="21" t="str">
        <f>P$667</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92" s="21" t="str">
        <f t="shared" si="1383"/>
        <v>io-model.html</v>
      </c>
      <c r="R692" s="19"/>
      <c r="S692" s="14"/>
      <c r="T692" s="14"/>
      <c r="U692" s="8"/>
      <c r="V692" s="8"/>
      <c r="W692" s="8"/>
      <c r="X692" s="8"/>
      <c r="Y692" s="8"/>
      <c r="Z692" s="8"/>
    </row>
    <row r="693" spans="1:26" ht="14.25" customHeight="1">
      <c r="A693" s="14" t="s">
        <v>1050</v>
      </c>
      <c r="B693" s="14" t="s">
        <v>1084</v>
      </c>
      <c r="C693" s="14" t="s">
        <v>1085</v>
      </c>
      <c r="D693" s="14" t="s">
        <v>1053</v>
      </c>
      <c r="E693" s="14"/>
      <c r="F693" s="14" t="s">
        <v>1054</v>
      </c>
      <c r="G693" s="14"/>
      <c r="H693" s="15">
        <v>575</v>
      </c>
      <c r="I693" s="14" t="s">
        <v>63</v>
      </c>
      <c r="J693" s="57"/>
      <c r="K693" s="14" t="s">
        <v>1086</v>
      </c>
      <c r="L693" s="14">
        <v>0</v>
      </c>
      <c r="M693" s="14">
        <v>10</v>
      </c>
      <c r="N693" s="14">
        <v>1</v>
      </c>
      <c r="O693" s="14" t="s">
        <v>1056</v>
      </c>
      <c r="P693" s="21" t="str">
        <f>P$663</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93" s="14" t="s">
        <v>1058</v>
      </c>
      <c r="R693" s="19"/>
      <c r="S693" s="14"/>
      <c r="T693" s="14"/>
      <c r="U693" s="8"/>
      <c r="V693" s="8"/>
      <c r="W693" s="8"/>
      <c r="X693" s="8"/>
      <c r="Y693" s="8"/>
      <c r="Z693" s="8"/>
    </row>
    <row r="694" spans="1:26" ht="14.25" customHeight="1">
      <c r="A694" s="21" t="str">
        <f t="shared" ref="A694:C694" si="1390">A$693</f>
        <v>Government Revenue Accounting</v>
      </c>
      <c r="B694" s="21" t="str">
        <f t="shared" si="1390"/>
        <v>Fuel Subsidy</v>
      </c>
      <c r="C694" s="21" t="str">
        <f t="shared" si="1390"/>
        <v>GRA for Fuel Subsidies</v>
      </c>
      <c r="D694" s="14" t="s">
        <v>1059</v>
      </c>
      <c r="E694" s="14"/>
      <c r="F694" s="14" t="s">
        <v>1060</v>
      </c>
      <c r="G694" s="14"/>
      <c r="H694" s="15">
        <v>576</v>
      </c>
      <c r="I694" s="21" t="str">
        <f t="shared" ref="I694:I697" si="1391">I$693</f>
        <v>Yes</v>
      </c>
      <c r="J694" s="57"/>
      <c r="K694" s="21" t="str">
        <f t="shared" ref="K694:O694" si="1392">K$693</f>
        <v>GRA fuel subsidy</v>
      </c>
      <c r="L694" s="21">
        <f t="shared" si="1392"/>
        <v>0</v>
      </c>
      <c r="M694" s="21">
        <f t="shared" si="1392"/>
        <v>10</v>
      </c>
      <c r="N694" s="21">
        <f t="shared" si="1392"/>
        <v>1</v>
      </c>
      <c r="O694" s="21" t="str">
        <f t="shared" si="1392"/>
        <v>weight</v>
      </c>
      <c r="P694" s="21" t="str">
        <f>P$664</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94" s="21" t="str">
        <f t="shared" ref="Q694:Q697" si="1393">Q$693</f>
        <v>io-model.html</v>
      </c>
      <c r="R694" s="19"/>
      <c r="S694" s="14"/>
      <c r="T694" s="14"/>
      <c r="U694" s="8"/>
      <c r="V694" s="8"/>
      <c r="W694" s="8"/>
      <c r="X694" s="8"/>
      <c r="Y694" s="8"/>
      <c r="Z694" s="8"/>
    </row>
    <row r="695" spans="1:26" ht="14.25" customHeight="1">
      <c r="A695" s="21" t="str">
        <f t="shared" ref="A695:C695" si="1394">A$693</f>
        <v>Government Revenue Accounting</v>
      </c>
      <c r="B695" s="21" t="str">
        <f t="shared" si="1394"/>
        <v>Fuel Subsidy</v>
      </c>
      <c r="C695" s="21" t="str">
        <f t="shared" si="1394"/>
        <v>GRA for Fuel Subsidies</v>
      </c>
      <c r="D695" s="14" t="s">
        <v>1062</v>
      </c>
      <c r="E695" s="14"/>
      <c r="F695" s="14" t="s">
        <v>1063</v>
      </c>
      <c r="G695" s="14"/>
      <c r="H695" s="15">
        <v>577</v>
      </c>
      <c r="I695" s="21" t="str">
        <f t="shared" si="1391"/>
        <v>Yes</v>
      </c>
      <c r="J695" s="57"/>
      <c r="K695" s="21" t="str">
        <f t="shared" ref="K695:O695" si="1395">K$693</f>
        <v>GRA fuel subsidy</v>
      </c>
      <c r="L695" s="21">
        <f t="shared" si="1395"/>
        <v>0</v>
      </c>
      <c r="M695" s="21">
        <f t="shared" si="1395"/>
        <v>10</v>
      </c>
      <c r="N695" s="21">
        <f t="shared" si="1395"/>
        <v>1</v>
      </c>
      <c r="O695" s="21" t="str">
        <f t="shared" si="1395"/>
        <v>weight</v>
      </c>
      <c r="P695" s="21" t="str">
        <f>P$665</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95" s="21" t="str">
        <f t="shared" si="1393"/>
        <v>io-model.html</v>
      </c>
      <c r="R695" s="19"/>
      <c r="S695" s="14"/>
      <c r="T695" s="14"/>
      <c r="U695" s="8"/>
      <c r="V695" s="8"/>
      <c r="W695" s="8"/>
      <c r="X695" s="8"/>
      <c r="Y695" s="8"/>
      <c r="Z695" s="8"/>
    </row>
    <row r="696" spans="1:26" ht="14.25" customHeight="1">
      <c r="A696" s="21" t="str">
        <f t="shared" ref="A696:C696" si="1396">A$693</f>
        <v>Government Revenue Accounting</v>
      </c>
      <c r="B696" s="21" t="str">
        <f t="shared" si="1396"/>
        <v>Fuel Subsidy</v>
      </c>
      <c r="C696" s="21" t="str">
        <f t="shared" si="1396"/>
        <v>GRA for Fuel Subsidies</v>
      </c>
      <c r="D696" s="14" t="s">
        <v>1065</v>
      </c>
      <c r="E696" s="14"/>
      <c r="F696" s="14" t="s">
        <v>1066</v>
      </c>
      <c r="G696" s="14"/>
      <c r="H696" s="15">
        <v>578</v>
      </c>
      <c r="I696" s="21" t="str">
        <f t="shared" si="1391"/>
        <v>Yes</v>
      </c>
      <c r="J696" s="57"/>
      <c r="K696" s="21" t="str">
        <f t="shared" ref="K696:O696" si="1397">K$693</f>
        <v>GRA fuel subsidy</v>
      </c>
      <c r="L696" s="21">
        <f t="shared" si="1397"/>
        <v>0</v>
      </c>
      <c r="M696" s="21">
        <f t="shared" si="1397"/>
        <v>10</v>
      </c>
      <c r="N696" s="21">
        <f t="shared" si="1397"/>
        <v>1</v>
      </c>
      <c r="O696" s="21" t="str">
        <f t="shared" si="1397"/>
        <v>weight</v>
      </c>
      <c r="P696" s="21" t="str">
        <f>P$666</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96" s="21" t="str">
        <f t="shared" si="1393"/>
        <v>io-model.html</v>
      </c>
      <c r="R696" s="19"/>
      <c r="S696" s="14"/>
      <c r="T696" s="14"/>
      <c r="U696" s="8"/>
      <c r="V696" s="8"/>
      <c r="W696" s="8"/>
      <c r="X696" s="8"/>
      <c r="Y696" s="8"/>
      <c r="Z696" s="8"/>
    </row>
    <row r="697" spans="1:26" ht="14.25" customHeight="1">
      <c r="A697" s="21" t="str">
        <f t="shared" ref="A697:C697" si="1398">A$693</f>
        <v>Government Revenue Accounting</v>
      </c>
      <c r="B697" s="21" t="str">
        <f t="shared" si="1398"/>
        <v>Fuel Subsidy</v>
      </c>
      <c r="C697" s="21" t="str">
        <f t="shared" si="1398"/>
        <v>GRA for Fuel Subsidies</v>
      </c>
      <c r="D697" s="14" t="s">
        <v>1068</v>
      </c>
      <c r="E697" s="14"/>
      <c r="F697" s="14" t="s">
        <v>1069</v>
      </c>
      <c r="G697" s="14"/>
      <c r="H697" s="15">
        <v>579</v>
      </c>
      <c r="I697" s="21" t="str">
        <f t="shared" si="1391"/>
        <v>Yes</v>
      </c>
      <c r="J697" s="57"/>
      <c r="K697" s="21" t="str">
        <f t="shared" ref="K697:O697" si="1399">K$693</f>
        <v>GRA fuel subsidy</v>
      </c>
      <c r="L697" s="21">
        <f t="shared" si="1399"/>
        <v>0</v>
      </c>
      <c r="M697" s="21">
        <f t="shared" si="1399"/>
        <v>10</v>
      </c>
      <c r="N697" s="21">
        <f t="shared" si="1399"/>
        <v>1</v>
      </c>
      <c r="O697" s="21" t="str">
        <f t="shared" si="1399"/>
        <v>weight</v>
      </c>
      <c r="P697" s="21" t="str">
        <f>P$667</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97" s="21" t="str">
        <f t="shared" si="1393"/>
        <v>io-model.html</v>
      </c>
      <c r="R697" s="19"/>
      <c r="S697" s="14"/>
      <c r="T697" s="14"/>
      <c r="U697" s="8"/>
      <c r="V697" s="8"/>
      <c r="W697" s="8"/>
      <c r="X697" s="8"/>
      <c r="Y697" s="8"/>
      <c r="Z697" s="8"/>
    </row>
    <row r="698" spans="1:26" ht="14.25" customHeight="1">
      <c r="A698" s="14" t="s">
        <v>1050</v>
      </c>
      <c r="B698" s="14" t="s">
        <v>1087</v>
      </c>
      <c r="C698" s="14" t="s">
        <v>1088</v>
      </c>
      <c r="D698" s="14" t="s">
        <v>1053</v>
      </c>
      <c r="E698" s="14"/>
      <c r="F698" s="14" t="s">
        <v>1054</v>
      </c>
      <c r="G698" s="14"/>
      <c r="H698" s="15">
        <v>580</v>
      </c>
      <c r="I698" s="14" t="s">
        <v>63</v>
      </c>
      <c r="J698" s="57"/>
      <c r="K698" s="14" t="s">
        <v>1089</v>
      </c>
      <c r="L698" s="14">
        <v>0</v>
      </c>
      <c r="M698" s="14">
        <v>10</v>
      </c>
      <c r="N698" s="14">
        <v>1</v>
      </c>
      <c r="O698" s="14" t="s">
        <v>1056</v>
      </c>
      <c r="P698" s="21" t="str">
        <f>P$663</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98" s="14" t="s">
        <v>1058</v>
      </c>
      <c r="R698" s="19"/>
      <c r="S698" s="14"/>
      <c r="T698" s="14"/>
      <c r="U698" s="8"/>
      <c r="V698" s="8"/>
      <c r="W698" s="8"/>
      <c r="X698" s="8"/>
      <c r="Y698" s="8"/>
      <c r="Z698" s="8"/>
    </row>
    <row r="699" spans="1:26" ht="14.25" customHeight="1">
      <c r="A699" s="21" t="str">
        <f t="shared" ref="A699:C699" si="1400">A$698</f>
        <v>Government Revenue Accounting</v>
      </c>
      <c r="B699" s="21" t="str">
        <f t="shared" si="1400"/>
        <v>National Debt Interest</v>
      </c>
      <c r="C699" s="21" t="str">
        <f t="shared" si="1400"/>
        <v>GRA for National Debt Interest</v>
      </c>
      <c r="D699" s="14" t="s">
        <v>1059</v>
      </c>
      <c r="E699" s="14"/>
      <c r="F699" s="14" t="s">
        <v>1060</v>
      </c>
      <c r="G699" s="14"/>
      <c r="H699" s="15">
        <v>581</v>
      </c>
      <c r="I699" s="21" t="str">
        <f t="shared" ref="I699:I702" si="1401">I$698</f>
        <v>Yes</v>
      </c>
      <c r="J699" s="57"/>
      <c r="K699" s="21" t="str">
        <f t="shared" ref="K699:O699" si="1402">K$698</f>
        <v>GRA national debt interest</v>
      </c>
      <c r="L699" s="21">
        <f t="shared" si="1402"/>
        <v>0</v>
      </c>
      <c r="M699" s="21">
        <f t="shared" si="1402"/>
        <v>10</v>
      </c>
      <c r="N699" s="21">
        <f t="shared" si="1402"/>
        <v>1</v>
      </c>
      <c r="O699" s="21" t="str">
        <f t="shared" si="1402"/>
        <v>weight</v>
      </c>
      <c r="P699" s="21" t="str">
        <f>P$664</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99" s="21" t="str">
        <f t="shared" ref="Q699:Q702" si="1403">Q$698</f>
        <v>io-model.html</v>
      </c>
      <c r="R699" s="19"/>
      <c r="S699" s="14"/>
      <c r="T699" s="14"/>
      <c r="U699" s="8"/>
      <c r="V699" s="8"/>
      <c r="W699" s="8"/>
      <c r="X699" s="8"/>
      <c r="Y699" s="8"/>
      <c r="Z699" s="8"/>
    </row>
    <row r="700" spans="1:26" ht="14.25" customHeight="1">
      <c r="A700" s="21" t="str">
        <f t="shared" ref="A700:C700" si="1404">A$698</f>
        <v>Government Revenue Accounting</v>
      </c>
      <c r="B700" s="21" t="str">
        <f t="shared" si="1404"/>
        <v>National Debt Interest</v>
      </c>
      <c r="C700" s="21" t="str">
        <f t="shared" si="1404"/>
        <v>GRA for National Debt Interest</v>
      </c>
      <c r="D700" s="14" t="s">
        <v>1062</v>
      </c>
      <c r="E700" s="14"/>
      <c r="F700" s="14" t="s">
        <v>1063</v>
      </c>
      <c r="G700" s="14"/>
      <c r="H700" s="15">
        <v>582</v>
      </c>
      <c r="I700" s="21" t="str">
        <f t="shared" si="1401"/>
        <v>Yes</v>
      </c>
      <c r="J700" s="57"/>
      <c r="K700" s="21" t="str">
        <f t="shared" ref="K700:O700" si="1405">K$698</f>
        <v>GRA national debt interest</v>
      </c>
      <c r="L700" s="21">
        <f t="shared" si="1405"/>
        <v>0</v>
      </c>
      <c r="M700" s="21">
        <f t="shared" si="1405"/>
        <v>10</v>
      </c>
      <c r="N700" s="21">
        <f t="shared" si="1405"/>
        <v>1</v>
      </c>
      <c r="O700" s="21" t="str">
        <f t="shared" si="1405"/>
        <v>weight</v>
      </c>
      <c r="P700" s="21" t="str">
        <f>P$665</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00" s="21" t="str">
        <f t="shared" si="1403"/>
        <v>io-model.html</v>
      </c>
      <c r="R700" s="19"/>
      <c r="S700" s="14"/>
      <c r="T700" s="14"/>
      <c r="U700" s="8"/>
      <c r="V700" s="8"/>
      <c r="W700" s="8"/>
      <c r="X700" s="8"/>
      <c r="Y700" s="8"/>
      <c r="Z700" s="8"/>
    </row>
    <row r="701" spans="1:26" ht="14.25" customHeight="1">
      <c r="A701" s="21" t="str">
        <f t="shared" ref="A701:C701" si="1406">A$698</f>
        <v>Government Revenue Accounting</v>
      </c>
      <c r="B701" s="21" t="str">
        <f t="shared" si="1406"/>
        <v>National Debt Interest</v>
      </c>
      <c r="C701" s="21" t="str">
        <f t="shared" si="1406"/>
        <v>GRA for National Debt Interest</v>
      </c>
      <c r="D701" s="14" t="s">
        <v>1065</v>
      </c>
      <c r="E701" s="14"/>
      <c r="F701" s="14" t="s">
        <v>1066</v>
      </c>
      <c r="G701" s="14"/>
      <c r="H701" s="15">
        <v>583</v>
      </c>
      <c r="I701" s="21" t="str">
        <f t="shared" si="1401"/>
        <v>Yes</v>
      </c>
      <c r="J701" s="57"/>
      <c r="K701" s="21" t="str">
        <f t="shared" ref="K701:O701" si="1407">K$698</f>
        <v>GRA national debt interest</v>
      </c>
      <c r="L701" s="21">
        <f t="shared" si="1407"/>
        <v>0</v>
      </c>
      <c r="M701" s="21">
        <f t="shared" si="1407"/>
        <v>10</v>
      </c>
      <c r="N701" s="21">
        <f t="shared" si="1407"/>
        <v>1</v>
      </c>
      <c r="O701" s="21" t="str">
        <f t="shared" si="1407"/>
        <v>weight</v>
      </c>
      <c r="P701" s="21" t="str">
        <f>P$666</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01" s="21" t="str">
        <f t="shared" si="1403"/>
        <v>io-model.html</v>
      </c>
      <c r="R701" s="19"/>
      <c r="S701" s="14"/>
      <c r="T701" s="14"/>
      <c r="U701" s="8"/>
      <c r="V701" s="8"/>
      <c r="W701" s="8"/>
      <c r="X701" s="8"/>
      <c r="Y701" s="8"/>
      <c r="Z701" s="8"/>
    </row>
    <row r="702" spans="1:26" ht="14.25" customHeight="1">
      <c r="A702" s="21" t="str">
        <f t="shared" ref="A702:C702" si="1408">A$698</f>
        <v>Government Revenue Accounting</v>
      </c>
      <c r="B702" s="21" t="str">
        <f t="shared" si="1408"/>
        <v>National Debt Interest</v>
      </c>
      <c r="C702" s="21" t="str">
        <f t="shared" si="1408"/>
        <v>GRA for National Debt Interest</v>
      </c>
      <c r="D702" s="14" t="s">
        <v>1068</v>
      </c>
      <c r="E702" s="14"/>
      <c r="F702" s="14" t="s">
        <v>1069</v>
      </c>
      <c r="G702" s="14"/>
      <c r="H702" s="15">
        <v>584</v>
      </c>
      <c r="I702" s="21" t="str">
        <f t="shared" si="1401"/>
        <v>Yes</v>
      </c>
      <c r="J702" s="57"/>
      <c r="K702" s="21" t="str">
        <f t="shared" ref="K702:O702" si="1409">K$698</f>
        <v>GRA national debt interest</v>
      </c>
      <c r="L702" s="21">
        <f t="shared" si="1409"/>
        <v>0</v>
      </c>
      <c r="M702" s="21">
        <f t="shared" si="1409"/>
        <v>10</v>
      </c>
      <c r="N702" s="21">
        <f t="shared" si="1409"/>
        <v>1</v>
      </c>
      <c r="O702" s="21" t="str">
        <f t="shared" si="1409"/>
        <v>weight</v>
      </c>
      <c r="P702" s="21" t="str">
        <f>P$667</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02" s="21" t="str">
        <f t="shared" si="1403"/>
        <v>io-model.html</v>
      </c>
      <c r="R702" s="19"/>
      <c r="S702" s="14"/>
      <c r="T702" s="14"/>
      <c r="U702" s="8"/>
      <c r="V702" s="8"/>
      <c r="W702" s="8"/>
      <c r="X702" s="8"/>
      <c r="Y702" s="8"/>
      <c r="Z702" s="8"/>
    </row>
    <row r="703" spans="1:26" ht="14.25" customHeight="1">
      <c r="A703" s="14" t="s">
        <v>1050</v>
      </c>
      <c r="B703" s="14" t="s">
        <v>1090</v>
      </c>
      <c r="C703" s="14" t="s">
        <v>1091</v>
      </c>
      <c r="D703" s="14" t="s">
        <v>1053</v>
      </c>
      <c r="E703" s="14"/>
      <c r="F703" s="14" t="s">
        <v>1054</v>
      </c>
      <c r="G703" s="14"/>
      <c r="H703" s="15">
        <v>585</v>
      </c>
      <c r="I703" s="14" t="s">
        <v>63</v>
      </c>
      <c r="J703" s="57"/>
      <c r="K703" s="14" t="s">
        <v>1092</v>
      </c>
      <c r="L703" s="14">
        <v>0</v>
      </c>
      <c r="M703" s="14">
        <v>10</v>
      </c>
      <c r="N703" s="14">
        <v>1</v>
      </c>
      <c r="O703" s="14" t="s">
        <v>1056</v>
      </c>
      <c r="P703" s="21" t="str">
        <f>P$663</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03" s="14" t="s">
        <v>1058</v>
      </c>
      <c r="R703" s="19"/>
      <c r="S703" s="14"/>
      <c r="T703" s="14"/>
      <c r="U703" s="8"/>
      <c r="V703" s="8"/>
      <c r="W703" s="8"/>
      <c r="X703" s="8"/>
      <c r="Y703" s="8"/>
      <c r="Z703" s="8"/>
    </row>
    <row r="704" spans="1:26" ht="14.25" customHeight="1">
      <c r="A704" s="21" t="str">
        <f t="shared" ref="A704:C704" si="1410">A$703</f>
        <v>Government Revenue Accounting</v>
      </c>
      <c r="B704" s="21" t="str">
        <f t="shared" si="1410"/>
        <v>Remaining Government Cash Flows</v>
      </c>
      <c r="C704" s="21" t="str">
        <f t="shared" si="1410"/>
        <v>GRA for Remaining Government Cash Flow Changes</v>
      </c>
      <c r="D704" s="14" t="s">
        <v>1059</v>
      </c>
      <c r="E704" s="14"/>
      <c r="F704" s="14" t="s">
        <v>1060</v>
      </c>
      <c r="G704" s="14"/>
      <c r="H704" s="15">
        <v>586</v>
      </c>
      <c r="I704" s="21" t="str">
        <f t="shared" ref="I704:I707" si="1411">I$703</f>
        <v>Yes</v>
      </c>
      <c r="J704" s="57"/>
      <c r="K704" s="21" t="str">
        <f t="shared" ref="K704:O704" si="1412">K$703</f>
        <v>GRA remaining cash flow changes</v>
      </c>
      <c r="L704" s="21">
        <f t="shared" si="1412"/>
        <v>0</v>
      </c>
      <c r="M704" s="21">
        <f t="shared" si="1412"/>
        <v>10</v>
      </c>
      <c r="N704" s="21">
        <f t="shared" si="1412"/>
        <v>1</v>
      </c>
      <c r="O704" s="21" t="str">
        <f t="shared" si="1412"/>
        <v>weight</v>
      </c>
      <c r="P704" s="21" t="str">
        <f>P$664</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04" s="21" t="str">
        <f t="shared" ref="Q704:Q707" si="1413">Q$703</f>
        <v>io-model.html</v>
      </c>
      <c r="R704" s="19"/>
      <c r="S704" s="14"/>
      <c r="T704" s="14"/>
      <c r="U704" s="8"/>
      <c r="V704" s="8"/>
      <c r="W704" s="8"/>
      <c r="X704" s="8"/>
      <c r="Y704" s="8"/>
      <c r="Z704" s="8"/>
    </row>
    <row r="705" spans="1:26" ht="14.25" customHeight="1">
      <c r="A705" s="21" t="str">
        <f t="shared" ref="A705:C705" si="1414">A$703</f>
        <v>Government Revenue Accounting</v>
      </c>
      <c r="B705" s="21" t="str">
        <f t="shared" si="1414"/>
        <v>Remaining Government Cash Flows</v>
      </c>
      <c r="C705" s="21" t="str">
        <f t="shared" si="1414"/>
        <v>GRA for Remaining Government Cash Flow Changes</v>
      </c>
      <c r="D705" s="14" t="s">
        <v>1062</v>
      </c>
      <c r="E705" s="14"/>
      <c r="F705" s="14" t="s">
        <v>1063</v>
      </c>
      <c r="G705" s="14"/>
      <c r="H705" s="15">
        <v>587</v>
      </c>
      <c r="I705" s="21" t="str">
        <f t="shared" si="1411"/>
        <v>Yes</v>
      </c>
      <c r="J705" s="57"/>
      <c r="K705" s="21" t="str">
        <f t="shared" ref="K705:O705" si="1415">K$703</f>
        <v>GRA remaining cash flow changes</v>
      </c>
      <c r="L705" s="21">
        <f t="shared" si="1415"/>
        <v>0</v>
      </c>
      <c r="M705" s="21">
        <f t="shared" si="1415"/>
        <v>10</v>
      </c>
      <c r="N705" s="21">
        <f t="shared" si="1415"/>
        <v>1</v>
      </c>
      <c r="O705" s="21" t="str">
        <f t="shared" si="1415"/>
        <v>weight</v>
      </c>
      <c r="P705" s="21" t="str">
        <f>P$665</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05" s="21" t="str">
        <f t="shared" si="1413"/>
        <v>io-model.html</v>
      </c>
      <c r="R705" s="19"/>
      <c r="S705" s="14"/>
      <c r="T705" s="14"/>
      <c r="U705" s="8"/>
      <c r="V705" s="8"/>
      <c r="W705" s="8"/>
      <c r="X705" s="8"/>
      <c r="Y705" s="8"/>
      <c r="Z705" s="8"/>
    </row>
    <row r="706" spans="1:26" ht="14.25" customHeight="1">
      <c r="A706" s="21" t="str">
        <f t="shared" ref="A706:C706" si="1416">A$703</f>
        <v>Government Revenue Accounting</v>
      </c>
      <c r="B706" s="21" t="str">
        <f t="shared" si="1416"/>
        <v>Remaining Government Cash Flows</v>
      </c>
      <c r="C706" s="21" t="str">
        <f t="shared" si="1416"/>
        <v>GRA for Remaining Government Cash Flow Changes</v>
      </c>
      <c r="D706" s="14" t="s">
        <v>1065</v>
      </c>
      <c r="E706" s="14"/>
      <c r="F706" s="14" t="s">
        <v>1066</v>
      </c>
      <c r="G706" s="14"/>
      <c r="H706" s="15">
        <v>588</v>
      </c>
      <c r="I706" s="21" t="str">
        <f t="shared" si="1411"/>
        <v>Yes</v>
      </c>
      <c r="J706" s="57"/>
      <c r="K706" s="21" t="str">
        <f t="shared" ref="K706:O706" si="1417">K$703</f>
        <v>GRA remaining cash flow changes</v>
      </c>
      <c r="L706" s="21">
        <f t="shared" si="1417"/>
        <v>0</v>
      </c>
      <c r="M706" s="21">
        <f t="shared" si="1417"/>
        <v>10</v>
      </c>
      <c r="N706" s="21">
        <f t="shared" si="1417"/>
        <v>1</v>
      </c>
      <c r="O706" s="21" t="str">
        <f t="shared" si="1417"/>
        <v>weight</v>
      </c>
      <c r="P706" s="21" t="str">
        <f>P$666</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06" s="21" t="str">
        <f t="shared" si="1413"/>
        <v>io-model.html</v>
      </c>
      <c r="R706" s="19"/>
      <c r="S706" s="14"/>
      <c r="T706" s="14"/>
      <c r="U706" s="8"/>
      <c r="V706" s="8"/>
      <c r="W706" s="8"/>
      <c r="X706" s="8"/>
      <c r="Y706" s="8"/>
      <c r="Z706" s="8"/>
    </row>
    <row r="707" spans="1:26" ht="14.25" customHeight="1">
      <c r="A707" s="21" t="str">
        <f t="shared" ref="A707:C707" si="1418">A$703</f>
        <v>Government Revenue Accounting</v>
      </c>
      <c r="B707" s="21" t="str">
        <f t="shared" si="1418"/>
        <v>Remaining Government Cash Flows</v>
      </c>
      <c r="C707" s="21" t="str">
        <f t="shared" si="1418"/>
        <v>GRA for Remaining Government Cash Flow Changes</v>
      </c>
      <c r="D707" s="14" t="s">
        <v>1068</v>
      </c>
      <c r="E707" s="14"/>
      <c r="F707" s="14" t="s">
        <v>1069</v>
      </c>
      <c r="G707" s="14"/>
      <c r="H707" s="15">
        <v>589</v>
      </c>
      <c r="I707" s="21" t="str">
        <f t="shared" si="1411"/>
        <v>Yes</v>
      </c>
      <c r="J707" s="57"/>
      <c r="K707" s="21" t="str">
        <f t="shared" ref="K707:O707" si="1419">K$703</f>
        <v>GRA remaining cash flow changes</v>
      </c>
      <c r="L707" s="21">
        <f t="shared" si="1419"/>
        <v>0</v>
      </c>
      <c r="M707" s="21">
        <f t="shared" si="1419"/>
        <v>10</v>
      </c>
      <c r="N707" s="21">
        <f t="shared" si="1419"/>
        <v>1</v>
      </c>
      <c r="O707" s="21" t="str">
        <f t="shared" si="1419"/>
        <v>weight</v>
      </c>
      <c r="P707" s="21" t="str">
        <f>P$667</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07" s="21" t="str">
        <f t="shared" si="1413"/>
        <v>io-model.html</v>
      </c>
      <c r="R707" s="19"/>
      <c r="S707" s="14"/>
      <c r="T707" s="14"/>
      <c r="U707" s="8"/>
      <c r="V707" s="8"/>
      <c r="W707" s="8"/>
      <c r="X707" s="8"/>
      <c r="Y707" s="8"/>
      <c r="Z707" s="8"/>
    </row>
    <row r="708" spans="1:26" ht="14.25" customHeight="1">
      <c r="A708" s="8"/>
      <c r="B708" s="8"/>
      <c r="C708" s="8"/>
      <c r="D708" s="8"/>
      <c r="E708" s="8"/>
      <c r="F708" s="8"/>
      <c r="G708" s="8"/>
      <c r="H708" s="8"/>
      <c r="I708" s="8"/>
      <c r="J708" s="8"/>
      <c r="K708" s="8"/>
      <c r="L708" s="8"/>
      <c r="M708" s="8"/>
      <c r="N708" s="8"/>
      <c r="O708" s="8"/>
      <c r="P708" s="8"/>
      <c r="Q708" s="8"/>
      <c r="R708" s="74"/>
      <c r="S708" s="8"/>
      <c r="T708" s="8"/>
      <c r="U708" s="8"/>
      <c r="V708" s="8"/>
      <c r="W708" s="8"/>
      <c r="X708" s="8"/>
      <c r="Y708" s="8"/>
      <c r="Z708" s="8"/>
    </row>
    <row r="709" spans="1:26" ht="14.25" customHeight="1">
      <c r="A709" s="8"/>
      <c r="B709" s="8"/>
      <c r="C709" s="8"/>
      <c r="D709" s="8"/>
      <c r="E709" s="8"/>
      <c r="F709" s="8"/>
      <c r="G709" s="8"/>
      <c r="H709" s="8"/>
      <c r="I709" s="8"/>
      <c r="J709" s="8"/>
      <c r="K709" s="8"/>
      <c r="L709" s="8"/>
      <c r="M709" s="8"/>
      <c r="N709" s="8"/>
      <c r="O709" s="8"/>
      <c r="P709" s="8"/>
      <c r="Q709" s="8"/>
      <c r="R709" s="74"/>
      <c r="S709" s="8"/>
      <c r="T709" s="8"/>
      <c r="U709" s="8"/>
      <c r="V709" s="8"/>
      <c r="W709" s="8"/>
      <c r="X709" s="8"/>
      <c r="Y709" s="8"/>
      <c r="Z709" s="8"/>
    </row>
    <row r="710" spans="1:26" ht="14.25" customHeight="1">
      <c r="A710" s="8"/>
      <c r="B710" s="8"/>
      <c r="C710" s="8"/>
      <c r="D710" s="8"/>
      <c r="E710" s="8"/>
      <c r="F710" s="8"/>
      <c r="G710" s="8"/>
      <c r="H710" s="8"/>
      <c r="I710" s="8"/>
      <c r="J710" s="8"/>
      <c r="K710" s="8"/>
      <c r="L710" s="8"/>
      <c r="M710" s="8"/>
      <c r="N710" s="8"/>
      <c r="O710" s="8"/>
      <c r="P710" s="8"/>
      <c r="Q710" s="8"/>
      <c r="R710" s="74"/>
      <c r="S710" s="8"/>
      <c r="T710" s="8"/>
      <c r="U710" s="8"/>
      <c r="V710" s="8"/>
      <c r="W710" s="8"/>
      <c r="X710" s="8"/>
      <c r="Y710" s="8"/>
      <c r="Z710" s="8"/>
    </row>
    <row r="711" spans="1:26" ht="14.25" customHeight="1">
      <c r="A711" s="8"/>
      <c r="B711" s="8"/>
      <c r="C711" s="8"/>
      <c r="D711" s="8"/>
      <c r="E711" s="8"/>
      <c r="F711" s="8"/>
      <c r="G711" s="8"/>
      <c r="H711" s="8"/>
      <c r="I711" s="8"/>
      <c r="J711" s="8"/>
      <c r="K711" s="8"/>
      <c r="L711" s="8"/>
      <c r="M711" s="8"/>
      <c r="N711" s="8"/>
      <c r="O711" s="8"/>
      <c r="P711" s="8"/>
      <c r="Q711" s="8"/>
      <c r="R711" s="74"/>
      <c r="S711" s="8"/>
      <c r="T711" s="8"/>
      <c r="U711" s="8"/>
      <c r="V711" s="8"/>
      <c r="W711" s="8"/>
      <c r="X711" s="8"/>
      <c r="Y711" s="8"/>
      <c r="Z711" s="8"/>
    </row>
    <row r="712" spans="1:26" ht="14.25" customHeight="1">
      <c r="A712" s="8"/>
      <c r="B712" s="8"/>
      <c r="C712" s="8"/>
      <c r="D712" s="8"/>
      <c r="E712" s="8"/>
      <c r="F712" s="8"/>
      <c r="G712" s="8"/>
      <c r="H712" s="8"/>
      <c r="I712" s="8"/>
      <c r="J712" s="8"/>
      <c r="K712" s="8"/>
      <c r="L712" s="8"/>
      <c r="M712" s="8"/>
      <c r="N712" s="8"/>
      <c r="O712" s="8"/>
      <c r="P712" s="8"/>
      <c r="Q712" s="8"/>
      <c r="R712" s="74"/>
      <c r="S712" s="8"/>
      <c r="T712" s="8"/>
      <c r="U712" s="8"/>
      <c r="V712" s="8"/>
      <c r="W712" s="8"/>
      <c r="X712" s="8"/>
      <c r="Y712" s="8"/>
      <c r="Z712" s="8"/>
    </row>
    <row r="713" spans="1:26" ht="14.25" customHeight="1">
      <c r="A713" s="8"/>
      <c r="B713" s="8"/>
      <c r="C713" s="8"/>
      <c r="D713" s="8"/>
      <c r="E713" s="8"/>
      <c r="F713" s="8"/>
      <c r="G713" s="8"/>
      <c r="H713" s="75"/>
      <c r="I713" s="8"/>
      <c r="J713" s="75"/>
      <c r="K713" s="8"/>
      <c r="L713" s="8"/>
      <c r="M713" s="8"/>
      <c r="N713" s="8"/>
      <c r="O713" s="8"/>
      <c r="P713" s="8"/>
      <c r="Q713" s="8"/>
      <c r="R713" s="74"/>
      <c r="S713" s="8"/>
      <c r="T713" s="8"/>
      <c r="U713" s="8"/>
      <c r="V713" s="8"/>
      <c r="W713" s="8"/>
      <c r="X713" s="8"/>
      <c r="Y713" s="8"/>
      <c r="Z713" s="8"/>
    </row>
    <row r="714" spans="1:26" ht="14.25" customHeight="1">
      <c r="A714" s="8"/>
      <c r="B714" s="8"/>
      <c r="C714" s="8"/>
      <c r="D714" s="8"/>
      <c r="E714" s="8"/>
      <c r="F714" s="8"/>
      <c r="G714" s="8"/>
      <c r="H714" s="75"/>
      <c r="I714" s="8"/>
      <c r="J714" s="75"/>
      <c r="K714" s="8"/>
      <c r="L714" s="8"/>
      <c r="M714" s="8"/>
      <c r="N714" s="8"/>
      <c r="O714" s="8"/>
      <c r="P714" s="8"/>
      <c r="Q714" s="8"/>
      <c r="R714" s="74"/>
      <c r="S714" s="8"/>
      <c r="T714" s="8"/>
      <c r="U714" s="8"/>
      <c r="V714" s="8"/>
      <c r="W714" s="8"/>
      <c r="X714" s="8"/>
      <c r="Y714" s="8"/>
      <c r="Z714" s="8"/>
    </row>
    <row r="715" spans="1:26" ht="14.25" customHeight="1">
      <c r="A715" s="8"/>
      <c r="B715" s="8"/>
      <c r="C715" s="8"/>
      <c r="D715" s="8"/>
      <c r="E715" s="8"/>
      <c r="F715" s="8"/>
      <c r="G715" s="8"/>
      <c r="H715" s="75"/>
      <c r="I715" s="8"/>
      <c r="J715" s="75"/>
      <c r="K715" s="8"/>
      <c r="L715" s="8"/>
      <c r="M715" s="8"/>
      <c r="N715" s="8"/>
      <c r="O715" s="8"/>
      <c r="P715" s="8"/>
      <c r="Q715" s="8"/>
      <c r="R715" s="74"/>
      <c r="S715" s="8"/>
      <c r="T715" s="8"/>
      <c r="U715" s="8"/>
      <c r="V715" s="8"/>
      <c r="W715" s="8"/>
      <c r="X715" s="8"/>
      <c r="Y715" s="8"/>
      <c r="Z715" s="8"/>
    </row>
    <row r="716" spans="1:26" ht="14.25" customHeight="1">
      <c r="A716" s="8"/>
      <c r="B716" s="8"/>
      <c r="C716" s="8"/>
      <c r="D716" s="8"/>
      <c r="E716" s="8"/>
      <c r="F716" s="8"/>
      <c r="G716" s="8"/>
      <c r="H716" s="75"/>
      <c r="I716" s="8"/>
      <c r="J716" s="75"/>
      <c r="K716" s="8"/>
      <c r="L716" s="8"/>
      <c r="M716" s="8"/>
      <c r="N716" s="8"/>
      <c r="O716" s="8"/>
      <c r="P716" s="8"/>
      <c r="Q716" s="8"/>
      <c r="R716" s="74"/>
      <c r="S716" s="8"/>
      <c r="T716" s="8"/>
      <c r="U716" s="8"/>
      <c r="V716" s="8"/>
      <c r="W716" s="8"/>
      <c r="X716" s="8"/>
      <c r="Y716" s="8"/>
      <c r="Z716" s="8"/>
    </row>
    <row r="717" spans="1:26" ht="14.25" customHeight="1">
      <c r="A717" s="8"/>
      <c r="B717" s="8"/>
      <c r="C717" s="8"/>
      <c r="D717" s="8"/>
      <c r="E717" s="8"/>
      <c r="F717" s="8"/>
      <c r="G717" s="8"/>
      <c r="H717" s="75"/>
      <c r="I717" s="8"/>
      <c r="J717" s="75"/>
      <c r="K717" s="8"/>
      <c r="L717" s="8"/>
      <c r="M717" s="8"/>
      <c r="N717" s="8"/>
      <c r="O717" s="8"/>
      <c r="P717" s="8"/>
      <c r="Q717" s="8"/>
      <c r="R717" s="74"/>
      <c r="S717" s="8"/>
      <c r="T717" s="8"/>
      <c r="U717" s="8"/>
      <c r="V717" s="8"/>
      <c r="W717" s="8"/>
      <c r="X717" s="8"/>
      <c r="Y717" s="8"/>
      <c r="Z717" s="8"/>
    </row>
    <row r="718" spans="1:26" ht="14.25" customHeight="1">
      <c r="A718" s="8"/>
      <c r="B718" s="8"/>
      <c r="C718" s="8"/>
      <c r="D718" s="8"/>
      <c r="E718" s="8"/>
      <c r="F718" s="8"/>
      <c r="G718" s="8"/>
      <c r="H718" s="75"/>
      <c r="I718" s="8"/>
      <c r="J718" s="75"/>
      <c r="K718" s="8"/>
      <c r="L718" s="8"/>
      <c r="M718" s="8"/>
      <c r="N718" s="8"/>
      <c r="O718" s="8"/>
      <c r="P718" s="8"/>
      <c r="Q718" s="8"/>
      <c r="R718" s="74"/>
      <c r="S718" s="8"/>
      <c r="T718" s="8"/>
      <c r="U718" s="8"/>
      <c r="V718" s="8"/>
      <c r="W718" s="8"/>
      <c r="X718" s="8"/>
      <c r="Y718" s="8"/>
      <c r="Z718" s="8"/>
    </row>
    <row r="719" spans="1:26" ht="14.25" customHeight="1">
      <c r="A719" s="8"/>
      <c r="B719" s="8"/>
      <c r="C719" s="8"/>
      <c r="D719" s="8"/>
      <c r="E719" s="8"/>
      <c r="F719" s="8"/>
      <c r="G719" s="8"/>
      <c r="H719" s="75"/>
      <c r="I719" s="8"/>
      <c r="J719" s="75"/>
      <c r="K719" s="8"/>
      <c r="L719" s="8"/>
      <c r="M719" s="8"/>
      <c r="N719" s="8"/>
      <c r="O719" s="8"/>
      <c r="P719" s="8"/>
      <c r="Q719" s="8"/>
      <c r="R719" s="74"/>
      <c r="S719" s="8"/>
      <c r="T719" s="8"/>
      <c r="U719" s="8"/>
      <c r="V719" s="8"/>
      <c r="W719" s="8"/>
      <c r="X719" s="8"/>
      <c r="Y719" s="8"/>
      <c r="Z719" s="8"/>
    </row>
    <row r="720" spans="1:26" ht="14.25" customHeight="1">
      <c r="A720" s="8"/>
      <c r="B720" s="8"/>
      <c r="C720" s="8"/>
      <c r="D720" s="8"/>
      <c r="E720" s="8"/>
      <c r="F720" s="8"/>
      <c r="G720" s="8"/>
      <c r="H720" s="75"/>
      <c r="I720" s="8"/>
      <c r="J720" s="75"/>
      <c r="K720" s="8"/>
      <c r="L720" s="8"/>
      <c r="M720" s="8"/>
      <c r="N720" s="8"/>
      <c r="O720" s="8"/>
      <c r="P720" s="8"/>
      <c r="Q720" s="8"/>
      <c r="R720" s="74"/>
      <c r="S720" s="8"/>
      <c r="T720" s="8"/>
      <c r="U720" s="8"/>
      <c r="V720" s="8"/>
      <c r="W720" s="8"/>
      <c r="X720" s="8"/>
      <c r="Y720" s="8"/>
      <c r="Z720" s="8"/>
    </row>
    <row r="721" spans="1:26" ht="14.25" customHeight="1">
      <c r="A721" s="8"/>
      <c r="B721" s="8"/>
      <c r="C721" s="8"/>
      <c r="D721" s="8"/>
      <c r="E721" s="8"/>
      <c r="F721" s="8"/>
      <c r="G721" s="8"/>
      <c r="H721" s="75"/>
      <c r="I721" s="8"/>
      <c r="J721" s="75"/>
      <c r="K721" s="8"/>
      <c r="L721" s="8"/>
      <c r="M721" s="8"/>
      <c r="N721" s="8"/>
      <c r="O721" s="8"/>
      <c r="P721" s="8"/>
      <c r="Q721" s="8"/>
      <c r="R721" s="74"/>
      <c r="S721" s="8"/>
      <c r="T721" s="8"/>
      <c r="U721" s="8"/>
      <c r="V721" s="8"/>
      <c r="W721" s="8"/>
      <c r="X721" s="8"/>
      <c r="Y721" s="8"/>
      <c r="Z721" s="8"/>
    </row>
    <row r="722" spans="1:26" ht="14.25" customHeight="1">
      <c r="A722" s="8"/>
      <c r="B722" s="8"/>
      <c r="C722" s="8"/>
      <c r="D722" s="8"/>
      <c r="E722" s="8"/>
      <c r="F722" s="8"/>
      <c r="G722" s="8"/>
      <c r="H722" s="75"/>
      <c r="I722" s="8"/>
      <c r="J722" s="75"/>
      <c r="K722" s="8"/>
      <c r="L722" s="8"/>
      <c r="M722" s="8"/>
      <c r="N722" s="8"/>
      <c r="O722" s="8"/>
      <c r="P722" s="8"/>
      <c r="Q722" s="8"/>
      <c r="R722" s="74"/>
      <c r="S722" s="8"/>
      <c r="T722" s="8"/>
      <c r="U722" s="8"/>
      <c r="V722" s="8"/>
      <c r="W722" s="8"/>
      <c r="X722" s="8"/>
      <c r="Y722" s="8"/>
      <c r="Z722" s="8"/>
    </row>
    <row r="723" spans="1:26" ht="14.25" customHeight="1">
      <c r="A723" s="8"/>
      <c r="B723" s="8"/>
      <c r="C723" s="8"/>
      <c r="D723" s="8"/>
      <c r="E723" s="8"/>
      <c r="F723" s="8"/>
      <c r="G723" s="8"/>
      <c r="H723" s="75"/>
      <c r="I723" s="8"/>
      <c r="J723" s="75"/>
      <c r="K723" s="8"/>
      <c r="L723" s="8"/>
      <c r="M723" s="8"/>
      <c r="N723" s="8"/>
      <c r="O723" s="8"/>
      <c r="P723" s="8"/>
      <c r="Q723" s="8"/>
      <c r="R723" s="74"/>
      <c r="S723" s="8"/>
      <c r="T723" s="8"/>
      <c r="U723" s="8"/>
      <c r="V723" s="8"/>
      <c r="W723" s="8"/>
      <c r="X723" s="8"/>
      <c r="Y723" s="8"/>
      <c r="Z723" s="8"/>
    </row>
    <row r="724" spans="1:26" ht="14.25" customHeight="1">
      <c r="A724" s="8"/>
      <c r="B724" s="8"/>
      <c r="C724" s="8"/>
      <c r="D724" s="8"/>
      <c r="E724" s="8"/>
      <c r="F724" s="8"/>
      <c r="G724" s="8"/>
      <c r="H724" s="75"/>
      <c r="I724" s="8"/>
      <c r="J724" s="75"/>
      <c r="K724" s="8"/>
      <c r="L724" s="8"/>
      <c r="M724" s="8"/>
      <c r="N724" s="8"/>
      <c r="O724" s="8"/>
      <c r="P724" s="8"/>
      <c r="Q724" s="8"/>
      <c r="R724" s="74"/>
      <c r="S724" s="8"/>
      <c r="T724" s="8"/>
      <c r="U724" s="8"/>
      <c r="V724" s="8"/>
      <c r="W724" s="8"/>
      <c r="X724" s="8"/>
      <c r="Y724" s="8"/>
      <c r="Z724" s="8"/>
    </row>
    <row r="725" spans="1:26" ht="14.25" customHeight="1">
      <c r="A725" s="8"/>
      <c r="B725" s="8"/>
      <c r="C725" s="8"/>
      <c r="D725" s="8"/>
      <c r="E725" s="8"/>
      <c r="F725" s="8"/>
      <c r="G725" s="8"/>
      <c r="H725" s="75"/>
      <c r="I725" s="8"/>
      <c r="J725" s="75"/>
      <c r="K725" s="8"/>
      <c r="L725" s="8"/>
      <c r="M725" s="8"/>
      <c r="N725" s="8"/>
      <c r="O725" s="8"/>
      <c r="P725" s="8"/>
      <c r="Q725" s="8"/>
      <c r="R725" s="74"/>
      <c r="S725" s="8"/>
      <c r="T725" s="8"/>
      <c r="U725" s="8"/>
      <c r="V725" s="8"/>
      <c r="W725" s="8"/>
      <c r="X725" s="8"/>
      <c r="Y725" s="8"/>
      <c r="Z725" s="8"/>
    </row>
    <row r="726" spans="1:26" ht="14.25" customHeight="1">
      <c r="A726" s="8"/>
      <c r="B726" s="8"/>
      <c r="C726" s="8"/>
      <c r="D726" s="8"/>
      <c r="E726" s="8"/>
      <c r="F726" s="8"/>
      <c r="G726" s="8"/>
      <c r="H726" s="75"/>
      <c r="I726" s="8"/>
      <c r="J726" s="75"/>
      <c r="K726" s="8"/>
      <c r="L726" s="8"/>
      <c r="M726" s="8"/>
      <c r="N726" s="8"/>
      <c r="O726" s="8"/>
      <c r="P726" s="8"/>
      <c r="Q726" s="8"/>
      <c r="R726" s="74"/>
      <c r="S726" s="8"/>
      <c r="T726" s="8"/>
      <c r="U726" s="8"/>
      <c r="V726" s="8"/>
      <c r="W726" s="8"/>
      <c r="X726" s="8"/>
      <c r="Y726" s="8"/>
      <c r="Z726" s="8"/>
    </row>
    <row r="727" spans="1:26" ht="14.25" customHeight="1">
      <c r="A727" s="8"/>
      <c r="B727" s="8"/>
      <c r="C727" s="8"/>
      <c r="D727" s="8"/>
      <c r="E727" s="8"/>
      <c r="F727" s="8"/>
      <c r="G727" s="8"/>
      <c r="H727" s="75"/>
      <c r="I727" s="8"/>
      <c r="J727" s="75"/>
      <c r="K727" s="8"/>
      <c r="L727" s="8"/>
      <c r="M727" s="8"/>
      <c r="N727" s="8"/>
      <c r="O727" s="8"/>
      <c r="P727" s="8"/>
      <c r="Q727" s="8"/>
      <c r="R727" s="74"/>
      <c r="S727" s="8"/>
      <c r="T727" s="8"/>
      <c r="U727" s="8"/>
      <c r="V727" s="8"/>
      <c r="W727" s="8"/>
      <c r="X727" s="8"/>
      <c r="Y727" s="8"/>
      <c r="Z727" s="8"/>
    </row>
    <row r="728" spans="1:26" ht="14.25" customHeight="1">
      <c r="A728" s="8"/>
      <c r="B728" s="8"/>
      <c r="C728" s="8"/>
      <c r="D728" s="8"/>
      <c r="E728" s="8"/>
      <c r="F728" s="8"/>
      <c r="G728" s="8"/>
      <c r="H728" s="75"/>
      <c r="I728" s="8"/>
      <c r="J728" s="75"/>
      <c r="K728" s="8"/>
      <c r="L728" s="8"/>
      <c r="M728" s="8"/>
      <c r="N728" s="8"/>
      <c r="O728" s="8"/>
      <c r="P728" s="8"/>
      <c r="Q728" s="8"/>
      <c r="R728" s="74"/>
      <c r="S728" s="8"/>
      <c r="T728" s="8"/>
      <c r="U728" s="8"/>
      <c r="V728" s="8"/>
      <c r="W728" s="8"/>
      <c r="X728" s="8"/>
      <c r="Y728" s="8"/>
      <c r="Z728" s="8"/>
    </row>
    <row r="729" spans="1:26" ht="14.25" customHeight="1">
      <c r="A729" s="8"/>
      <c r="B729" s="8"/>
      <c r="C729" s="8"/>
      <c r="D729" s="8"/>
      <c r="E729" s="8"/>
      <c r="F729" s="8"/>
      <c r="G729" s="8"/>
      <c r="H729" s="75"/>
      <c r="I729" s="8"/>
      <c r="J729" s="75"/>
      <c r="K729" s="8"/>
      <c r="L729" s="8"/>
      <c r="M729" s="8"/>
      <c r="N729" s="8"/>
      <c r="O729" s="8"/>
      <c r="P729" s="8"/>
      <c r="Q729" s="8"/>
      <c r="R729" s="74"/>
      <c r="S729" s="8"/>
      <c r="T729" s="8"/>
      <c r="U729" s="8"/>
      <c r="V729" s="8"/>
      <c r="W729" s="8"/>
      <c r="X729" s="8"/>
      <c r="Y729" s="8"/>
      <c r="Z729" s="8"/>
    </row>
    <row r="730" spans="1:26" ht="14.25" customHeight="1">
      <c r="A730" s="8"/>
      <c r="B730" s="8"/>
      <c r="C730" s="8"/>
      <c r="D730" s="8"/>
      <c r="E730" s="8"/>
      <c r="F730" s="8"/>
      <c r="G730" s="8"/>
      <c r="H730" s="75"/>
      <c r="I730" s="8"/>
      <c r="J730" s="75"/>
      <c r="K730" s="8"/>
      <c r="L730" s="8"/>
      <c r="M730" s="8"/>
      <c r="N730" s="8"/>
      <c r="O730" s="8"/>
      <c r="P730" s="8"/>
      <c r="Q730" s="8"/>
      <c r="R730" s="74"/>
      <c r="S730" s="8"/>
      <c r="T730" s="8"/>
      <c r="U730" s="8"/>
      <c r="V730" s="8"/>
      <c r="W730" s="8"/>
      <c r="X730" s="8"/>
      <c r="Y730" s="8"/>
      <c r="Z730" s="8"/>
    </row>
    <row r="731" spans="1:26" ht="14.25" customHeight="1">
      <c r="A731" s="8"/>
      <c r="B731" s="8"/>
      <c r="C731" s="8"/>
      <c r="D731" s="8"/>
      <c r="E731" s="8"/>
      <c r="F731" s="8"/>
      <c r="G731" s="8"/>
      <c r="H731" s="75"/>
      <c r="I731" s="8"/>
      <c r="J731" s="75"/>
      <c r="K731" s="8"/>
      <c r="L731" s="8"/>
      <c r="M731" s="8"/>
      <c r="N731" s="8"/>
      <c r="O731" s="8"/>
      <c r="P731" s="8"/>
      <c r="Q731" s="8"/>
      <c r="R731" s="74"/>
      <c r="S731" s="8"/>
      <c r="T731" s="8"/>
      <c r="U731" s="8"/>
      <c r="V731" s="8"/>
      <c r="W731" s="8"/>
      <c r="X731" s="8"/>
      <c r="Y731" s="8"/>
      <c r="Z731" s="8"/>
    </row>
    <row r="732" spans="1:26" ht="14.25" customHeight="1">
      <c r="A732" s="8"/>
      <c r="B732" s="8"/>
      <c r="C732" s="8"/>
      <c r="D732" s="8"/>
      <c r="E732" s="8"/>
      <c r="F732" s="8"/>
      <c r="G732" s="8"/>
      <c r="H732" s="75"/>
      <c r="I732" s="8"/>
      <c r="J732" s="75"/>
      <c r="K732" s="8"/>
      <c r="L732" s="8"/>
      <c r="M732" s="8"/>
      <c r="N732" s="8"/>
      <c r="O732" s="8"/>
      <c r="P732" s="8"/>
      <c r="Q732" s="8"/>
      <c r="R732" s="74"/>
      <c r="S732" s="8"/>
      <c r="T732" s="8"/>
      <c r="U732" s="8"/>
      <c r="V732" s="8"/>
      <c r="W732" s="8"/>
      <c r="X732" s="8"/>
      <c r="Y732" s="8"/>
      <c r="Z732" s="8"/>
    </row>
    <row r="733" spans="1:26" ht="14.25" customHeight="1">
      <c r="A733" s="8"/>
      <c r="B733" s="8"/>
      <c r="C733" s="8"/>
      <c r="D733" s="8"/>
      <c r="E733" s="8"/>
      <c r="F733" s="8"/>
      <c r="G733" s="8"/>
      <c r="H733" s="75"/>
      <c r="I733" s="8"/>
      <c r="J733" s="75"/>
      <c r="K733" s="8"/>
      <c r="L733" s="8"/>
      <c r="M733" s="8"/>
      <c r="N733" s="8"/>
      <c r="O733" s="8"/>
      <c r="P733" s="8"/>
      <c r="Q733" s="8"/>
      <c r="R733" s="74"/>
      <c r="S733" s="8"/>
      <c r="T733" s="8"/>
      <c r="U733" s="8"/>
      <c r="V733" s="8"/>
      <c r="W733" s="8"/>
      <c r="X733" s="8"/>
      <c r="Y733" s="8"/>
      <c r="Z733" s="8"/>
    </row>
    <row r="734" spans="1:26" ht="14.25" customHeight="1">
      <c r="A734" s="8"/>
      <c r="B734" s="8"/>
      <c r="C734" s="8"/>
      <c r="D734" s="8"/>
      <c r="E734" s="8"/>
      <c r="F734" s="8"/>
      <c r="G734" s="8"/>
      <c r="H734" s="75"/>
      <c r="I734" s="8"/>
      <c r="J734" s="75"/>
      <c r="K734" s="8"/>
      <c r="L734" s="8"/>
      <c r="M734" s="8"/>
      <c r="N734" s="8"/>
      <c r="O734" s="8"/>
      <c r="P734" s="8"/>
      <c r="Q734" s="8"/>
      <c r="R734" s="74"/>
      <c r="S734" s="8"/>
      <c r="T734" s="8"/>
      <c r="U734" s="8"/>
      <c r="V734" s="8"/>
      <c r="W734" s="8"/>
      <c r="X734" s="8"/>
      <c r="Y734" s="8"/>
      <c r="Z734" s="8"/>
    </row>
    <row r="735" spans="1:26" ht="14.25" customHeight="1">
      <c r="A735" s="8"/>
      <c r="B735" s="8"/>
      <c r="C735" s="8"/>
      <c r="D735" s="8"/>
      <c r="E735" s="8"/>
      <c r="F735" s="8"/>
      <c r="G735" s="8"/>
      <c r="H735" s="75"/>
      <c r="I735" s="8"/>
      <c r="J735" s="75"/>
      <c r="K735" s="8"/>
      <c r="L735" s="8"/>
      <c r="M735" s="8"/>
      <c r="N735" s="8"/>
      <c r="O735" s="8"/>
      <c r="P735" s="8"/>
      <c r="Q735" s="8"/>
      <c r="R735" s="74"/>
      <c r="S735" s="8"/>
      <c r="T735" s="8"/>
      <c r="U735" s="8"/>
      <c r="V735" s="8"/>
      <c r="W735" s="8"/>
      <c r="X735" s="8"/>
      <c r="Y735" s="8"/>
      <c r="Z735" s="8"/>
    </row>
    <row r="736" spans="1:26" ht="14.25" customHeight="1">
      <c r="A736" s="8"/>
      <c r="B736" s="8"/>
      <c r="C736" s="8"/>
      <c r="D736" s="8"/>
      <c r="E736" s="8"/>
      <c r="F736" s="8"/>
      <c r="G736" s="8"/>
      <c r="H736" s="75"/>
      <c r="I736" s="8"/>
      <c r="J736" s="75"/>
      <c r="K736" s="8"/>
      <c r="L736" s="8"/>
      <c r="M736" s="8"/>
      <c r="N736" s="8"/>
      <c r="O736" s="8"/>
      <c r="P736" s="8"/>
      <c r="Q736" s="8"/>
      <c r="R736" s="74"/>
      <c r="S736" s="8"/>
      <c r="T736" s="8"/>
      <c r="U736" s="8"/>
      <c r="V736" s="8"/>
      <c r="W736" s="8"/>
      <c r="X736" s="8"/>
      <c r="Y736" s="8"/>
      <c r="Z736" s="8"/>
    </row>
    <row r="737" spans="1:26" ht="14.25" customHeight="1">
      <c r="A737" s="8"/>
      <c r="B737" s="8"/>
      <c r="C737" s="8"/>
      <c r="D737" s="8"/>
      <c r="E737" s="8"/>
      <c r="F737" s="8"/>
      <c r="G737" s="8"/>
      <c r="H737" s="75"/>
      <c r="I737" s="8"/>
      <c r="J737" s="75"/>
      <c r="K737" s="8"/>
      <c r="L737" s="8"/>
      <c r="M737" s="8"/>
      <c r="N737" s="8"/>
      <c r="O737" s="8"/>
      <c r="P737" s="8"/>
      <c r="Q737" s="8"/>
      <c r="R737" s="74"/>
      <c r="S737" s="8"/>
      <c r="T737" s="8"/>
      <c r="U737" s="8"/>
      <c r="V737" s="8"/>
      <c r="W737" s="8"/>
      <c r="X737" s="8"/>
      <c r="Y737" s="8"/>
      <c r="Z737" s="8"/>
    </row>
    <row r="738" spans="1:26" ht="14.25" customHeight="1">
      <c r="A738" s="8"/>
      <c r="B738" s="8"/>
      <c r="C738" s="8"/>
      <c r="D738" s="8"/>
      <c r="E738" s="8"/>
      <c r="F738" s="8"/>
      <c r="G738" s="8"/>
      <c r="H738" s="75"/>
      <c r="I738" s="8"/>
      <c r="J738" s="75"/>
      <c r="K738" s="8"/>
      <c r="L738" s="8"/>
      <c r="M738" s="8"/>
      <c r="N738" s="8"/>
      <c r="O738" s="8"/>
      <c r="P738" s="8"/>
      <c r="Q738" s="8"/>
      <c r="R738" s="74"/>
      <c r="S738" s="8"/>
      <c r="T738" s="8"/>
      <c r="U738" s="8"/>
      <c r="V738" s="8"/>
      <c r="W738" s="8"/>
      <c r="X738" s="8"/>
      <c r="Y738" s="8"/>
      <c r="Z738" s="8"/>
    </row>
    <row r="739" spans="1:26" ht="14.25" customHeight="1">
      <c r="A739" s="8"/>
      <c r="B739" s="8"/>
      <c r="C739" s="8"/>
      <c r="D739" s="8"/>
      <c r="E739" s="8"/>
      <c r="F739" s="8"/>
      <c r="G739" s="8"/>
      <c r="H739" s="75"/>
      <c r="I739" s="8"/>
      <c r="J739" s="75"/>
      <c r="K739" s="8"/>
      <c r="L739" s="8"/>
      <c r="M739" s="8"/>
      <c r="N739" s="8"/>
      <c r="O739" s="8"/>
      <c r="P739" s="8"/>
      <c r="Q739" s="8"/>
      <c r="R739" s="74"/>
      <c r="S739" s="8"/>
      <c r="T739" s="8"/>
      <c r="U739" s="8"/>
      <c r="V739" s="8"/>
      <c r="W739" s="8"/>
      <c r="X739" s="8"/>
      <c r="Y739" s="8"/>
      <c r="Z739" s="8"/>
    </row>
    <row r="740" spans="1:26" ht="14.25" customHeight="1">
      <c r="A740" s="8"/>
      <c r="B740" s="8"/>
      <c r="C740" s="8"/>
      <c r="D740" s="8"/>
      <c r="E740" s="8"/>
      <c r="F740" s="8"/>
      <c r="G740" s="8"/>
      <c r="H740" s="75"/>
      <c r="I740" s="8"/>
      <c r="J740" s="75"/>
      <c r="K740" s="8"/>
      <c r="L740" s="8"/>
      <c r="M740" s="8"/>
      <c r="N740" s="8"/>
      <c r="O740" s="8"/>
      <c r="P740" s="8"/>
      <c r="Q740" s="8"/>
      <c r="R740" s="74"/>
      <c r="S740" s="8"/>
      <c r="T740" s="8"/>
      <c r="U740" s="8"/>
      <c r="V740" s="8"/>
      <c r="W740" s="8"/>
      <c r="X740" s="8"/>
      <c r="Y740" s="8"/>
      <c r="Z740" s="8"/>
    </row>
    <row r="741" spans="1:26" ht="14.25" customHeight="1">
      <c r="A741" s="8"/>
      <c r="B741" s="8"/>
      <c r="C741" s="8"/>
      <c r="D741" s="8"/>
      <c r="E741" s="8"/>
      <c r="F741" s="8"/>
      <c r="G741" s="8"/>
      <c r="H741" s="75"/>
      <c r="I741" s="8"/>
      <c r="J741" s="75"/>
      <c r="K741" s="8"/>
      <c r="L741" s="8"/>
      <c r="M741" s="8"/>
      <c r="N741" s="8"/>
      <c r="O741" s="8"/>
      <c r="P741" s="8"/>
      <c r="Q741" s="8"/>
      <c r="R741" s="74"/>
      <c r="S741" s="8"/>
      <c r="T741" s="8"/>
      <c r="U741" s="8"/>
      <c r="V741" s="8"/>
      <c r="W741" s="8"/>
      <c r="X741" s="8"/>
      <c r="Y741" s="8"/>
      <c r="Z741" s="8"/>
    </row>
    <row r="742" spans="1:26" ht="14.25" customHeight="1">
      <c r="A742" s="8"/>
      <c r="B742" s="8"/>
      <c r="C742" s="8"/>
      <c r="D742" s="8"/>
      <c r="E742" s="8"/>
      <c r="F742" s="8"/>
      <c r="G742" s="8"/>
      <c r="H742" s="75"/>
      <c r="I742" s="8"/>
      <c r="J742" s="75"/>
      <c r="K742" s="8"/>
      <c r="L742" s="8"/>
      <c r="M742" s="8"/>
      <c r="N742" s="8"/>
      <c r="O742" s="8"/>
      <c r="P742" s="8"/>
      <c r="Q742" s="8"/>
      <c r="R742" s="74"/>
      <c r="S742" s="8"/>
      <c r="T742" s="8"/>
      <c r="U742" s="8"/>
      <c r="V742" s="8"/>
      <c r="W742" s="8"/>
      <c r="X742" s="8"/>
      <c r="Y742" s="8"/>
      <c r="Z742" s="8"/>
    </row>
    <row r="743" spans="1:26" ht="14.25" customHeight="1">
      <c r="A743" s="8"/>
      <c r="B743" s="8"/>
      <c r="C743" s="8"/>
      <c r="D743" s="8"/>
      <c r="E743" s="8"/>
      <c r="F743" s="8"/>
      <c r="G743" s="8"/>
      <c r="H743" s="75"/>
      <c r="I743" s="8"/>
      <c r="J743" s="75"/>
      <c r="K743" s="8"/>
      <c r="L743" s="8"/>
      <c r="M743" s="8"/>
      <c r="N743" s="8"/>
      <c r="O743" s="8"/>
      <c r="P743" s="8"/>
      <c r="Q743" s="8"/>
      <c r="R743" s="74"/>
      <c r="S743" s="8"/>
      <c r="T743" s="8"/>
      <c r="U743" s="8"/>
      <c r="V743" s="8"/>
      <c r="W743" s="8"/>
      <c r="X743" s="8"/>
      <c r="Y743" s="8"/>
      <c r="Z743" s="8"/>
    </row>
    <row r="744" spans="1:26" ht="14.25" customHeight="1">
      <c r="A744" s="8"/>
      <c r="B744" s="8"/>
      <c r="C744" s="8"/>
      <c r="D744" s="8"/>
      <c r="E744" s="8"/>
      <c r="F744" s="8"/>
      <c r="G744" s="8"/>
      <c r="H744" s="75"/>
      <c r="I744" s="8"/>
      <c r="J744" s="75"/>
      <c r="K744" s="8"/>
      <c r="L744" s="8"/>
      <c r="M744" s="8"/>
      <c r="N744" s="8"/>
      <c r="O744" s="8"/>
      <c r="P744" s="8"/>
      <c r="Q744" s="8"/>
      <c r="R744" s="74"/>
      <c r="S744" s="8"/>
      <c r="T744" s="8"/>
      <c r="U744" s="8"/>
      <c r="V744" s="8"/>
      <c r="W744" s="8"/>
      <c r="X744" s="8"/>
      <c r="Y744" s="8"/>
      <c r="Z744" s="8"/>
    </row>
    <row r="745" spans="1:26" ht="14.25" customHeight="1">
      <c r="A745" s="8"/>
      <c r="B745" s="8"/>
      <c r="C745" s="8"/>
      <c r="D745" s="8"/>
      <c r="E745" s="8"/>
      <c r="F745" s="8"/>
      <c r="G745" s="8"/>
      <c r="H745" s="75"/>
      <c r="I745" s="8"/>
      <c r="J745" s="75"/>
      <c r="K745" s="8"/>
      <c r="L745" s="8"/>
      <c r="M745" s="8"/>
      <c r="N745" s="8"/>
      <c r="O745" s="8"/>
      <c r="P745" s="8"/>
      <c r="Q745" s="8"/>
      <c r="R745" s="74"/>
      <c r="S745" s="8"/>
      <c r="T745" s="8"/>
      <c r="U745" s="8"/>
      <c r="V745" s="8"/>
      <c r="W745" s="8"/>
      <c r="X745" s="8"/>
      <c r="Y745" s="8"/>
      <c r="Z745" s="8"/>
    </row>
    <row r="746" spans="1:26" ht="14.25" customHeight="1">
      <c r="A746" s="8"/>
      <c r="B746" s="8"/>
      <c r="C746" s="8"/>
      <c r="D746" s="8"/>
      <c r="E746" s="8"/>
      <c r="F746" s="8"/>
      <c r="G746" s="8"/>
      <c r="H746" s="75"/>
      <c r="I746" s="8"/>
      <c r="J746" s="75"/>
      <c r="K746" s="8"/>
      <c r="L746" s="8"/>
      <c r="M746" s="8"/>
      <c r="N746" s="8"/>
      <c r="O746" s="8"/>
      <c r="P746" s="8"/>
      <c r="Q746" s="8"/>
      <c r="R746" s="74"/>
      <c r="S746" s="8"/>
      <c r="T746" s="8"/>
      <c r="U746" s="8"/>
      <c r="V746" s="8"/>
      <c r="W746" s="8"/>
      <c r="X746" s="8"/>
      <c r="Y746" s="8"/>
      <c r="Z746" s="8"/>
    </row>
    <row r="747" spans="1:26" ht="14.25" customHeight="1">
      <c r="A747" s="8"/>
      <c r="B747" s="8"/>
      <c r="C747" s="8"/>
      <c r="D747" s="8"/>
      <c r="E747" s="8"/>
      <c r="F747" s="8"/>
      <c r="G747" s="8"/>
      <c r="H747" s="75"/>
      <c r="I747" s="8"/>
      <c r="J747" s="75"/>
      <c r="K747" s="8"/>
      <c r="L747" s="8"/>
      <c r="M747" s="8"/>
      <c r="N747" s="8"/>
      <c r="O747" s="8"/>
      <c r="P747" s="8"/>
      <c r="Q747" s="8"/>
      <c r="R747" s="74"/>
      <c r="S747" s="8"/>
      <c r="T747" s="8"/>
      <c r="U747" s="8"/>
      <c r="V747" s="8"/>
      <c r="W747" s="8"/>
      <c r="X747" s="8"/>
      <c r="Y747" s="8"/>
      <c r="Z747" s="8"/>
    </row>
    <row r="748" spans="1:26" ht="14.25" customHeight="1">
      <c r="A748" s="8"/>
      <c r="B748" s="8"/>
      <c r="C748" s="8"/>
      <c r="D748" s="8"/>
      <c r="E748" s="8"/>
      <c r="F748" s="8"/>
      <c r="G748" s="8"/>
      <c r="H748" s="75"/>
      <c r="I748" s="8"/>
      <c r="J748" s="75"/>
      <c r="K748" s="8"/>
      <c r="L748" s="8"/>
      <c r="M748" s="8"/>
      <c r="N748" s="8"/>
      <c r="O748" s="8"/>
      <c r="P748" s="8"/>
      <c r="Q748" s="8"/>
      <c r="R748" s="74"/>
      <c r="S748" s="8"/>
      <c r="T748" s="8"/>
      <c r="U748" s="8"/>
      <c r="V748" s="8"/>
      <c r="W748" s="8"/>
      <c r="X748" s="8"/>
      <c r="Y748" s="8"/>
      <c r="Z748" s="8"/>
    </row>
    <row r="749" spans="1:26" ht="14.25" customHeight="1">
      <c r="A749" s="8"/>
      <c r="B749" s="8"/>
      <c r="C749" s="8"/>
      <c r="D749" s="8"/>
      <c r="E749" s="8"/>
      <c r="F749" s="8"/>
      <c r="G749" s="8"/>
      <c r="H749" s="75"/>
      <c r="I749" s="8"/>
      <c r="J749" s="75"/>
      <c r="K749" s="8"/>
      <c r="L749" s="8"/>
      <c r="M749" s="8"/>
      <c r="N749" s="8"/>
      <c r="O749" s="8"/>
      <c r="P749" s="8"/>
      <c r="Q749" s="8"/>
      <c r="R749" s="74"/>
      <c r="S749" s="8"/>
      <c r="T749" s="8"/>
      <c r="U749" s="8"/>
      <c r="V749" s="8"/>
      <c r="W749" s="8"/>
      <c r="X749" s="8"/>
      <c r="Y749" s="8"/>
      <c r="Z749" s="8"/>
    </row>
    <row r="750" spans="1:26" ht="14.25" customHeight="1">
      <c r="A750" s="8"/>
      <c r="B750" s="8"/>
      <c r="C750" s="8"/>
      <c r="D750" s="8"/>
      <c r="E750" s="8"/>
      <c r="F750" s="8"/>
      <c r="G750" s="8"/>
      <c r="H750" s="75"/>
      <c r="I750" s="8"/>
      <c r="J750" s="75"/>
      <c r="K750" s="8"/>
      <c r="L750" s="8"/>
      <c r="M750" s="8"/>
      <c r="N750" s="8"/>
      <c r="O750" s="8"/>
      <c r="P750" s="8"/>
      <c r="Q750" s="8"/>
      <c r="R750" s="74"/>
      <c r="S750" s="8"/>
      <c r="T750" s="8"/>
      <c r="U750" s="8"/>
      <c r="V750" s="8"/>
      <c r="W750" s="8"/>
      <c r="X750" s="8"/>
      <c r="Y750" s="8"/>
      <c r="Z750" s="8"/>
    </row>
    <row r="751" spans="1:26" ht="14.25" customHeight="1">
      <c r="A751" s="8"/>
      <c r="B751" s="8"/>
      <c r="C751" s="8"/>
      <c r="D751" s="8"/>
      <c r="E751" s="8"/>
      <c r="F751" s="8"/>
      <c r="G751" s="8"/>
      <c r="H751" s="75"/>
      <c r="I751" s="8"/>
      <c r="J751" s="75"/>
      <c r="K751" s="8"/>
      <c r="L751" s="8"/>
      <c r="M751" s="8"/>
      <c r="N751" s="8"/>
      <c r="O751" s="8"/>
      <c r="P751" s="8"/>
      <c r="Q751" s="8"/>
      <c r="R751" s="74"/>
      <c r="S751" s="8"/>
      <c r="T751" s="8"/>
      <c r="U751" s="8"/>
      <c r="V751" s="8"/>
      <c r="W751" s="8"/>
      <c r="X751" s="8"/>
      <c r="Y751" s="8"/>
      <c r="Z751" s="8"/>
    </row>
    <row r="752" spans="1:26" ht="14.25" customHeight="1">
      <c r="A752" s="8"/>
      <c r="B752" s="8"/>
      <c r="C752" s="8"/>
      <c r="D752" s="8"/>
      <c r="E752" s="8"/>
      <c r="F752" s="8"/>
      <c r="G752" s="8"/>
      <c r="H752" s="75"/>
      <c r="I752" s="8"/>
      <c r="J752" s="75"/>
      <c r="K752" s="8"/>
      <c r="L752" s="8"/>
      <c r="M752" s="8"/>
      <c r="N752" s="8"/>
      <c r="O752" s="8"/>
      <c r="P752" s="8"/>
      <c r="Q752" s="8"/>
      <c r="R752" s="74"/>
      <c r="S752" s="8"/>
      <c r="T752" s="8"/>
      <c r="U752" s="8"/>
      <c r="V752" s="8"/>
      <c r="W752" s="8"/>
      <c r="X752" s="8"/>
      <c r="Y752" s="8"/>
      <c r="Z752" s="8"/>
    </row>
    <row r="753" spans="1:26" ht="14.25" customHeight="1">
      <c r="A753" s="8"/>
      <c r="B753" s="8"/>
      <c r="C753" s="8"/>
      <c r="D753" s="8"/>
      <c r="E753" s="8"/>
      <c r="F753" s="8"/>
      <c r="G753" s="8"/>
      <c r="H753" s="75"/>
      <c r="I753" s="8"/>
      <c r="J753" s="75"/>
      <c r="K753" s="8"/>
      <c r="L753" s="8"/>
      <c r="M753" s="8"/>
      <c r="N753" s="8"/>
      <c r="O753" s="8"/>
      <c r="P753" s="8"/>
      <c r="Q753" s="8"/>
      <c r="R753" s="74"/>
      <c r="S753" s="8"/>
      <c r="T753" s="8"/>
      <c r="U753" s="8"/>
      <c r="V753" s="8"/>
      <c r="W753" s="8"/>
      <c r="X753" s="8"/>
      <c r="Y753" s="8"/>
      <c r="Z753" s="8"/>
    </row>
    <row r="754" spans="1:26" ht="14.25" customHeight="1">
      <c r="A754" s="8"/>
      <c r="B754" s="8"/>
      <c r="C754" s="8"/>
      <c r="D754" s="8"/>
      <c r="E754" s="8"/>
      <c r="F754" s="8"/>
      <c r="G754" s="8"/>
      <c r="H754" s="75"/>
      <c r="I754" s="8"/>
      <c r="J754" s="75"/>
      <c r="K754" s="8"/>
      <c r="L754" s="8"/>
      <c r="M754" s="8"/>
      <c r="N754" s="8"/>
      <c r="O754" s="8"/>
      <c r="P754" s="8"/>
      <c r="Q754" s="8"/>
      <c r="R754" s="74"/>
      <c r="S754" s="8"/>
      <c r="T754" s="8"/>
      <c r="U754" s="8"/>
      <c r="V754" s="8"/>
      <c r="W754" s="8"/>
      <c r="X754" s="8"/>
      <c r="Y754" s="8"/>
      <c r="Z754" s="8"/>
    </row>
    <row r="755" spans="1:26" ht="14.25" customHeight="1">
      <c r="A755" s="8"/>
      <c r="B755" s="8"/>
      <c r="C755" s="8"/>
      <c r="D755" s="8"/>
      <c r="E755" s="8"/>
      <c r="F755" s="8"/>
      <c r="G755" s="8"/>
      <c r="H755" s="75"/>
      <c r="I755" s="8"/>
      <c r="J755" s="75"/>
      <c r="K755" s="8"/>
      <c r="L755" s="8"/>
      <c r="M755" s="8"/>
      <c r="N755" s="8"/>
      <c r="O755" s="8"/>
      <c r="P755" s="8"/>
      <c r="Q755" s="8"/>
      <c r="R755" s="74"/>
      <c r="S755" s="8"/>
      <c r="T755" s="8"/>
      <c r="U755" s="8"/>
      <c r="V755" s="8"/>
      <c r="W755" s="8"/>
      <c r="X755" s="8"/>
      <c r="Y755" s="8"/>
      <c r="Z755" s="8"/>
    </row>
    <row r="756" spans="1:26" ht="14.25" customHeight="1">
      <c r="A756" s="8"/>
      <c r="B756" s="8"/>
      <c r="C756" s="8"/>
      <c r="D756" s="8"/>
      <c r="E756" s="8"/>
      <c r="F756" s="8"/>
      <c r="G756" s="8"/>
      <c r="H756" s="75"/>
      <c r="I756" s="8"/>
      <c r="J756" s="75"/>
      <c r="K756" s="8"/>
      <c r="L756" s="8"/>
      <c r="M756" s="8"/>
      <c r="N756" s="8"/>
      <c r="O756" s="8"/>
      <c r="P756" s="8"/>
      <c r="Q756" s="8"/>
      <c r="R756" s="74"/>
      <c r="S756" s="8"/>
      <c r="T756" s="8"/>
      <c r="U756" s="8"/>
      <c r="V756" s="8"/>
      <c r="W756" s="8"/>
      <c r="X756" s="8"/>
      <c r="Y756" s="8"/>
      <c r="Z756" s="8"/>
    </row>
    <row r="757" spans="1:26" ht="14.25" customHeight="1">
      <c r="A757" s="8"/>
      <c r="B757" s="8"/>
      <c r="C757" s="8"/>
      <c r="D757" s="8"/>
      <c r="E757" s="8"/>
      <c r="F757" s="8"/>
      <c r="G757" s="8"/>
      <c r="H757" s="75"/>
      <c r="I757" s="8"/>
      <c r="J757" s="75"/>
      <c r="K757" s="8"/>
      <c r="L757" s="8"/>
      <c r="M757" s="8"/>
      <c r="N757" s="8"/>
      <c r="O757" s="8"/>
      <c r="P757" s="8"/>
      <c r="Q757" s="8"/>
      <c r="R757" s="74"/>
      <c r="S757" s="8"/>
      <c r="T757" s="8"/>
      <c r="U757" s="8"/>
      <c r="V757" s="8"/>
      <c r="W757" s="8"/>
      <c r="X757" s="8"/>
      <c r="Y757" s="8"/>
      <c r="Z757" s="8"/>
    </row>
    <row r="758" spans="1:26" ht="14.25" customHeight="1">
      <c r="A758" s="8"/>
      <c r="B758" s="8"/>
      <c r="C758" s="8"/>
      <c r="D758" s="8"/>
      <c r="E758" s="8"/>
      <c r="F758" s="8"/>
      <c r="G758" s="8"/>
      <c r="H758" s="75"/>
      <c r="I758" s="8"/>
      <c r="J758" s="75"/>
      <c r="K758" s="8"/>
      <c r="L758" s="8"/>
      <c r="M758" s="8"/>
      <c r="N758" s="8"/>
      <c r="O758" s="8"/>
      <c r="P758" s="8"/>
      <c r="Q758" s="8"/>
      <c r="R758" s="74"/>
      <c r="S758" s="8"/>
      <c r="T758" s="8"/>
      <c r="U758" s="8"/>
      <c r="V758" s="8"/>
      <c r="W758" s="8"/>
      <c r="X758" s="8"/>
      <c r="Y758" s="8"/>
      <c r="Z758" s="8"/>
    </row>
    <row r="759" spans="1:26" ht="14.25" customHeight="1">
      <c r="A759" s="8"/>
      <c r="B759" s="8"/>
      <c r="C759" s="8"/>
      <c r="D759" s="8"/>
      <c r="E759" s="8"/>
      <c r="F759" s="8"/>
      <c r="G759" s="8"/>
      <c r="H759" s="75"/>
      <c r="I759" s="8"/>
      <c r="J759" s="75"/>
      <c r="K759" s="8"/>
      <c r="L759" s="8"/>
      <c r="M759" s="8"/>
      <c r="N759" s="8"/>
      <c r="O759" s="8"/>
      <c r="P759" s="8"/>
      <c r="Q759" s="8"/>
      <c r="R759" s="74"/>
      <c r="S759" s="8"/>
      <c r="T759" s="8"/>
      <c r="U759" s="8"/>
      <c r="V759" s="8"/>
      <c r="W759" s="8"/>
      <c r="X759" s="8"/>
      <c r="Y759" s="8"/>
      <c r="Z759" s="8"/>
    </row>
    <row r="760" spans="1:26" ht="14.25" customHeight="1">
      <c r="A760" s="8"/>
      <c r="B760" s="8"/>
      <c r="C760" s="8"/>
      <c r="D760" s="8"/>
      <c r="E760" s="8"/>
      <c r="F760" s="8"/>
      <c r="G760" s="8"/>
      <c r="H760" s="75"/>
      <c r="I760" s="8"/>
      <c r="J760" s="75"/>
      <c r="K760" s="8"/>
      <c r="L760" s="8"/>
      <c r="M760" s="8"/>
      <c r="N760" s="8"/>
      <c r="O760" s="8"/>
      <c r="P760" s="8"/>
      <c r="Q760" s="8"/>
      <c r="R760" s="74"/>
      <c r="S760" s="8"/>
      <c r="T760" s="8"/>
      <c r="U760" s="8"/>
      <c r="V760" s="8"/>
      <c r="W760" s="8"/>
      <c r="X760" s="8"/>
      <c r="Y760" s="8"/>
      <c r="Z760" s="8"/>
    </row>
    <row r="761" spans="1:26" ht="14.25" customHeight="1">
      <c r="A761" s="8"/>
      <c r="B761" s="8"/>
      <c r="C761" s="8"/>
      <c r="D761" s="8"/>
      <c r="E761" s="8"/>
      <c r="F761" s="8"/>
      <c r="G761" s="8"/>
      <c r="H761" s="75"/>
      <c r="I761" s="8"/>
      <c r="J761" s="75"/>
      <c r="K761" s="8"/>
      <c r="L761" s="8"/>
      <c r="M761" s="8"/>
      <c r="N761" s="8"/>
      <c r="O761" s="8"/>
      <c r="P761" s="8"/>
      <c r="Q761" s="8"/>
      <c r="R761" s="74"/>
      <c r="S761" s="8"/>
      <c r="T761" s="8"/>
      <c r="U761" s="8"/>
      <c r="V761" s="8"/>
      <c r="W761" s="8"/>
      <c r="X761" s="8"/>
      <c r="Y761" s="8"/>
      <c r="Z761" s="8"/>
    </row>
    <row r="762" spans="1:26" ht="14.25" customHeight="1">
      <c r="A762" s="8"/>
      <c r="B762" s="8"/>
      <c r="C762" s="8"/>
      <c r="D762" s="8"/>
      <c r="E762" s="8"/>
      <c r="F762" s="8"/>
      <c r="G762" s="8"/>
      <c r="H762" s="75"/>
      <c r="I762" s="8"/>
      <c r="J762" s="75"/>
      <c r="K762" s="8"/>
      <c r="L762" s="8"/>
      <c r="M762" s="8"/>
      <c r="N762" s="8"/>
      <c r="O762" s="8"/>
      <c r="P762" s="8"/>
      <c r="Q762" s="8"/>
      <c r="R762" s="74"/>
      <c r="S762" s="8"/>
      <c r="T762" s="8"/>
      <c r="U762" s="8"/>
      <c r="V762" s="8"/>
      <c r="W762" s="8"/>
      <c r="X762" s="8"/>
      <c r="Y762" s="8"/>
      <c r="Z762" s="8"/>
    </row>
    <row r="763" spans="1:26" ht="14.25" customHeight="1">
      <c r="A763" s="8"/>
      <c r="B763" s="8"/>
      <c r="C763" s="8"/>
      <c r="D763" s="8"/>
      <c r="E763" s="8"/>
      <c r="F763" s="8"/>
      <c r="G763" s="8"/>
      <c r="H763" s="75"/>
      <c r="I763" s="8"/>
      <c r="J763" s="75"/>
      <c r="K763" s="8"/>
      <c r="L763" s="8"/>
      <c r="M763" s="8"/>
      <c r="N763" s="8"/>
      <c r="O763" s="8"/>
      <c r="P763" s="8"/>
      <c r="Q763" s="8"/>
      <c r="R763" s="74"/>
      <c r="S763" s="8"/>
      <c r="T763" s="8"/>
      <c r="U763" s="8"/>
      <c r="V763" s="8"/>
      <c r="W763" s="8"/>
      <c r="X763" s="8"/>
      <c r="Y763" s="8"/>
      <c r="Z763" s="8"/>
    </row>
    <row r="764" spans="1:26" ht="14.25" customHeight="1">
      <c r="A764" s="8"/>
      <c r="B764" s="8"/>
      <c r="C764" s="8"/>
      <c r="D764" s="8"/>
      <c r="E764" s="8"/>
      <c r="F764" s="8"/>
      <c r="G764" s="8"/>
      <c r="H764" s="75"/>
      <c r="I764" s="8"/>
      <c r="J764" s="75"/>
      <c r="K764" s="8"/>
      <c r="L764" s="8"/>
      <c r="M764" s="8"/>
      <c r="N764" s="8"/>
      <c r="O764" s="8"/>
      <c r="P764" s="8"/>
      <c r="Q764" s="8"/>
      <c r="R764" s="74"/>
      <c r="S764" s="8"/>
      <c r="T764" s="8"/>
      <c r="U764" s="8"/>
      <c r="V764" s="8"/>
      <c r="W764" s="8"/>
      <c r="X764" s="8"/>
      <c r="Y764" s="8"/>
      <c r="Z764" s="8"/>
    </row>
    <row r="765" spans="1:26" ht="14.25" customHeight="1">
      <c r="A765" s="8"/>
      <c r="B765" s="8"/>
      <c r="C765" s="8"/>
      <c r="D765" s="8"/>
      <c r="E765" s="8"/>
      <c r="F765" s="8"/>
      <c r="G765" s="8"/>
      <c r="H765" s="75"/>
      <c r="I765" s="8"/>
      <c r="J765" s="75"/>
      <c r="K765" s="8"/>
      <c r="L765" s="8"/>
      <c r="M765" s="8"/>
      <c r="N765" s="8"/>
      <c r="O765" s="8"/>
      <c r="P765" s="8"/>
      <c r="Q765" s="8"/>
      <c r="R765" s="74"/>
      <c r="S765" s="8"/>
      <c r="T765" s="8"/>
      <c r="U765" s="8"/>
      <c r="V765" s="8"/>
      <c r="W765" s="8"/>
      <c r="X765" s="8"/>
      <c r="Y765" s="8"/>
      <c r="Z765" s="8"/>
    </row>
    <row r="766" spans="1:26" ht="14.25" customHeight="1">
      <c r="A766" s="8"/>
      <c r="B766" s="8"/>
      <c r="C766" s="8"/>
      <c r="D766" s="8"/>
      <c r="E766" s="8"/>
      <c r="F766" s="8"/>
      <c r="G766" s="8"/>
      <c r="H766" s="75"/>
      <c r="I766" s="8"/>
      <c r="J766" s="75"/>
      <c r="K766" s="8"/>
      <c r="L766" s="8"/>
      <c r="M766" s="8"/>
      <c r="N766" s="8"/>
      <c r="O766" s="8"/>
      <c r="P766" s="8"/>
      <c r="Q766" s="8"/>
      <c r="R766" s="74"/>
      <c r="S766" s="8"/>
      <c r="T766" s="8"/>
      <c r="U766" s="8"/>
      <c r="V766" s="8"/>
      <c r="W766" s="8"/>
      <c r="X766" s="8"/>
      <c r="Y766" s="8"/>
      <c r="Z766" s="8"/>
    </row>
    <row r="767" spans="1:26" ht="14.25" customHeight="1">
      <c r="A767" s="8"/>
      <c r="B767" s="8"/>
      <c r="C767" s="8"/>
      <c r="D767" s="8"/>
      <c r="E767" s="8"/>
      <c r="F767" s="8"/>
      <c r="G767" s="8"/>
      <c r="H767" s="75"/>
      <c r="I767" s="8"/>
      <c r="J767" s="75"/>
      <c r="K767" s="8"/>
      <c r="L767" s="8"/>
      <c r="M767" s="8"/>
      <c r="N767" s="8"/>
      <c r="O767" s="8"/>
      <c r="P767" s="8"/>
      <c r="Q767" s="8"/>
      <c r="R767" s="74"/>
      <c r="S767" s="8"/>
      <c r="T767" s="8"/>
      <c r="U767" s="8"/>
      <c r="V767" s="8"/>
      <c r="W767" s="8"/>
      <c r="X767" s="8"/>
      <c r="Y767" s="8"/>
      <c r="Z767" s="8"/>
    </row>
    <row r="768" spans="1:26" ht="14.25" customHeight="1">
      <c r="A768" s="8"/>
      <c r="B768" s="8"/>
      <c r="C768" s="8"/>
      <c r="D768" s="8"/>
      <c r="E768" s="8"/>
      <c r="F768" s="8"/>
      <c r="G768" s="8"/>
      <c r="H768" s="75"/>
      <c r="I768" s="8"/>
      <c r="J768" s="75"/>
      <c r="K768" s="8"/>
      <c r="L768" s="8"/>
      <c r="M768" s="8"/>
      <c r="N768" s="8"/>
      <c r="O768" s="8"/>
      <c r="P768" s="8"/>
      <c r="Q768" s="8"/>
      <c r="R768" s="74"/>
      <c r="S768" s="8"/>
      <c r="T768" s="8"/>
      <c r="U768" s="8"/>
      <c r="V768" s="8"/>
      <c r="W768" s="8"/>
      <c r="X768" s="8"/>
      <c r="Y768" s="8"/>
      <c r="Z768" s="8"/>
    </row>
    <row r="769" spans="1:26" ht="14.25" customHeight="1">
      <c r="A769" s="8"/>
      <c r="B769" s="8"/>
      <c r="C769" s="8"/>
      <c r="D769" s="8"/>
      <c r="E769" s="8"/>
      <c r="F769" s="8"/>
      <c r="G769" s="8"/>
      <c r="H769" s="75"/>
      <c r="I769" s="8"/>
      <c r="J769" s="75"/>
      <c r="K769" s="8"/>
      <c r="L769" s="8"/>
      <c r="M769" s="8"/>
      <c r="N769" s="8"/>
      <c r="O769" s="8"/>
      <c r="P769" s="8"/>
      <c r="Q769" s="8"/>
      <c r="R769" s="74"/>
      <c r="S769" s="8"/>
      <c r="T769" s="8"/>
      <c r="U769" s="8"/>
      <c r="V769" s="8"/>
      <c r="W769" s="8"/>
      <c r="X769" s="8"/>
      <c r="Y769" s="8"/>
      <c r="Z769" s="8"/>
    </row>
    <row r="770" spans="1:26" ht="14.25" customHeight="1">
      <c r="A770" s="8"/>
      <c r="B770" s="8"/>
      <c r="C770" s="8"/>
      <c r="D770" s="8"/>
      <c r="E770" s="8"/>
      <c r="F770" s="8"/>
      <c r="G770" s="8"/>
      <c r="H770" s="75"/>
      <c r="I770" s="8"/>
      <c r="J770" s="75"/>
      <c r="K770" s="8"/>
      <c r="L770" s="8"/>
      <c r="M770" s="8"/>
      <c r="N770" s="8"/>
      <c r="O770" s="8"/>
      <c r="P770" s="8"/>
      <c r="Q770" s="8"/>
      <c r="R770" s="74"/>
      <c r="S770" s="8"/>
      <c r="T770" s="8"/>
      <c r="U770" s="8"/>
      <c r="V770" s="8"/>
      <c r="W770" s="8"/>
      <c r="X770" s="8"/>
      <c r="Y770" s="8"/>
      <c r="Z770" s="8"/>
    </row>
    <row r="771" spans="1:26" ht="14.25" customHeight="1">
      <c r="A771" s="8"/>
      <c r="B771" s="8"/>
      <c r="C771" s="8"/>
      <c r="D771" s="8"/>
      <c r="E771" s="8"/>
      <c r="F771" s="8"/>
      <c r="G771" s="8"/>
      <c r="H771" s="75"/>
      <c r="I771" s="8"/>
      <c r="J771" s="75"/>
      <c r="K771" s="8"/>
      <c r="L771" s="8"/>
      <c r="M771" s="8"/>
      <c r="N771" s="8"/>
      <c r="O771" s="8"/>
      <c r="P771" s="8"/>
      <c r="Q771" s="8"/>
      <c r="R771" s="74"/>
      <c r="S771" s="8"/>
      <c r="T771" s="8"/>
      <c r="U771" s="8"/>
      <c r="V771" s="8"/>
      <c r="W771" s="8"/>
      <c r="X771" s="8"/>
      <c r="Y771" s="8"/>
      <c r="Z771" s="8"/>
    </row>
    <row r="772" spans="1:26" ht="14.25" customHeight="1">
      <c r="A772" s="8"/>
      <c r="B772" s="8"/>
      <c r="C772" s="8"/>
      <c r="D772" s="8"/>
      <c r="E772" s="8"/>
      <c r="F772" s="8"/>
      <c r="G772" s="8"/>
      <c r="H772" s="75"/>
      <c r="I772" s="8"/>
      <c r="J772" s="75"/>
      <c r="K772" s="8"/>
      <c r="L772" s="8"/>
      <c r="M772" s="8"/>
      <c r="N772" s="8"/>
      <c r="O772" s="8"/>
      <c r="P772" s="8"/>
      <c r="Q772" s="8"/>
      <c r="R772" s="74"/>
      <c r="S772" s="8"/>
      <c r="T772" s="8"/>
      <c r="U772" s="8"/>
      <c r="V772" s="8"/>
      <c r="W772" s="8"/>
      <c r="X772" s="8"/>
      <c r="Y772" s="8"/>
      <c r="Z772" s="8"/>
    </row>
    <row r="773" spans="1:26" ht="14.25" customHeight="1">
      <c r="A773" s="8"/>
      <c r="B773" s="8"/>
      <c r="C773" s="8"/>
      <c r="D773" s="8"/>
      <c r="E773" s="8"/>
      <c r="F773" s="8"/>
      <c r="G773" s="8"/>
      <c r="H773" s="75"/>
      <c r="I773" s="8"/>
      <c r="J773" s="75"/>
      <c r="K773" s="8"/>
      <c r="L773" s="8"/>
      <c r="M773" s="8"/>
      <c r="N773" s="8"/>
      <c r="O773" s="8"/>
      <c r="P773" s="8"/>
      <c r="Q773" s="8"/>
      <c r="R773" s="74"/>
      <c r="S773" s="8"/>
      <c r="T773" s="8"/>
      <c r="U773" s="8"/>
      <c r="V773" s="8"/>
      <c r="W773" s="8"/>
      <c r="X773" s="8"/>
      <c r="Y773" s="8"/>
      <c r="Z773" s="8"/>
    </row>
    <row r="774" spans="1:26" ht="14.25" customHeight="1">
      <c r="A774" s="8"/>
      <c r="B774" s="8"/>
      <c r="C774" s="8"/>
      <c r="D774" s="8"/>
      <c r="E774" s="8"/>
      <c r="F774" s="8"/>
      <c r="G774" s="8"/>
      <c r="H774" s="75"/>
      <c r="I774" s="8"/>
      <c r="J774" s="75"/>
      <c r="K774" s="8"/>
      <c r="L774" s="8"/>
      <c r="M774" s="8"/>
      <c r="N774" s="8"/>
      <c r="O774" s="8"/>
      <c r="P774" s="8"/>
      <c r="Q774" s="8"/>
      <c r="R774" s="74"/>
      <c r="S774" s="8"/>
      <c r="T774" s="8"/>
      <c r="U774" s="8"/>
      <c r="V774" s="8"/>
      <c r="W774" s="8"/>
      <c r="X774" s="8"/>
      <c r="Y774" s="8"/>
      <c r="Z774" s="8"/>
    </row>
    <row r="775" spans="1:26" ht="14.25" customHeight="1">
      <c r="A775" s="8"/>
      <c r="B775" s="8"/>
      <c r="C775" s="8"/>
      <c r="D775" s="8"/>
      <c r="E775" s="8"/>
      <c r="F775" s="8"/>
      <c r="G775" s="8"/>
      <c r="H775" s="75"/>
      <c r="I775" s="8"/>
      <c r="J775" s="75"/>
      <c r="K775" s="8"/>
      <c r="L775" s="8"/>
      <c r="M775" s="8"/>
      <c r="N775" s="8"/>
      <c r="O775" s="8"/>
      <c r="P775" s="8"/>
      <c r="Q775" s="8"/>
      <c r="R775" s="74"/>
      <c r="S775" s="8"/>
      <c r="T775" s="8"/>
      <c r="U775" s="8"/>
      <c r="V775" s="8"/>
      <c r="W775" s="8"/>
      <c r="X775" s="8"/>
      <c r="Y775" s="8"/>
      <c r="Z775" s="8"/>
    </row>
    <row r="776" spans="1:26" ht="14.25" customHeight="1">
      <c r="A776" s="8"/>
      <c r="B776" s="8"/>
      <c r="C776" s="8"/>
      <c r="D776" s="8"/>
      <c r="E776" s="8"/>
      <c r="F776" s="8"/>
      <c r="G776" s="8"/>
      <c r="H776" s="75"/>
      <c r="I776" s="8"/>
      <c r="J776" s="75"/>
      <c r="K776" s="8"/>
      <c r="L776" s="8"/>
      <c r="M776" s="8"/>
      <c r="N776" s="8"/>
      <c r="O776" s="8"/>
      <c r="P776" s="8"/>
      <c r="Q776" s="8"/>
      <c r="R776" s="74"/>
      <c r="S776" s="8"/>
      <c r="T776" s="8"/>
      <c r="U776" s="8"/>
      <c r="V776" s="8"/>
      <c r="W776" s="8"/>
      <c r="X776" s="8"/>
      <c r="Y776" s="8"/>
      <c r="Z776" s="8"/>
    </row>
    <row r="777" spans="1:26" ht="14.25" customHeight="1">
      <c r="A777" s="8"/>
      <c r="B777" s="8"/>
      <c r="C777" s="8"/>
      <c r="D777" s="8"/>
      <c r="E777" s="8"/>
      <c r="F777" s="8"/>
      <c r="G777" s="8"/>
      <c r="H777" s="75"/>
      <c r="I777" s="8"/>
      <c r="J777" s="75"/>
      <c r="K777" s="8"/>
      <c r="L777" s="8"/>
      <c r="M777" s="8"/>
      <c r="N777" s="8"/>
      <c r="O777" s="8"/>
      <c r="P777" s="8"/>
      <c r="Q777" s="8"/>
      <c r="R777" s="74"/>
      <c r="S777" s="8"/>
      <c r="T777" s="8"/>
      <c r="U777" s="8"/>
      <c r="V777" s="8"/>
      <c r="W777" s="8"/>
      <c r="X777" s="8"/>
      <c r="Y777" s="8"/>
      <c r="Z777" s="8"/>
    </row>
    <row r="778" spans="1:26" ht="14.25" customHeight="1">
      <c r="A778" s="8"/>
      <c r="B778" s="8"/>
      <c r="C778" s="8"/>
      <c r="D778" s="8"/>
      <c r="E778" s="8"/>
      <c r="F778" s="8"/>
      <c r="G778" s="8"/>
      <c r="H778" s="75"/>
      <c r="I778" s="8"/>
      <c r="J778" s="75"/>
      <c r="K778" s="8"/>
      <c r="L778" s="8"/>
      <c r="M778" s="8"/>
      <c r="N778" s="8"/>
      <c r="O778" s="8"/>
      <c r="P778" s="8"/>
      <c r="Q778" s="8"/>
      <c r="R778" s="74"/>
      <c r="S778" s="8"/>
      <c r="T778" s="8"/>
      <c r="U778" s="8"/>
      <c r="V778" s="8"/>
      <c r="W778" s="8"/>
      <c r="X778" s="8"/>
      <c r="Y778" s="8"/>
      <c r="Z778" s="8"/>
    </row>
    <row r="779" spans="1:26" ht="14.25" customHeight="1">
      <c r="A779" s="8"/>
      <c r="B779" s="8"/>
      <c r="C779" s="8"/>
      <c r="D779" s="8"/>
      <c r="E779" s="8"/>
      <c r="F779" s="8"/>
      <c r="G779" s="8"/>
      <c r="H779" s="75"/>
      <c r="I779" s="8"/>
      <c r="J779" s="75"/>
      <c r="K779" s="8"/>
      <c r="L779" s="8"/>
      <c r="M779" s="8"/>
      <c r="N779" s="8"/>
      <c r="O779" s="8"/>
      <c r="P779" s="8"/>
      <c r="Q779" s="8"/>
      <c r="R779" s="74"/>
      <c r="S779" s="8"/>
      <c r="T779" s="8"/>
      <c r="U779" s="8"/>
      <c r="V779" s="8"/>
      <c r="W779" s="8"/>
      <c r="X779" s="8"/>
      <c r="Y779" s="8"/>
      <c r="Z779" s="8"/>
    </row>
    <row r="780" spans="1:26" ht="14.25" customHeight="1">
      <c r="A780" s="8"/>
      <c r="B780" s="8"/>
      <c r="C780" s="8"/>
      <c r="D780" s="8"/>
      <c r="E780" s="8"/>
      <c r="F780" s="8"/>
      <c r="G780" s="8"/>
      <c r="H780" s="75"/>
      <c r="I780" s="8"/>
      <c r="J780" s="75"/>
      <c r="K780" s="8"/>
      <c r="L780" s="8"/>
      <c r="M780" s="8"/>
      <c r="N780" s="8"/>
      <c r="O780" s="8"/>
      <c r="P780" s="8"/>
      <c r="Q780" s="8"/>
      <c r="R780" s="74"/>
      <c r="S780" s="8"/>
      <c r="T780" s="8"/>
      <c r="U780" s="8"/>
      <c r="V780" s="8"/>
      <c r="W780" s="8"/>
      <c r="X780" s="8"/>
      <c r="Y780" s="8"/>
      <c r="Z780" s="8"/>
    </row>
    <row r="781" spans="1:26" ht="14.25" customHeight="1">
      <c r="A781" s="8"/>
      <c r="B781" s="8"/>
      <c r="C781" s="8"/>
      <c r="D781" s="8"/>
      <c r="E781" s="8"/>
      <c r="F781" s="8"/>
      <c r="G781" s="8"/>
      <c r="H781" s="75"/>
      <c r="I781" s="8"/>
      <c r="J781" s="75"/>
      <c r="K781" s="8"/>
      <c r="L781" s="8"/>
      <c r="M781" s="8"/>
      <c r="N781" s="8"/>
      <c r="O781" s="8"/>
      <c r="P781" s="8"/>
      <c r="Q781" s="8"/>
      <c r="R781" s="74"/>
      <c r="S781" s="8"/>
      <c r="T781" s="8"/>
      <c r="U781" s="8"/>
      <c r="V781" s="8"/>
      <c r="W781" s="8"/>
      <c r="X781" s="8"/>
      <c r="Y781" s="8"/>
      <c r="Z781" s="8"/>
    </row>
    <row r="782" spans="1:26" ht="14.25" customHeight="1">
      <c r="A782" s="8"/>
      <c r="B782" s="8"/>
      <c r="C782" s="8"/>
      <c r="D782" s="8"/>
      <c r="E782" s="8"/>
      <c r="F782" s="8"/>
      <c r="G782" s="8"/>
      <c r="H782" s="75"/>
      <c r="I782" s="8"/>
      <c r="J782" s="75"/>
      <c r="K782" s="8"/>
      <c r="L782" s="8"/>
      <c r="M782" s="8"/>
      <c r="N782" s="8"/>
      <c r="O782" s="8"/>
      <c r="P782" s="8"/>
      <c r="Q782" s="8"/>
      <c r="R782" s="74"/>
      <c r="S782" s="8"/>
      <c r="T782" s="8"/>
      <c r="U782" s="8"/>
      <c r="V782" s="8"/>
      <c r="W782" s="8"/>
      <c r="X782" s="8"/>
      <c r="Y782" s="8"/>
      <c r="Z782" s="8"/>
    </row>
    <row r="783" spans="1:26" ht="14.25" customHeight="1">
      <c r="A783" s="8"/>
      <c r="B783" s="8"/>
      <c r="C783" s="8"/>
      <c r="D783" s="8"/>
      <c r="E783" s="8"/>
      <c r="F783" s="8"/>
      <c r="G783" s="8"/>
      <c r="H783" s="75"/>
      <c r="I783" s="8"/>
      <c r="J783" s="75"/>
      <c r="K783" s="8"/>
      <c r="L783" s="8"/>
      <c r="M783" s="8"/>
      <c r="N783" s="8"/>
      <c r="O783" s="8"/>
      <c r="P783" s="8"/>
      <c r="Q783" s="8"/>
      <c r="R783" s="74"/>
      <c r="S783" s="8"/>
      <c r="T783" s="8"/>
      <c r="U783" s="8"/>
      <c r="V783" s="8"/>
      <c r="W783" s="8"/>
      <c r="X783" s="8"/>
      <c r="Y783" s="8"/>
      <c r="Z783" s="8"/>
    </row>
    <row r="784" spans="1:26" ht="14.25" customHeight="1">
      <c r="A784" s="8"/>
      <c r="B784" s="8"/>
      <c r="C784" s="8"/>
      <c r="D784" s="8"/>
      <c r="E784" s="8"/>
      <c r="F784" s="8"/>
      <c r="G784" s="8"/>
      <c r="H784" s="75"/>
      <c r="I784" s="8"/>
      <c r="J784" s="75"/>
      <c r="K784" s="8"/>
      <c r="L784" s="8"/>
      <c r="M784" s="8"/>
      <c r="N784" s="8"/>
      <c r="O784" s="8"/>
      <c r="P784" s="8"/>
      <c r="Q784" s="8"/>
      <c r="R784" s="74"/>
      <c r="S784" s="8"/>
      <c r="T784" s="8"/>
      <c r="U784" s="8"/>
      <c r="V784" s="8"/>
      <c r="W784" s="8"/>
      <c r="X784" s="8"/>
      <c r="Y784" s="8"/>
      <c r="Z784" s="8"/>
    </row>
    <row r="785" spans="1:26" ht="14.25" customHeight="1">
      <c r="A785" s="8"/>
      <c r="B785" s="8"/>
      <c r="C785" s="8"/>
      <c r="D785" s="8"/>
      <c r="E785" s="8"/>
      <c r="F785" s="8"/>
      <c r="G785" s="8"/>
      <c r="H785" s="75"/>
      <c r="I785" s="8"/>
      <c r="J785" s="75"/>
      <c r="K785" s="8"/>
      <c r="L785" s="8"/>
      <c r="M785" s="8"/>
      <c r="N785" s="8"/>
      <c r="O785" s="8"/>
      <c r="P785" s="8"/>
      <c r="Q785" s="8"/>
      <c r="R785" s="74"/>
      <c r="S785" s="8"/>
      <c r="T785" s="8"/>
      <c r="U785" s="8"/>
      <c r="V785" s="8"/>
      <c r="W785" s="8"/>
      <c r="X785" s="8"/>
      <c r="Y785" s="8"/>
      <c r="Z785" s="8"/>
    </row>
    <row r="786" spans="1:26" ht="14.25" customHeight="1">
      <c r="A786" s="8"/>
      <c r="B786" s="8"/>
      <c r="C786" s="8"/>
      <c r="D786" s="8"/>
      <c r="E786" s="8"/>
      <c r="F786" s="8"/>
      <c r="G786" s="8"/>
      <c r="H786" s="75"/>
      <c r="I786" s="8"/>
      <c r="J786" s="75"/>
      <c r="K786" s="8"/>
      <c r="L786" s="8"/>
      <c r="M786" s="8"/>
      <c r="N786" s="8"/>
      <c r="O786" s="8"/>
      <c r="P786" s="8"/>
      <c r="Q786" s="8"/>
      <c r="R786" s="74"/>
      <c r="S786" s="8"/>
      <c r="T786" s="8"/>
      <c r="U786" s="8"/>
      <c r="V786" s="8"/>
      <c r="W786" s="8"/>
      <c r="X786" s="8"/>
      <c r="Y786" s="8"/>
      <c r="Z786" s="8"/>
    </row>
    <row r="787" spans="1:26" ht="14.25" customHeight="1">
      <c r="A787" s="8"/>
      <c r="B787" s="8"/>
      <c r="C787" s="8"/>
      <c r="D787" s="8"/>
      <c r="E787" s="8"/>
      <c r="F787" s="8"/>
      <c r="G787" s="8"/>
      <c r="H787" s="75"/>
      <c r="I787" s="8"/>
      <c r="J787" s="75"/>
      <c r="K787" s="8"/>
      <c r="L787" s="8"/>
      <c r="M787" s="8"/>
      <c r="N787" s="8"/>
      <c r="O787" s="8"/>
      <c r="P787" s="8"/>
      <c r="Q787" s="8"/>
      <c r="R787" s="74"/>
      <c r="S787" s="8"/>
      <c r="T787" s="8"/>
      <c r="U787" s="8"/>
      <c r="V787" s="8"/>
      <c r="W787" s="8"/>
      <c r="X787" s="8"/>
      <c r="Y787" s="8"/>
      <c r="Z787" s="8"/>
    </row>
    <row r="788" spans="1:26" ht="14.25" customHeight="1">
      <c r="A788" s="8"/>
      <c r="B788" s="8"/>
      <c r="C788" s="8"/>
      <c r="D788" s="8"/>
      <c r="E788" s="8"/>
      <c r="F788" s="8"/>
      <c r="G788" s="8"/>
      <c r="H788" s="75"/>
      <c r="I788" s="8"/>
      <c r="J788" s="75"/>
      <c r="K788" s="8"/>
      <c r="L788" s="8"/>
      <c r="M788" s="8"/>
      <c r="N788" s="8"/>
      <c r="O788" s="8"/>
      <c r="P788" s="8"/>
      <c r="Q788" s="8"/>
      <c r="R788" s="74"/>
      <c r="S788" s="8"/>
      <c r="T788" s="8"/>
      <c r="U788" s="8"/>
      <c r="V788" s="8"/>
      <c r="W788" s="8"/>
      <c r="X788" s="8"/>
      <c r="Y788" s="8"/>
      <c r="Z788" s="8"/>
    </row>
    <row r="789" spans="1:26" ht="14.25" customHeight="1">
      <c r="A789" s="8"/>
      <c r="B789" s="8"/>
      <c r="C789" s="8"/>
      <c r="D789" s="8"/>
      <c r="E789" s="8"/>
      <c r="F789" s="8"/>
      <c r="G789" s="8"/>
      <c r="H789" s="75"/>
      <c r="I789" s="8"/>
      <c r="J789" s="75"/>
      <c r="K789" s="8"/>
      <c r="L789" s="8"/>
      <c r="M789" s="8"/>
      <c r="N789" s="8"/>
      <c r="O789" s="8"/>
      <c r="P789" s="8"/>
      <c r="Q789" s="8"/>
      <c r="R789" s="74"/>
      <c r="S789" s="8"/>
      <c r="T789" s="8"/>
      <c r="U789" s="8"/>
      <c r="V789" s="8"/>
      <c r="W789" s="8"/>
      <c r="X789" s="8"/>
      <c r="Y789" s="8"/>
      <c r="Z789" s="8"/>
    </row>
    <row r="790" spans="1:26" ht="14.25" customHeight="1">
      <c r="A790" s="8"/>
      <c r="B790" s="8"/>
      <c r="C790" s="8"/>
      <c r="D790" s="8"/>
      <c r="E790" s="8"/>
      <c r="F790" s="8"/>
      <c r="G790" s="8"/>
      <c r="H790" s="75"/>
      <c r="I790" s="8"/>
      <c r="J790" s="75"/>
      <c r="K790" s="8"/>
      <c r="L790" s="8"/>
      <c r="M790" s="8"/>
      <c r="N790" s="8"/>
      <c r="O790" s="8"/>
      <c r="P790" s="8"/>
      <c r="Q790" s="8"/>
      <c r="R790" s="74"/>
      <c r="S790" s="8"/>
      <c r="T790" s="8"/>
      <c r="U790" s="8"/>
      <c r="V790" s="8"/>
      <c r="W790" s="8"/>
      <c r="X790" s="8"/>
      <c r="Y790" s="8"/>
      <c r="Z790" s="8"/>
    </row>
    <row r="791" spans="1:26" ht="14.25" customHeight="1">
      <c r="A791" s="8"/>
      <c r="B791" s="8"/>
      <c r="C791" s="8"/>
      <c r="D791" s="8"/>
      <c r="E791" s="8"/>
      <c r="F791" s="8"/>
      <c r="G791" s="8"/>
      <c r="H791" s="75"/>
      <c r="I791" s="8"/>
      <c r="J791" s="75"/>
      <c r="K791" s="8"/>
      <c r="L791" s="8"/>
      <c r="M791" s="8"/>
      <c r="N791" s="8"/>
      <c r="O791" s="8"/>
      <c r="P791" s="8"/>
      <c r="Q791" s="8"/>
      <c r="R791" s="74"/>
      <c r="S791" s="8"/>
      <c r="T791" s="8"/>
      <c r="U791" s="8"/>
      <c r="V791" s="8"/>
      <c r="W791" s="8"/>
      <c r="X791" s="8"/>
      <c r="Y791" s="8"/>
      <c r="Z791" s="8"/>
    </row>
    <row r="792" spans="1:26" ht="14.25" customHeight="1">
      <c r="A792" s="8"/>
      <c r="B792" s="8"/>
      <c r="C792" s="8"/>
      <c r="D792" s="8"/>
      <c r="E792" s="8"/>
      <c r="F792" s="8"/>
      <c r="G792" s="8"/>
      <c r="H792" s="75"/>
      <c r="I792" s="8"/>
      <c r="J792" s="75"/>
      <c r="K792" s="8"/>
      <c r="L792" s="8"/>
      <c r="M792" s="8"/>
      <c r="N792" s="8"/>
      <c r="O792" s="8"/>
      <c r="P792" s="8"/>
      <c r="Q792" s="8"/>
      <c r="R792" s="74"/>
      <c r="S792" s="8"/>
      <c r="T792" s="8"/>
      <c r="U792" s="8"/>
      <c r="V792" s="8"/>
      <c r="W792" s="8"/>
      <c r="X792" s="8"/>
      <c r="Y792" s="8"/>
      <c r="Z792" s="8"/>
    </row>
    <row r="793" spans="1:26" ht="14.25" customHeight="1">
      <c r="A793" s="8"/>
      <c r="B793" s="8"/>
      <c r="C793" s="8"/>
      <c r="D793" s="8"/>
      <c r="E793" s="8"/>
      <c r="F793" s="8"/>
      <c r="G793" s="8"/>
      <c r="H793" s="75"/>
      <c r="I793" s="8"/>
      <c r="J793" s="75"/>
      <c r="K793" s="8"/>
      <c r="L793" s="8"/>
      <c r="M793" s="8"/>
      <c r="N793" s="8"/>
      <c r="O793" s="8"/>
      <c r="P793" s="8"/>
      <c r="Q793" s="8"/>
      <c r="R793" s="74"/>
      <c r="S793" s="8"/>
      <c r="T793" s="8"/>
      <c r="U793" s="8"/>
      <c r="V793" s="8"/>
      <c r="W793" s="8"/>
      <c r="X793" s="8"/>
      <c r="Y793" s="8"/>
      <c r="Z793" s="8"/>
    </row>
    <row r="794" spans="1:26" ht="14.25" customHeight="1">
      <c r="A794" s="8"/>
      <c r="B794" s="8"/>
      <c r="C794" s="8"/>
      <c r="D794" s="8"/>
      <c r="E794" s="8"/>
      <c r="F794" s="8"/>
      <c r="G794" s="8"/>
      <c r="H794" s="75"/>
      <c r="I794" s="8"/>
      <c r="J794" s="75"/>
      <c r="K794" s="8"/>
      <c r="L794" s="8"/>
      <c r="M794" s="8"/>
      <c r="N794" s="8"/>
      <c r="O794" s="8"/>
      <c r="P794" s="8"/>
      <c r="Q794" s="8"/>
      <c r="R794" s="74"/>
      <c r="S794" s="8"/>
      <c r="T794" s="8"/>
      <c r="U794" s="8"/>
      <c r="V794" s="8"/>
      <c r="W794" s="8"/>
      <c r="X794" s="8"/>
      <c r="Y794" s="8"/>
      <c r="Z794" s="8"/>
    </row>
    <row r="795" spans="1:26" ht="14.25" customHeight="1">
      <c r="A795" s="8"/>
      <c r="B795" s="8"/>
      <c r="C795" s="8"/>
      <c r="D795" s="8"/>
      <c r="E795" s="8"/>
      <c r="F795" s="8"/>
      <c r="G795" s="8"/>
      <c r="H795" s="75"/>
      <c r="I795" s="8"/>
      <c r="J795" s="75"/>
      <c r="K795" s="8"/>
      <c r="L795" s="8"/>
      <c r="M795" s="8"/>
      <c r="N795" s="8"/>
      <c r="O795" s="8"/>
      <c r="P795" s="8"/>
      <c r="Q795" s="8"/>
      <c r="R795" s="74"/>
      <c r="S795" s="8"/>
      <c r="T795" s="8"/>
      <c r="U795" s="8"/>
      <c r="V795" s="8"/>
      <c r="W795" s="8"/>
      <c r="X795" s="8"/>
      <c r="Y795" s="8"/>
      <c r="Z795" s="8"/>
    </row>
    <row r="796" spans="1:26" ht="14.25" customHeight="1">
      <c r="A796" s="8"/>
      <c r="B796" s="8"/>
      <c r="C796" s="8"/>
      <c r="D796" s="8"/>
      <c r="E796" s="8"/>
      <c r="F796" s="8"/>
      <c r="G796" s="8"/>
      <c r="H796" s="75"/>
      <c r="I796" s="8"/>
      <c r="J796" s="75"/>
      <c r="K796" s="8"/>
      <c r="L796" s="8"/>
      <c r="M796" s="8"/>
      <c r="N796" s="8"/>
      <c r="O796" s="8"/>
      <c r="P796" s="8"/>
      <c r="Q796" s="8"/>
      <c r="R796" s="74"/>
      <c r="S796" s="8"/>
      <c r="T796" s="8"/>
      <c r="U796" s="8"/>
      <c r="V796" s="8"/>
      <c r="W796" s="8"/>
      <c r="X796" s="8"/>
      <c r="Y796" s="8"/>
      <c r="Z796" s="8"/>
    </row>
    <row r="797" spans="1:26" ht="14.25" customHeight="1">
      <c r="A797" s="8"/>
      <c r="B797" s="8"/>
      <c r="C797" s="8"/>
      <c r="D797" s="8"/>
      <c r="E797" s="8"/>
      <c r="F797" s="8"/>
      <c r="G797" s="8"/>
      <c r="H797" s="75"/>
      <c r="I797" s="8"/>
      <c r="J797" s="75"/>
      <c r="K797" s="8"/>
      <c r="L797" s="8"/>
      <c r="M797" s="8"/>
      <c r="N797" s="8"/>
      <c r="O797" s="8"/>
      <c r="P797" s="8"/>
      <c r="Q797" s="8"/>
      <c r="R797" s="74"/>
      <c r="S797" s="8"/>
      <c r="T797" s="8"/>
      <c r="U797" s="8"/>
      <c r="V797" s="8"/>
      <c r="W797" s="8"/>
      <c r="X797" s="8"/>
      <c r="Y797" s="8"/>
      <c r="Z797" s="8"/>
    </row>
    <row r="798" spans="1:26" ht="14.25" customHeight="1">
      <c r="A798" s="8"/>
      <c r="B798" s="8"/>
      <c r="C798" s="8"/>
      <c r="D798" s="8"/>
      <c r="E798" s="8"/>
      <c r="F798" s="8"/>
      <c r="G798" s="8"/>
      <c r="H798" s="75"/>
      <c r="I798" s="8"/>
      <c r="J798" s="75"/>
      <c r="K798" s="8"/>
      <c r="L798" s="8"/>
      <c r="M798" s="8"/>
      <c r="N798" s="8"/>
      <c r="O798" s="8"/>
      <c r="P798" s="8"/>
      <c r="Q798" s="8"/>
      <c r="R798" s="74"/>
      <c r="S798" s="8"/>
      <c r="T798" s="8"/>
      <c r="U798" s="8"/>
      <c r="V798" s="8"/>
      <c r="W798" s="8"/>
      <c r="X798" s="8"/>
      <c r="Y798" s="8"/>
      <c r="Z798" s="8"/>
    </row>
    <row r="799" spans="1:26" ht="14.25" customHeight="1">
      <c r="A799" s="8"/>
      <c r="B799" s="8"/>
      <c r="C799" s="8"/>
      <c r="D799" s="8"/>
      <c r="E799" s="8"/>
      <c r="F799" s="8"/>
      <c r="G799" s="8"/>
      <c r="H799" s="75"/>
      <c r="I799" s="8"/>
      <c r="J799" s="75"/>
      <c r="K799" s="8"/>
      <c r="L799" s="8"/>
      <c r="M799" s="8"/>
      <c r="N799" s="8"/>
      <c r="O799" s="8"/>
      <c r="P799" s="8"/>
      <c r="Q799" s="8"/>
      <c r="R799" s="74"/>
      <c r="S799" s="8"/>
      <c r="T799" s="8"/>
      <c r="U799" s="8"/>
      <c r="V799" s="8"/>
      <c r="W799" s="8"/>
      <c r="X799" s="8"/>
      <c r="Y799" s="8"/>
      <c r="Z799" s="8"/>
    </row>
    <row r="800" spans="1:26" ht="14.25" customHeight="1">
      <c r="A800" s="8"/>
      <c r="B800" s="8"/>
      <c r="C800" s="8"/>
      <c r="D800" s="8"/>
      <c r="E800" s="8"/>
      <c r="F800" s="8"/>
      <c r="G800" s="8"/>
      <c r="H800" s="75"/>
      <c r="I800" s="8"/>
      <c r="J800" s="75"/>
      <c r="K800" s="8"/>
      <c r="L800" s="8"/>
      <c r="M800" s="8"/>
      <c r="N800" s="8"/>
      <c r="O800" s="8"/>
      <c r="P800" s="8"/>
      <c r="Q800" s="8"/>
      <c r="R800" s="74"/>
      <c r="S800" s="8"/>
      <c r="T800" s="8"/>
      <c r="U800" s="8"/>
      <c r="V800" s="8"/>
      <c r="W800" s="8"/>
      <c r="X800" s="8"/>
      <c r="Y800" s="8"/>
      <c r="Z800" s="8"/>
    </row>
    <row r="801" spans="1:26" ht="14.25" customHeight="1">
      <c r="A801" s="8"/>
      <c r="B801" s="8"/>
      <c r="C801" s="8"/>
      <c r="D801" s="8"/>
      <c r="E801" s="8"/>
      <c r="F801" s="8"/>
      <c r="G801" s="8"/>
      <c r="H801" s="75"/>
      <c r="I801" s="8"/>
      <c r="J801" s="75"/>
      <c r="K801" s="8"/>
      <c r="L801" s="8"/>
      <c r="M801" s="8"/>
      <c r="N801" s="8"/>
      <c r="O801" s="8"/>
      <c r="P801" s="8"/>
      <c r="Q801" s="8"/>
      <c r="R801" s="74"/>
      <c r="S801" s="8"/>
      <c r="T801" s="8"/>
      <c r="U801" s="8"/>
      <c r="V801" s="8"/>
      <c r="W801" s="8"/>
      <c r="X801" s="8"/>
      <c r="Y801" s="8"/>
      <c r="Z801" s="8"/>
    </row>
    <row r="802" spans="1:26" ht="14.25" customHeight="1">
      <c r="A802" s="8"/>
      <c r="B802" s="8"/>
      <c r="C802" s="8"/>
      <c r="D802" s="8"/>
      <c r="E802" s="8"/>
      <c r="F802" s="8"/>
      <c r="G802" s="8"/>
      <c r="H802" s="75"/>
      <c r="I802" s="8"/>
      <c r="J802" s="75"/>
      <c r="K802" s="8"/>
      <c r="L802" s="8"/>
      <c r="M802" s="8"/>
      <c r="N802" s="8"/>
      <c r="O802" s="8"/>
      <c r="P802" s="8"/>
      <c r="Q802" s="8"/>
      <c r="R802" s="74"/>
      <c r="S802" s="8"/>
      <c r="T802" s="8"/>
      <c r="U802" s="8"/>
      <c r="V802" s="8"/>
      <c r="W802" s="8"/>
      <c r="X802" s="8"/>
      <c r="Y802" s="8"/>
      <c r="Z802" s="8"/>
    </row>
    <row r="803" spans="1:26" ht="14.25" customHeight="1">
      <c r="A803" s="8"/>
      <c r="B803" s="8"/>
      <c r="C803" s="8"/>
      <c r="D803" s="8"/>
      <c r="E803" s="8"/>
      <c r="F803" s="8"/>
      <c r="G803" s="8"/>
      <c r="H803" s="75"/>
      <c r="I803" s="8"/>
      <c r="J803" s="75"/>
      <c r="K803" s="8"/>
      <c r="L803" s="8"/>
      <c r="M803" s="8"/>
      <c r="N803" s="8"/>
      <c r="O803" s="8"/>
      <c r="P803" s="8"/>
      <c r="Q803" s="8"/>
      <c r="R803" s="74"/>
      <c r="S803" s="8"/>
      <c r="T803" s="8"/>
      <c r="U803" s="8"/>
      <c r="V803" s="8"/>
      <c r="W803" s="8"/>
      <c r="X803" s="8"/>
      <c r="Y803" s="8"/>
      <c r="Z803" s="8"/>
    </row>
    <row r="804" spans="1:26" ht="14.25" customHeight="1">
      <c r="A804" s="8"/>
      <c r="B804" s="8"/>
      <c r="C804" s="8"/>
      <c r="D804" s="8"/>
      <c r="E804" s="8"/>
      <c r="F804" s="8"/>
      <c r="G804" s="8"/>
      <c r="H804" s="75"/>
      <c r="I804" s="8"/>
      <c r="J804" s="75"/>
      <c r="K804" s="8"/>
      <c r="L804" s="8"/>
      <c r="M804" s="8"/>
      <c r="N804" s="8"/>
      <c r="O804" s="8"/>
      <c r="P804" s="8"/>
      <c r="Q804" s="8"/>
      <c r="R804" s="74"/>
      <c r="S804" s="8"/>
      <c r="T804" s="8"/>
      <c r="U804" s="8"/>
      <c r="V804" s="8"/>
      <c r="W804" s="8"/>
      <c r="X804" s="8"/>
      <c r="Y804" s="8"/>
      <c r="Z804" s="8"/>
    </row>
    <row r="805" spans="1:26" ht="14.25" customHeight="1">
      <c r="A805" s="8"/>
      <c r="B805" s="8"/>
      <c r="C805" s="8"/>
      <c r="D805" s="8"/>
      <c r="E805" s="8"/>
      <c r="F805" s="8"/>
      <c r="G805" s="8"/>
      <c r="H805" s="75"/>
      <c r="I805" s="8"/>
      <c r="J805" s="75"/>
      <c r="K805" s="8"/>
      <c r="L805" s="8"/>
      <c r="M805" s="8"/>
      <c r="N805" s="8"/>
      <c r="O805" s="8"/>
      <c r="P805" s="8"/>
      <c r="Q805" s="8"/>
      <c r="R805" s="74"/>
      <c r="S805" s="8"/>
      <c r="T805" s="8"/>
      <c r="U805" s="8"/>
      <c r="V805" s="8"/>
      <c r="W805" s="8"/>
      <c r="X805" s="8"/>
      <c r="Y805" s="8"/>
      <c r="Z805" s="8"/>
    </row>
    <row r="806" spans="1:26" ht="14.25" customHeight="1">
      <c r="A806" s="8"/>
      <c r="B806" s="8"/>
      <c r="C806" s="8"/>
      <c r="D806" s="8"/>
      <c r="E806" s="8"/>
      <c r="F806" s="8"/>
      <c r="G806" s="8"/>
      <c r="H806" s="75"/>
      <c r="I806" s="8"/>
      <c r="J806" s="75"/>
      <c r="K806" s="8"/>
      <c r="L806" s="8"/>
      <c r="M806" s="8"/>
      <c r="N806" s="8"/>
      <c r="O806" s="8"/>
      <c r="P806" s="8"/>
      <c r="Q806" s="8"/>
      <c r="R806" s="74"/>
      <c r="S806" s="8"/>
      <c r="T806" s="8"/>
      <c r="U806" s="8"/>
      <c r="V806" s="8"/>
      <c r="W806" s="8"/>
      <c r="X806" s="8"/>
      <c r="Y806" s="8"/>
      <c r="Z806" s="8"/>
    </row>
    <row r="807" spans="1:26" ht="14.25" customHeight="1">
      <c r="A807" s="8"/>
      <c r="B807" s="8"/>
      <c r="C807" s="8"/>
      <c r="D807" s="8"/>
      <c r="E807" s="8"/>
      <c r="F807" s="8"/>
      <c r="G807" s="8"/>
      <c r="H807" s="75"/>
      <c r="I807" s="8"/>
      <c r="J807" s="75"/>
      <c r="K807" s="8"/>
      <c r="L807" s="8"/>
      <c r="M807" s="8"/>
      <c r="N807" s="8"/>
      <c r="O807" s="8"/>
      <c r="P807" s="8"/>
      <c r="Q807" s="8"/>
      <c r="R807" s="74"/>
      <c r="S807" s="8"/>
      <c r="T807" s="8"/>
      <c r="U807" s="8"/>
      <c r="V807" s="8"/>
      <c r="W807" s="8"/>
      <c r="X807" s="8"/>
      <c r="Y807" s="8"/>
      <c r="Z807" s="8"/>
    </row>
    <row r="808" spans="1:26" ht="14.25" customHeight="1">
      <c r="A808" s="8"/>
      <c r="B808" s="8"/>
      <c r="C808" s="8"/>
      <c r="D808" s="8"/>
      <c r="E808" s="8"/>
      <c r="F808" s="8"/>
      <c r="G808" s="8"/>
      <c r="H808" s="75"/>
      <c r="I808" s="8"/>
      <c r="J808" s="75"/>
      <c r="K808" s="8"/>
      <c r="L808" s="8"/>
      <c r="M808" s="8"/>
      <c r="N808" s="8"/>
      <c r="O808" s="8"/>
      <c r="P808" s="8"/>
      <c r="Q808" s="8"/>
      <c r="R808" s="74"/>
      <c r="S808" s="8"/>
      <c r="T808" s="8"/>
      <c r="U808" s="8"/>
      <c r="V808" s="8"/>
      <c r="W808" s="8"/>
      <c r="X808" s="8"/>
      <c r="Y808" s="8"/>
      <c r="Z808" s="8"/>
    </row>
    <row r="809" spans="1:26" ht="14.25" customHeight="1">
      <c r="A809" s="8"/>
      <c r="B809" s="8"/>
      <c r="C809" s="8"/>
      <c r="D809" s="8"/>
      <c r="E809" s="8"/>
      <c r="F809" s="8"/>
      <c r="G809" s="8"/>
      <c r="H809" s="75"/>
      <c r="I809" s="8"/>
      <c r="J809" s="75"/>
      <c r="K809" s="8"/>
      <c r="L809" s="8"/>
      <c r="M809" s="8"/>
      <c r="N809" s="8"/>
      <c r="O809" s="8"/>
      <c r="P809" s="8"/>
      <c r="Q809" s="8"/>
      <c r="R809" s="74"/>
      <c r="S809" s="8"/>
      <c r="T809" s="8"/>
      <c r="U809" s="8"/>
      <c r="V809" s="8"/>
      <c r="W809" s="8"/>
      <c r="X809" s="8"/>
      <c r="Y809" s="8"/>
      <c r="Z809" s="8"/>
    </row>
    <row r="810" spans="1:26" ht="14.25" customHeight="1">
      <c r="A810" s="8"/>
      <c r="B810" s="8"/>
      <c r="C810" s="8"/>
      <c r="D810" s="8"/>
      <c r="E810" s="8"/>
      <c r="F810" s="8"/>
      <c r="G810" s="8"/>
      <c r="H810" s="75"/>
      <c r="I810" s="8"/>
      <c r="J810" s="75"/>
      <c r="K810" s="8"/>
      <c r="L810" s="8"/>
      <c r="M810" s="8"/>
      <c r="N810" s="8"/>
      <c r="O810" s="8"/>
      <c r="P810" s="8"/>
      <c r="Q810" s="8"/>
      <c r="R810" s="74"/>
      <c r="S810" s="8"/>
      <c r="T810" s="8"/>
      <c r="U810" s="8"/>
      <c r="V810" s="8"/>
      <c r="W810" s="8"/>
      <c r="X810" s="8"/>
      <c r="Y810" s="8"/>
      <c r="Z810" s="8"/>
    </row>
    <row r="811" spans="1:26" ht="14.25" customHeight="1">
      <c r="A811" s="8"/>
      <c r="B811" s="8"/>
      <c r="C811" s="8"/>
      <c r="D811" s="8"/>
      <c r="E811" s="8"/>
      <c r="F811" s="8"/>
      <c r="G811" s="8"/>
      <c r="H811" s="75"/>
      <c r="I811" s="8"/>
      <c r="J811" s="75"/>
      <c r="K811" s="8"/>
      <c r="L811" s="8"/>
      <c r="M811" s="8"/>
      <c r="N811" s="8"/>
      <c r="O811" s="8"/>
      <c r="P811" s="8"/>
      <c r="Q811" s="8"/>
      <c r="R811" s="74"/>
      <c r="S811" s="8"/>
      <c r="T811" s="8"/>
      <c r="U811" s="8"/>
      <c r="V811" s="8"/>
      <c r="W811" s="8"/>
      <c r="X811" s="8"/>
      <c r="Y811" s="8"/>
      <c r="Z811" s="8"/>
    </row>
    <row r="812" spans="1:26" ht="14.25" customHeight="1">
      <c r="A812" s="8"/>
      <c r="B812" s="8"/>
      <c r="C812" s="8"/>
      <c r="D812" s="8"/>
      <c r="E812" s="8"/>
      <c r="F812" s="8"/>
      <c r="G812" s="8"/>
      <c r="H812" s="75"/>
      <c r="I812" s="8"/>
      <c r="J812" s="75"/>
      <c r="K812" s="8"/>
      <c r="L812" s="8"/>
      <c r="M812" s="8"/>
      <c r="N812" s="8"/>
      <c r="O812" s="8"/>
      <c r="P812" s="8"/>
      <c r="Q812" s="8"/>
      <c r="R812" s="74"/>
      <c r="S812" s="8"/>
      <c r="T812" s="8"/>
      <c r="U812" s="8"/>
      <c r="V812" s="8"/>
      <c r="W812" s="8"/>
      <c r="X812" s="8"/>
      <c r="Y812" s="8"/>
      <c r="Z812" s="8"/>
    </row>
    <row r="813" spans="1:26" ht="14.25" customHeight="1">
      <c r="A813" s="8"/>
      <c r="B813" s="8"/>
      <c r="C813" s="8"/>
      <c r="D813" s="8"/>
      <c r="E813" s="8"/>
      <c r="F813" s="8"/>
      <c r="G813" s="8"/>
      <c r="H813" s="75"/>
      <c r="I813" s="8"/>
      <c r="J813" s="75"/>
      <c r="K813" s="8"/>
      <c r="L813" s="8"/>
      <c r="M813" s="8"/>
      <c r="N813" s="8"/>
      <c r="O813" s="8"/>
      <c r="P813" s="8"/>
      <c r="Q813" s="8"/>
      <c r="R813" s="74"/>
      <c r="S813" s="8"/>
      <c r="T813" s="8"/>
      <c r="U813" s="8"/>
      <c r="V813" s="8"/>
      <c r="W813" s="8"/>
      <c r="X813" s="8"/>
      <c r="Y813" s="8"/>
      <c r="Z813" s="8"/>
    </row>
    <row r="814" spans="1:26" ht="14.25" customHeight="1">
      <c r="A814" s="8"/>
      <c r="B814" s="8"/>
      <c r="C814" s="8"/>
      <c r="D814" s="8"/>
      <c r="E814" s="8"/>
      <c r="F814" s="8"/>
      <c r="G814" s="8"/>
      <c r="H814" s="75"/>
      <c r="I814" s="8"/>
      <c r="J814" s="75"/>
      <c r="K814" s="8"/>
      <c r="L814" s="8"/>
      <c r="M814" s="8"/>
      <c r="N814" s="8"/>
      <c r="O814" s="8"/>
      <c r="P814" s="8"/>
      <c r="Q814" s="8"/>
      <c r="R814" s="74"/>
      <c r="S814" s="8"/>
      <c r="T814" s="8"/>
      <c r="U814" s="8"/>
      <c r="V814" s="8"/>
      <c r="W814" s="8"/>
      <c r="X814" s="8"/>
      <c r="Y814" s="8"/>
      <c r="Z814" s="8"/>
    </row>
    <row r="815" spans="1:26" ht="14.25" customHeight="1">
      <c r="A815" s="8"/>
      <c r="B815" s="8"/>
      <c r="C815" s="8"/>
      <c r="D815" s="8"/>
      <c r="E815" s="8"/>
      <c r="F815" s="8"/>
      <c r="G815" s="8"/>
      <c r="H815" s="75"/>
      <c r="I815" s="8"/>
      <c r="J815" s="75"/>
      <c r="K815" s="8"/>
      <c r="L815" s="8"/>
      <c r="M815" s="8"/>
      <c r="N815" s="8"/>
      <c r="O815" s="8"/>
      <c r="P815" s="8"/>
      <c r="Q815" s="8"/>
      <c r="R815" s="74"/>
      <c r="S815" s="8"/>
      <c r="T815" s="8"/>
      <c r="U815" s="8"/>
      <c r="V815" s="8"/>
      <c r="W815" s="8"/>
      <c r="X815" s="8"/>
      <c r="Y815" s="8"/>
      <c r="Z815" s="8"/>
    </row>
    <row r="816" spans="1:26" ht="14.25" customHeight="1">
      <c r="A816" s="8"/>
      <c r="B816" s="8"/>
      <c r="C816" s="8"/>
      <c r="D816" s="8"/>
      <c r="E816" s="8"/>
      <c r="F816" s="8"/>
      <c r="G816" s="8"/>
      <c r="H816" s="75"/>
      <c r="I816" s="8"/>
      <c r="J816" s="75"/>
      <c r="K816" s="8"/>
      <c r="L816" s="8"/>
      <c r="M816" s="8"/>
      <c r="N816" s="8"/>
      <c r="O816" s="8"/>
      <c r="P816" s="8"/>
      <c r="Q816" s="8"/>
      <c r="R816" s="74"/>
      <c r="S816" s="8"/>
      <c r="T816" s="8"/>
      <c r="U816" s="8"/>
      <c r="V816" s="8"/>
      <c r="W816" s="8"/>
      <c r="X816" s="8"/>
      <c r="Y816" s="8"/>
      <c r="Z816" s="8"/>
    </row>
    <row r="817" spans="1:26" ht="14.25" customHeight="1">
      <c r="A817" s="8"/>
      <c r="B817" s="8"/>
      <c r="C817" s="8"/>
      <c r="D817" s="8"/>
      <c r="E817" s="8"/>
      <c r="F817" s="8"/>
      <c r="G817" s="8"/>
      <c r="H817" s="75"/>
      <c r="I817" s="8"/>
      <c r="J817" s="75"/>
      <c r="K817" s="8"/>
      <c r="L817" s="8"/>
      <c r="M817" s="8"/>
      <c r="N817" s="8"/>
      <c r="O817" s="8"/>
      <c r="P817" s="8"/>
      <c r="Q817" s="8"/>
      <c r="R817" s="74"/>
      <c r="S817" s="8"/>
      <c r="T817" s="8"/>
      <c r="U817" s="8"/>
      <c r="V817" s="8"/>
      <c r="W817" s="8"/>
      <c r="X817" s="8"/>
      <c r="Y817" s="8"/>
      <c r="Z817" s="8"/>
    </row>
    <row r="818" spans="1:26" ht="14.25" customHeight="1">
      <c r="A818" s="8"/>
      <c r="B818" s="8"/>
      <c r="C818" s="8"/>
      <c r="D818" s="8"/>
      <c r="E818" s="8"/>
      <c r="F818" s="8"/>
      <c r="G818" s="8"/>
      <c r="H818" s="75"/>
      <c r="I818" s="8"/>
      <c r="J818" s="75"/>
      <c r="K818" s="8"/>
      <c r="L818" s="8"/>
      <c r="M818" s="8"/>
      <c r="N818" s="8"/>
      <c r="O818" s="8"/>
      <c r="P818" s="8"/>
      <c r="Q818" s="8"/>
      <c r="R818" s="74"/>
      <c r="S818" s="8"/>
      <c r="T818" s="8"/>
      <c r="U818" s="8"/>
      <c r="V818" s="8"/>
      <c r="W818" s="8"/>
      <c r="X818" s="8"/>
      <c r="Y818" s="8"/>
      <c r="Z818" s="8"/>
    </row>
    <row r="819" spans="1:26" ht="14.25" customHeight="1">
      <c r="A819" s="8"/>
      <c r="B819" s="8"/>
      <c r="C819" s="8"/>
      <c r="D819" s="8"/>
      <c r="E819" s="8"/>
      <c r="F819" s="8"/>
      <c r="G819" s="8"/>
      <c r="H819" s="75"/>
      <c r="I819" s="8"/>
      <c r="J819" s="75"/>
      <c r="K819" s="8"/>
      <c r="L819" s="8"/>
      <c r="M819" s="8"/>
      <c r="N819" s="8"/>
      <c r="O819" s="8"/>
      <c r="P819" s="8"/>
      <c r="Q819" s="8"/>
      <c r="R819" s="74"/>
      <c r="S819" s="8"/>
      <c r="T819" s="8"/>
      <c r="U819" s="8"/>
      <c r="V819" s="8"/>
      <c r="W819" s="8"/>
      <c r="X819" s="8"/>
      <c r="Y819" s="8"/>
      <c r="Z819" s="8"/>
    </row>
    <row r="820" spans="1:26" ht="14.25" customHeight="1">
      <c r="A820" s="8"/>
      <c r="B820" s="8"/>
      <c r="C820" s="8"/>
      <c r="D820" s="8"/>
      <c r="E820" s="8"/>
      <c r="F820" s="8"/>
      <c r="G820" s="8"/>
      <c r="H820" s="75"/>
      <c r="I820" s="8"/>
      <c r="J820" s="75"/>
      <c r="K820" s="8"/>
      <c r="L820" s="8"/>
      <c r="M820" s="8"/>
      <c r="N820" s="8"/>
      <c r="O820" s="8"/>
      <c r="P820" s="8"/>
      <c r="Q820" s="8"/>
      <c r="R820" s="74"/>
      <c r="S820" s="8"/>
      <c r="T820" s="8"/>
      <c r="U820" s="8"/>
      <c r="V820" s="8"/>
      <c r="W820" s="8"/>
      <c r="X820" s="8"/>
      <c r="Y820" s="8"/>
      <c r="Z820" s="8"/>
    </row>
    <row r="821" spans="1:26" ht="14.25" customHeight="1">
      <c r="A821" s="8"/>
      <c r="B821" s="8"/>
      <c r="C821" s="8"/>
      <c r="D821" s="8"/>
      <c r="E821" s="8"/>
      <c r="F821" s="8"/>
      <c r="G821" s="8"/>
      <c r="H821" s="75"/>
      <c r="I821" s="8"/>
      <c r="J821" s="75"/>
      <c r="K821" s="8"/>
      <c r="L821" s="8"/>
      <c r="M821" s="8"/>
      <c r="N821" s="8"/>
      <c r="O821" s="8"/>
      <c r="P821" s="8"/>
      <c r="Q821" s="8"/>
      <c r="R821" s="74"/>
      <c r="S821" s="8"/>
      <c r="T821" s="8"/>
      <c r="U821" s="8"/>
      <c r="V821" s="8"/>
      <c r="W821" s="8"/>
      <c r="X821" s="8"/>
      <c r="Y821" s="8"/>
      <c r="Z821" s="8"/>
    </row>
    <row r="822" spans="1:26" ht="14.25" customHeight="1">
      <c r="A822" s="8"/>
      <c r="B822" s="8"/>
      <c r="C822" s="8"/>
      <c r="D822" s="8"/>
      <c r="E822" s="8"/>
      <c r="F822" s="8"/>
      <c r="G822" s="8"/>
      <c r="H822" s="75"/>
      <c r="I822" s="8"/>
      <c r="J822" s="75"/>
      <c r="K822" s="8"/>
      <c r="L822" s="8"/>
      <c r="M822" s="8"/>
      <c r="N822" s="8"/>
      <c r="O822" s="8"/>
      <c r="P822" s="8"/>
      <c r="Q822" s="8"/>
      <c r="R822" s="74"/>
      <c r="S822" s="8"/>
      <c r="T822" s="8"/>
      <c r="U822" s="8"/>
      <c r="V822" s="8"/>
      <c r="W822" s="8"/>
      <c r="X822" s="8"/>
      <c r="Y822" s="8"/>
      <c r="Z822" s="8"/>
    </row>
    <row r="823" spans="1:26" ht="14.25" customHeight="1">
      <c r="A823" s="8"/>
      <c r="B823" s="8"/>
      <c r="C823" s="8"/>
      <c r="D823" s="8"/>
      <c r="E823" s="8"/>
      <c r="F823" s="8"/>
      <c r="G823" s="8"/>
      <c r="H823" s="75"/>
      <c r="I823" s="8"/>
      <c r="J823" s="75"/>
      <c r="K823" s="8"/>
      <c r="L823" s="8"/>
      <c r="M823" s="8"/>
      <c r="N823" s="8"/>
      <c r="O823" s="8"/>
      <c r="P823" s="8"/>
      <c r="Q823" s="8"/>
      <c r="R823" s="74"/>
      <c r="S823" s="8"/>
      <c r="T823" s="8"/>
      <c r="U823" s="8"/>
      <c r="V823" s="8"/>
      <c r="W823" s="8"/>
      <c r="X823" s="8"/>
      <c r="Y823" s="8"/>
      <c r="Z823" s="8"/>
    </row>
    <row r="824" spans="1:26" ht="14.25" customHeight="1">
      <c r="A824" s="8"/>
      <c r="B824" s="8"/>
      <c r="C824" s="8"/>
      <c r="D824" s="8"/>
      <c r="E824" s="8"/>
      <c r="F824" s="8"/>
      <c r="G824" s="8"/>
      <c r="H824" s="75"/>
      <c r="I824" s="8"/>
      <c r="J824" s="75"/>
      <c r="K824" s="8"/>
      <c r="L824" s="8"/>
      <c r="M824" s="8"/>
      <c r="N824" s="8"/>
      <c r="O824" s="8"/>
      <c r="P824" s="8"/>
      <c r="Q824" s="8"/>
      <c r="R824" s="74"/>
      <c r="S824" s="8"/>
      <c r="T824" s="8"/>
      <c r="U824" s="8"/>
      <c r="V824" s="8"/>
      <c r="W824" s="8"/>
      <c r="X824" s="8"/>
      <c r="Y824" s="8"/>
      <c r="Z824" s="8"/>
    </row>
    <row r="825" spans="1:26" ht="14.25" customHeight="1">
      <c r="A825" s="8"/>
      <c r="B825" s="8"/>
      <c r="C825" s="8"/>
      <c r="D825" s="8"/>
      <c r="E825" s="8"/>
      <c r="F825" s="8"/>
      <c r="G825" s="8"/>
      <c r="H825" s="75"/>
      <c r="I825" s="8"/>
      <c r="J825" s="75"/>
      <c r="K825" s="8"/>
      <c r="L825" s="8"/>
      <c r="M825" s="8"/>
      <c r="N825" s="8"/>
      <c r="O825" s="8"/>
      <c r="P825" s="8"/>
      <c r="Q825" s="8"/>
      <c r="R825" s="74"/>
      <c r="S825" s="8"/>
      <c r="T825" s="8"/>
      <c r="U825" s="8"/>
      <c r="V825" s="8"/>
      <c r="W825" s="8"/>
      <c r="X825" s="8"/>
      <c r="Y825" s="8"/>
      <c r="Z825" s="8"/>
    </row>
    <row r="826" spans="1:26" ht="14.25" customHeight="1">
      <c r="A826" s="8"/>
      <c r="B826" s="8"/>
      <c r="C826" s="8"/>
      <c r="D826" s="8"/>
      <c r="E826" s="8"/>
      <c r="F826" s="8"/>
      <c r="G826" s="8"/>
      <c r="H826" s="75"/>
      <c r="I826" s="8"/>
      <c r="J826" s="75"/>
      <c r="K826" s="8"/>
      <c r="L826" s="8"/>
      <c r="M826" s="8"/>
      <c r="N826" s="8"/>
      <c r="O826" s="8"/>
      <c r="P826" s="8"/>
      <c r="Q826" s="8"/>
      <c r="R826" s="74"/>
      <c r="S826" s="8"/>
      <c r="T826" s="8"/>
      <c r="U826" s="8"/>
      <c r="V826" s="8"/>
      <c r="W826" s="8"/>
      <c r="X826" s="8"/>
      <c r="Y826" s="8"/>
      <c r="Z826" s="8"/>
    </row>
    <row r="827" spans="1:26" ht="14.25" customHeight="1">
      <c r="A827" s="8"/>
      <c r="B827" s="8"/>
      <c r="C827" s="8"/>
      <c r="D827" s="8"/>
      <c r="E827" s="8"/>
      <c r="F827" s="8"/>
      <c r="G827" s="8"/>
      <c r="H827" s="75"/>
      <c r="I827" s="8"/>
      <c r="J827" s="75"/>
      <c r="K827" s="8"/>
      <c r="L827" s="8"/>
      <c r="M827" s="8"/>
      <c r="N827" s="8"/>
      <c r="O827" s="8"/>
      <c r="P827" s="8"/>
      <c r="Q827" s="8"/>
      <c r="R827" s="74"/>
      <c r="S827" s="8"/>
      <c r="T827" s="8"/>
      <c r="U827" s="8"/>
      <c r="V827" s="8"/>
      <c r="W827" s="8"/>
      <c r="X827" s="8"/>
      <c r="Y827" s="8"/>
      <c r="Z827" s="8"/>
    </row>
    <row r="828" spans="1:26" ht="14.25" customHeight="1">
      <c r="A828" s="8"/>
      <c r="B828" s="8"/>
      <c r="C828" s="8"/>
      <c r="D828" s="8"/>
      <c r="E828" s="8"/>
      <c r="F828" s="8"/>
      <c r="G828" s="8"/>
      <c r="H828" s="75"/>
      <c r="I828" s="8"/>
      <c r="J828" s="75"/>
      <c r="K828" s="8"/>
      <c r="L828" s="8"/>
      <c r="M828" s="8"/>
      <c r="N828" s="8"/>
      <c r="O828" s="8"/>
      <c r="P828" s="8"/>
      <c r="Q828" s="8"/>
      <c r="R828" s="74"/>
      <c r="S828" s="8"/>
      <c r="T828" s="8"/>
      <c r="U828" s="8"/>
      <c r="V828" s="8"/>
      <c r="W828" s="8"/>
      <c r="X828" s="8"/>
      <c r="Y828" s="8"/>
      <c r="Z828" s="8"/>
    </row>
    <row r="829" spans="1:26" ht="14.25" customHeight="1">
      <c r="A829" s="8"/>
      <c r="B829" s="8"/>
      <c r="C829" s="8"/>
      <c r="D829" s="8"/>
      <c r="E829" s="8"/>
      <c r="F829" s="8"/>
      <c r="G829" s="8"/>
      <c r="H829" s="75"/>
      <c r="I829" s="8"/>
      <c r="J829" s="75"/>
      <c r="K829" s="8"/>
      <c r="L829" s="8"/>
      <c r="M829" s="8"/>
      <c r="N829" s="8"/>
      <c r="O829" s="8"/>
      <c r="P829" s="8"/>
      <c r="Q829" s="8"/>
      <c r="R829" s="74"/>
      <c r="S829" s="8"/>
      <c r="T829" s="8"/>
      <c r="U829" s="8"/>
      <c r="V829" s="8"/>
      <c r="W829" s="8"/>
      <c r="X829" s="8"/>
      <c r="Y829" s="8"/>
      <c r="Z829" s="8"/>
    </row>
    <row r="830" spans="1:26" ht="14.25" customHeight="1">
      <c r="A830" s="8"/>
      <c r="B830" s="8"/>
      <c r="C830" s="8"/>
      <c r="D830" s="8"/>
      <c r="E830" s="8"/>
      <c r="F830" s="8"/>
      <c r="G830" s="8"/>
      <c r="H830" s="75"/>
      <c r="I830" s="8"/>
      <c r="J830" s="75"/>
      <c r="K830" s="8"/>
      <c r="L830" s="8"/>
      <c r="M830" s="8"/>
      <c r="N830" s="8"/>
      <c r="O830" s="8"/>
      <c r="P830" s="8"/>
      <c r="Q830" s="8"/>
      <c r="R830" s="74"/>
      <c r="S830" s="8"/>
      <c r="T830" s="8"/>
      <c r="U830" s="8"/>
      <c r="V830" s="8"/>
      <c r="W830" s="8"/>
      <c r="X830" s="8"/>
      <c r="Y830" s="8"/>
      <c r="Z830" s="8"/>
    </row>
    <row r="831" spans="1:26" ht="14.25" customHeight="1">
      <c r="A831" s="8"/>
      <c r="B831" s="8"/>
      <c r="C831" s="8"/>
      <c r="D831" s="8"/>
      <c r="E831" s="8"/>
      <c r="F831" s="8"/>
      <c r="G831" s="8"/>
      <c r="H831" s="75"/>
      <c r="I831" s="8"/>
      <c r="J831" s="75"/>
      <c r="K831" s="8"/>
      <c r="L831" s="8"/>
      <c r="M831" s="8"/>
      <c r="N831" s="8"/>
      <c r="O831" s="8"/>
      <c r="P831" s="8"/>
      <c r="Q831" s="8"/>
      <c r="R831" s="74"/>
      <c r="S831" s="8"/>
      <c r="T831" s="8"/>
      <c r="U831" s="8"/>
      <c r="V831" s="8"/>
      <c r="W831" s="8"/>
      <c r="X831" s="8"/>
      <c r="Y831" s="8"/>
      <c r="Z831" s="8"/>
    </row>
    <row r="832" spans="1:26" ht="14.25" customHeight="1">
      <c r="A832" s="8"/>
      <c r="B832" s="8"/>
      <c r="C832" s="8"/>
      <c r="D832" s="8"/>
      <c r="E832" s="8"/>
      <c r="F832" s="8"/>
      <c r="G832" s="8"/>
      <c r="H832" s="75"/>
      <c r="I832" s="8"/>
      <c r="J832" s="75"/>
      <c r="K832" s="8"/>
      <c r="L832" s="8"/>
      <c r="M832" s="8"/>
      <c r="N832" s="8"/>
      <c r="O832" s="8"/>
      <c r="P832" s="8"/>
      <c r="Q832" s="8"/>
      <c r="R832" s="74"/>
      <c r="S832" s="8"/>
      <c r="T832" s="8"/>
      <c r="U832" s="8"/>
      <c r="V832" s="8"/>
      <c r="W832" s="8"/>
      <c r="X832" s="8"/>
      <c r="Y832" s="8"/>
      <c r="Z832" s="8"/>
    </row>
    <row r="833" spans="1:26" ht="14.25" customHeight="1">
      <c r="A833" s="8"/>
      <c r="B833" s="8"/>
      <c r="C833" s="8"/>
      <c r="D833" s="8"/>
      <c r="E833" s="8"/>
      <c r="F833" s="8"/>
      <c r="G833" s="8"/>
      <c r="H833" s="75"/>
      <c r="I833" s="8"/>
      <c r="J833" s="75"/>
      <c r="K833" s="8"/>
      <c r="L833" s="8"/>
      <c r="M833" s="8"/>
      <c r="N833" s="8"/>
      <c r="O833" s="8"/>
      <c r="P833" s="8"/>
      <c r="Q833" s="8"/>
      <c r="R833" s="74"/>
      <c r="S833" s="8"/>
      <c r="T833" s="8"/>
      <c r="U833" s="8"/>
      <c r="V833" s="8"/>
      <c r="W833" s="8"/>
      <c r="X833" s="8"/>
      <c r="Y833" s="8"/>
      <c r="Z833" s="8"/>
    </row>
    <row r="834" spans="1:26" ht="14.25" customHeight="1">
      <c r="A834" s="8"/>
      <c r="B834" s="8"/>
      <c r="C834" s="8"/>
      <c r="D834" s="8"/>
      <c r="E834" s="8"/>
      <c r="F834" s="8"/>
      <c r="G834" s="8"/>
      <c r="H834" s="75"/>
      <c r="I834" s="8"/>
      <c r="J834" s="75"/>
      <c r="K834" s="8"/>
      <c r="L834" s="8"/>
      <c r="M834" s="8"/>
      <c r="N834" s="8"/>
      <c r="O834" s="8"/>
      <c r="P834" s="8"/>
      <c r="Q834" s="8"/>
      <c r="R834" s="74"/>
      <c r="S834" s="8"/>
      <c r="T834" s="8"/>
      <c r="U834" s="8"/>
      <c r="V834" s="8"/>
      <c r="W834" s="8"/>
      <c r="X834" s="8"/>
      <c r="Y834" s="8"/>
      <c r="Z834" s="8"/>
    </row>
    <row r="835" spans="1:26" ht="14.25" customHeight="1">
      <c r="A835" s="8"/>
      <c r="B835" s="8"/>
      <c r="C835" s="8"/>
      <c r="D835" s="8"/>
      <c r="E835" s="8"/>
      <c r="F835" s="8"/>
      <c r="G835" s="8"/>
      <c r="H835" s="75"/>
      <c r="I835" s="8"/>
      <c r="J835" s="75"/>
      <c r="K835" s="8"/>
      <c r="L835" s="8"/>
      <c r="M835" s="8"/>
      <c r="N835" s="8"/>
      <c r="O835" s="8"/>
      <c r="P835" s="8"/>
      <c r="Q835" s="8"/>
      <c r="R835" s="74"/>
      <c r="S835" s="8"/>
      <c r="T835" s="8"/>
      <c r="U835" s="8"/>
      <c r="V835" s="8"/>
      <c r="W835" s="8"/>
      <c r="X835" s="8"/>
      <c r="Y835" s="8"/>
      <c r="Z835" s="8"/>
    </row>
    <row r="836" spans="1:26" ht="14.25" customHeight="1">
      <c r="A836" s="8"/>
      <c r="B836" s="8"/>
      <c r="C836" s="8"/>
      <c r="D836" s="8"/>
      <c r="E836" s="8"/>
      <c r="F836" s="8"/>
      <c r="G836" s="8"/>
      <c r="H836" s="75"/>
      <c r="I836" s="8"/>
      <c r="J836" s="75"/>
      <c r="K836" s="8"/>
      <c r="L836" s="8"/>
      <c r="M836" s="8"/>
      <c r="N836" s="8"/>
      <c r="O836" s="8"/>
      <c r="P836" s="8"/>
      <c r="Q836" s="8"/>
      <c r="R836" s="74"/>
      <c r="S836" s="8"/>
      <c r="T836" s="8"/>
      <c r="U836" s="8"/>
      <c r="V836" s="8"/>
      <c r="W836" s="8"/>
      <c r="X836" s="8"/>
      <c r="Y836" s="8"/>
      <c r="Z836" s="8"/>
    </row>
    <row r="837" spans="1:26" ht="14.25" customHeight="1">
      <c r="A837" s="8"/>
      <c r="B837" s="8"/>
      <c r="C837" s="8"/>
      <c r="D837" s="8"/>
      <c r="E837" s="8"/>
      <c r="F837" s="8"/>
      <c r="G837" s="8"/>
      <c r="H837" s="75"/>
      <c r="I837" s="8"/>
      <c r="J837" s="75"/>
      <c r="K837" s="8"/>
      <c r="L837" s="8"/>
      <c r="M837" s="8"/>
      <c r="N837" s="8"/>
      <c r="O837" s="8"/>
      <c r="P837" s="8"/>
      <c r="Q837" s="8"/>
      <c r="R837" s="74"/>
      <c r="S837" s="8"/>
      <c r="T837" s="8"/>
      <c r="U837" s="8"/>
      <c r="V837" s="8"/>
      <c r="W837" s="8"/>
      <c r="X837" s="8"/>
      <c r="Y837" s="8"/>
      <c r="Z837" s="8"/>
    </row>
    <row r="838" spans="1:26" ht="14.25" customHeight="1">
      <c r="A838" s="8"/>
      <c r="B838" s="8"/>
      <c r="C838" s="8"/>
      <c r="D838" s="8"/>
      <c r="E838" s="8"/>
      <c r="F838" s="8"/>
      <c r="G838" s="8"/>
      <c r="H838" s="75"/>
      <c r="I838" s="8"/>
      <c r="J838" s="75"/>
      <c r="K838" s="8"/>
      <c r="L838" s="8"/>
      <c r="M838" s="8"/>
      <c r="N838" s="8"/>
      <c r="O838" s="8"/>
      <c r="P838" s="8"/>
      <c r="Q838" s="8"/>
      <c r="R838" s="74"/>
      <c r="S838" s="8"/>
      <c r="T838" s="8"/>
      <c r="U838" s="8"/>
      <c r="V838" s="8"/>
      <c r="W838" s="8"/>
      <c r="X838" s="8"/>
      <c r="Y838" s="8"/>
      <c r="Z838" s="8"/>
    </row>
    <row r="839" spans="1:26" ht="14.25" customHeight="1">
      <c r="A839" s="8"/>
      <c r="B839" s="8"/>
      <c r="C839" s="8"/>
      <c r="D839" s="8"/>
      <c r="E839" s="8"/>
      <c r="F839" s="8"/>
      <c r="G839" s="8"/>
      <c r="H839" s="75"/>
      <c r="I839" s="8"/>
      <c r="J839" s="75"/>
      <c r="K839" s="8"/>
      <c r="L839" s="8"/>
      <c r="M839" s="8"/>
      <c r="N839" s="8"/>
      <c r="O839" s="8"/>
      <c r="P839" s="8"/>
      <c r="Q839" s="8"/>
      <c r="R839" s="74"/>
      <c r="S839" s="8"/>
      <c r="T839" s="8"/>
      <c r="U839" s="8"/>
      <c r="V839" s="8"/>
      <c r="W839" s="8"/>
      <c r="X839" s="8"/>
      <c r="Y839" s="8"/>
      <c r="Z839" s="8"/>
    </row>
    <row r="840" spans="1:26" ht="14.25" customHeight="1">
      <c r="A840" s="8"/>
      <c r="B840" s="8"/>
      <c r="C840" s="8"/>
      <c r="D840" s="8"/>
      <c r="E840" s="8"/>
      <c r="F840" s="8"/>
      <c r="G840" s="8"/>
      <c r="H840" s="75"/>
      <c r="I840" s="8"/>
      <c r="J840" s="75"/>
      <c r="K840" s="8"/>
      <c r="L840" s="8"/>
      <c r="M840" s="8"/>
      <c r="N840" s="8"/>
      <c r="O840" s="8"/>
      <c r="P840" s="8"/>
      <c r="Q840" s="8"/>
      <c r="R840" s="74"/>
      <c r="S840" s="8"/>
      <c r="T840" s="8"/>
      <c r="U840" s="8"/>
      <c r="V840" s="8"/>
      <c r="W840" s="8"/>
      <c r="X840" s="8"/>
      <c r="Y840" s="8"/>
      <c r="Z840" s="8"/>
    </row>
    <row r="841" spans="1:26" ht="14.25" customHeight="1">
      <c r="A841" s="8"/>
      <c r="B841" s="8"/>
      <c r="C841" s="8"/>
      <c r="D841" s="8"/>
      <c r="E841" s="8"/>
      <c r="F841" s="8"/>
      <c r="G841" s="8"/>
      <c r="H841" s="75"/>
      <c r="I841" s="8"/>
      <c r="J841" s="75"/>
      <c r="K841" s="8"/>
      <c r="L841" s="8"/>
      <c r="M841" s="8"/>
      <c r="N841" s="8"/>
      <c r="O841" s="8"/>
      <c r="P841" s="8"/>
      <c r="Q841" s="8"/>
      <c r="R841" s="74"/>
      <c r="S841" s="8"/>
      <c r="T841" s="8"/>
      <c r="U841" s="8"/>
      <c r="V841" s="8"/>
      <c r="W841" s="8"/>
      <c r="X841" s="8"/>
      <c r="Y841" s="8"/>
      <c r="Z841" s="8"/>
    </row>
    <row r="842" spans="1:26" ht="14.25" customHeight="1">
      <c r="A842" s="8"/>
      <c r="B842" s="8"/>
      <c r="C842" s="8"/>
      <c r="D842" s="8"/>
      <c r="E842" s="8"/>
      <c r="F842" s="8"/>
      <c r="G842" s="8"/>
      <c r="H842" s="75"/>
      <c r="I842" s="8"/>
      <c r="J842" s="75"/>
      <c r="K842" s="8"/>
      <c r="L842" s="8"/>
      <c r="M842" s="8"/>
      <c r="N842" s="8"/>
      <c r="O842" s="8"/>
      <c r="P842" s="8"/>
      <c r="Q842" s="8"/>
      <c r="R842" s="74"/>
      <c r="S842" s="8"/>
      <c r="T842" s="8"/>
      <c r="U842" s="8"/>
      <c r="V842" s="8"/>
      <c r="W842" s="8"/>
      <c r="X842" s="8"/>
      <c r="Y842" s="8"/>
      <c r="Z842" s="8"/>
    </row>
    <row r="843" spans="1:26" ht="14.25" customHeight="1">
      <c r="A843" s="8"/>
      <c r="B843" s="8"/>
      <c r="C843" s="8"/>
      <c r="D843" s="8"/>
      <c r="E843" s="8"/>
      <c r="F843" s="8"/>
      <c r="G843" s="8"/>
      <c r="H843" s="75"/>
      <c r="I843" s="8"/>
      <c r="J843" s="75"/>
      <c r="K843" s="8"/>
      <c r="L843" s="8"/>
      <c r="M843" s="8"/>
      <c r="N843" s="8"/>
      <c r="O843" s="8"/>
      <c r="P843" s="8"/>
      <c r="Q843" s="8"/>
      <c r="R843" s="74"/>
      <c r="S843" s="8"/>
      <c r="T843" s="8"/>
      <c r="U843" s="8"/>
      <c r="V843" s="8"/>
      <c r="W843" s="8"/>
      <c r="X843" s="8"/>
      <c r="Y843" s="8"/>
      <c r="Z843" s="8"/>
    </row>
    <row r="844" spans="1:26" ht="14.25" customHeight="1">
      <c r="A844" s="8"/>
      <c r="B844" s="8"/>
      <c r="C844" s="8"/>
      <c r="D844" s="8"/>
      <c r="E844" s="8"/>
      <c r="F844" s="8"/>
      <c r="G844" s="8"/>
      <c r="H844" s="75"/>
      <c r="I844" s="8"/>
      <c r="J844" s="75"/>
      <c r="K844" s="8"/>
      <c r="L844" s="8"/>
      <c r="M844" s="8"/>
      <c r="N844" s="8"/>
      <c r="O844" s="8"/>
      <c r="P844" s="8"/>
      <c r="Q844" s="8"/>
      <c r="R844" s="74"/>
      <c r="S844" s="8"/>
      <c r="T844" s="8"/>
      <c r="U844" s="8"/>
      <c r="V844" s="8"/>
      <c r="W844" s="8"/>
      <c r="X844" s="8"/>
      <c r="Y844" s="8"/>
      <c r="Z844" s="8"/>
    </row>
    <row r="845" spans="1:26" ht="14.25" customHeight="1">
      <c r="A845" s="8"/>
      <c r="B845" s="8"/>
      <c r="C845" s="8"/>
      <c r="D845" s="8"/>
      <c r="E845" s="8"/>
      <c r="F845" s="8"/>
      <c r="G845" s="8"/>
      <c r="H845" s="75"/>
      <c r="I845" s="8"/>
      <c r="J845" s="75"/>
      <c r="K845" s="8"/>
      <c r="L845" s="8"/>
      <c r="M845" s="8"/>
      <c r="N845" s="8"/>
      <c r="O845" s="8"/>
      <c r="P845" s="8"/>
      <c r="Q845" s="8"/>
      <c r="R845" s="74"/>
      <c r="S845" s="8"/>
      <c r="T845" s="8"/>
      <c r="U845" s="8"/>
      <c r="V845" s="8"/>
      <c r="W845" s="8"/>
      <c r="X845" s="8"/>
      <c r="Y845" s="8"/>
      <c r="Z845" s="8"/>
    </row>
    <row r="846" spans="1:26" ht="14.25" customHeight="1">
      <c r="A846" s="8"/>
      <c r="B846" s="8"/>
      <c r="C846" s="8"/>
      <c r="D846" s="8"/>
      <c r="E846" s="8"/>
      <c r="F846" s="8"/>
      <c r="G846" s="8"/>
      <c r="H846" s="75"/>
      <c r="I846" s="8"/>
      <c r="J846" s="75"/>
      <c r="K846" s="8"/>
      <c r="L846" s="8"/>
      <c r="M846" s="8"/>
      <c r="N846" s="8"/>
      <c r="O846" s="8"/>
      <c r="P846" s="8"/>
      <c r="Q846" s="8"/>
      <c r="R846" s="74"/>
      <c r="S846" s="8"/>
      <c r="T846" s="8"/>
      <c r="U846" s="8"/>
      <c r="V846" s="8"/>
      <c r="W846" s="8"/>
      <c r="X846" s="8"/>
      <c r="Y846" s="8"/>
      <c r="Z846" s="8"/>
    </row>
    <row r="847" spans="1:26" ht="14.25" customHeight="1">
      <c r="A847" s="8"/>
      <c r="B847" s="8"/>
      <c r="C847" s="8"/>
      <c r="D847" s="8"/>
      <c r="E847" s="8"/>
      <c r="F847" s="8"/>
      <c r="G847" s="8"/>
      <c r="H847" s="75"/>
      <c r="I847" s="8"/>
      <c r="J847" s="75"/>
      <c r="K847" s="8"/>
      <c r="L847" s="8"/>
      <c r="M847" s="8"/>
      <c r="N847" s="8"/>
      <c r="O847" s="8"/>
      <c r="P847" s="8"/>
      <c r="Q847" s="8"/>
      <c r="R847" s="74"/>
      <c r="S847" s="8"/>
      <c r="T847" s="8"/>
      <c r="U847" s="8"/>
      <c r="V847" s="8"/>
      <c r="W847" s="8"/>
      <c r="X847" s="8"/>
      <c r="Y847" s="8"/>
      <c r="Z847" s="8"/>
    </row>
    <row r="848" spans="1:26" ht="14.25" customHeight="1">
      <c r="A848" s="8"/>
      <c r="B848" s="8"/>
      <c r="C848" s="8"/>
      <c r="D848" s="8"/>
      <c r="E848" s="8"/>
      <c r="F848" s="8"/>
      <c r="G848" s="8"/>
      <c r="H848" s="75"/>
      <c r="I848" s="8"/>
      <c r="J848" s="75"/>
      <c r="K848" s="8"/>
      <c r="L848" s="8"/>
      <c r="M848" s="8"/>
      <c r="N848" s="8"/>
      <c r="O848" s="8"/>
      <c r="P848" s="8"/>
      <c r="Q848" s="8"/>
      <c r="R848" s="74"/>
      <c r="S848" s="8"/>
      <c r="T848" s="8"/>
      <c r="U848" s="8"/>
      <c r="V848" s="8"/>
      <c r="W848" s="8"/>
      <c r="X848" s="8"/>
      <c r="Y848" s="8"/>
      <c r="Z848" s="8"/>
    </row>
    <row r="849" spans="1:26" ht="14.25" customHeight="1">
      <c r="A849" s="8"/>
      <c r="B849" s="8"/>
      <c r="C849" s="8"/>
      <c r="D849" s="8"/>
      <c r="E849" s="8"/>
      <c r="F849" s="8"/>
      <c r="G849" s="8"/>
      <c r="H849" s="75"/>
      <c r="I849" s="8"/>
      <c r="J849" s="75"/>
      <c r="K849" s="8"/>
      <c r="L849" s="8"/>
      <c r="M849" s="8"/>
      <c r="N849" s="8"/>
      <c r="O849" s="8"/>
      <c r="P849" s="8"/>
      <c r="Q849" s="8"/>
      <c r="R849" s="74"/>
      <c r="S849" s="8"/>
      <c r="T849" s="8"/>
      <c r="U849" s="8"/>
      <c r="V849" s="8"/>
      <c r="W849" s="8"/>
      <c r="X849" s="8"/>
      <c r="Y849" s="8"/>
      <c r="Z849" s="8"/>
    </row>
    <row r="850" spans="1:26" ht="14.25" customHeight="1">
      <c r="A850" s="8"/>
      <c r="B850" s="8"/>
      <c r="C850" s="8"/>
      <c r="D850" s="8"/>
      <c r="E850" s="8"/>
      <c r="F850" s="8"/>
      <c r="G850" s="8"/>
      <c r="H850" s="75"/>
      <c r="I850" s="8"/>
      <c r="J850" s="75"/>
      <c r="K850" s="8"/>
      <c r="L850" s="8"/>
      <c r="M850" s="8"/>
      <c r="N850" s="8"/>
      <c r="O850" s="8"/>
      <c r="P850" s="8"/>
      <c r="Q850" s="8"/>
      <c r="R850" s="74"/>
      <c r="S850" s="8"/>
      <c r="T850" s="8"/>
      <c r="U850" s="8"/>
      <c r="V850" s="8"/>
      <c r="W850" s="8"/>
      <c r="X850" s="8"/>
      <c r="Y850" s="8"/>
      <c r="Z850" s="8"/>
    </row>
    <row r="851" spans="1:26" ht="14.25" customHeight="1">
      <c r="A851" s="8"/>
      <c r="B851" s="8"/>
      <c r="C851" s="8"/>
      <c r="D851" s="8"/>
      <c r="E851" s="8"/>
      <c r="F851" s="8"/>
      <c r="G851" s="8"/>
      <c r="H851" s="75"/>
      <c r="I851" s="8"/>
      <c r="J851" s="75"/>
      <c r="K851" s="8"/>
      <c r="L851" s="8"/>
      <c r="M851" s="8"/>
      <c r="N851" s="8"/>
      <c r="O851" s="8"/>
      <c r="P851" s="8"/>
      <c r="Q851" s="8"/>
      <c r="R851" s="74"/>
      <c r="S851" s="8"/>
      <c r="T851" s="8"/>
      <c r="U851" s="8"/>
      <c r="V851" s="8"/>
      <c r="W851" s="8"/>
      <c r="X851" s="8"/>
      <c r="Y851" s="8"/>
      <c r="Z851" s="8"/>
    </row>
    <row r="852" spans="1:26" ht="14.25" customHeight="1">
      <c r="A852" s="8"/>
      <c r="B852" s="8"/>
      <c r="C852" s="8"/>
      <c r="D852" s="8"/>
      <c r="E852" s="8"/>
      <c r="F852" s="8"/>
      <c r="G852" s="8"/>
      <c r="H852" s="75"/>
      <c r="I852" s="8"/>
      <c r="J852" s="75"/>
      <c r="K852" s="8"/>
      <c r="L852" s="8"/>
      <c r="M852" s="8"/>
      <c r="N852" s="8"/>
      <c r="O852" s="8"/>
      <c r="P852" s="8"/>
      <c r="Q852" s="8"/>
      <c r="R852" s="74"/>
      <c r="S852" s="8"/>
      <c r="T852" s="8"/>
      <c r="U852" s="8"/>
      <c r="V852" s="8"/>
      <c r="W852" s="8"/>
      <c r="X852" s="8"/>
      <c r="Y852" s="8"/>
      <c r="Z852" s="8"/>
    </row>
    <row r="853" spans="1:26" ht="14.25" customHeight="1">
      <c r="A853" s="8"/>
      <c r="B853" s="8"/>
      <c r="C853" s="8"/>
      <c r="D853" s="8"/>
      <c r="E853" s="8"/>
      <c r="F853" s="8"/>
      <c r="G853" s="8"/>
      <c r="H853" s="75"/>
      <c r="I853" s="8"/>
      <c r="J853" s="75"/>
      <c r="K853" s="8"/>
      <c r="L853" s="8"/>
      <c r="M853" s="8"/>
      <c r="N853" s="8"/>
      <c r="O853" s="8"/>
      <c r="P853" s="8"/>
      <c r="Q853" s="8"/>
      <c r="R853" s="74"/>
      <c r="S853" s="8"/>
      <c r="T853" s="8"/>
      <c r="U853" s="8"/>
      <c r="V853" s="8"/>
      <c r="W853" s="8"/>
      <c r="X853" s="8"/>
      <c r="Y853" s="8"/>
      <c r="Z853" s="8"/>
    </row>
    <row r="854" spans="1:26" ht="14.25" customHeight="1">
      <c r="A854" s="8"/>
      <c r="B854" s="8"/>
      <c r="C854" s="8"/>
      <c r="D854" s="8"/>
      <c r="E854" s="8"/>
      <c r="F854" s="8"/>
      <c r="G854" s="8"/>
      <c r="H854" s="75"/>
      <c r="I854" s="8"/>
      <c r="J854" s="75"/>
      <c r="K854" s="8"/>
      <c r="L854" s="8"/>
      <c r="M854" s="8"/>
      <c r="N854" s="8"/>
      <c r="O854" s="8"/>
      <c r="P854" s="8"/>
      <c r="Q854" s="8"/>
      <c r="R854" s="74"/>
      <c r="S854" s="8"/>
      <c r="T854" s="8"/>
      <c r="U854" s="8"/>
      <c r="V854" s="8"/>
      <c r="W854" s="8"/>
      <c r="X854" s="8"/>
      <c r="Y854" s="8"/>
      <c r="Z854" s="8"/>
    </row>
    <row r="855" spans="1:26" ht="14.25" customHeight="1">
      <c r="A855" s="8"/>
      <c r="B855" s="8"/>
      <c r="C855" s="8"/>
      <c r="D855" s="8"/>
      <c r="E855" s="8"/>
      <c r="F855" s="8"/>
      <c r="G855" s="8"/>
      <c r="H855" s="75"/>
      <c r="I855" s="8"/>
      <c r="J855" s="75"/>
      <c r="K855" s="8"/>
      <c r="L855" s="8"/>
      <c r="M855" s="8"/>
      <c r="N855" s="8"/>
      <c r="O855" s="8"/>
      <c r="P855" s="8"/>
      <c r="Q855" s="8"/>
      <c r="R855" s="74"/>
      <c r="S855" s="8"/>
      <c r="T855" s="8"/>
      <c r="U855" s="8"/>
      <c r="V855" s="8"/>
      <c r="W855" s="8"/>
      <c r="X855" s="8"/>
      <c r="Y855" s="8"/>
      <c r="Z855" s="8"/>
    </row>
    <row r="856" spans="1:26" ht="14.25" customHeight="1">
      <c r="A856" s="8"/>
      <c r="B856" s="8"/>
      <c r="C856" s="8"/>
      <c r="D856" s="8"/>
      <c r="E856" s="8"/>
      <c r="F856" s="8"/>
      <c r="G856" s="8"/>
      <c r="H856" s="75"/>
      <c r="I856" s="8"/>
      <c r="J856" s="75"/>
      <c r="K856" s="8"/>
      <c r="L856" s="8"/>
      <c r="M856" s="8"/>
      <c r="N856" s="8"/>
      <c r="O856" s="8"/>
      <c r="P856" s="8"/>
      <c r="Q856" s="8"/>
      <c r="R856" s="74"/>
      <c r="S856" s="8"/>
      <c r="T856" s="8"/>
      <c r="U856" s="8"/>
      <c r="V856" s="8"/>
      <c r="W856" s="8"/>
      <c r="X856" s="8"/>
      <c r="Y856" s="8"/>
      <c r="Z856" s="8"/>
    </row>
    <row r="857" spans="1:26" ht="14.25" customHeight="1">
      <c r="A857" s="8"/>
      <c r="B857" s="8"/>
      <c r="C857" s="8"/>
      <c r="D857" s="8"/>
      <c r="E857" s="8"/>
      <c r="F857" s="8"/>
      <c r="G857" s="8"/>
      <c r="H857" s="75"/>
      <c r="I857" s="8"/>
      <c r="J857" s="75"/>
      <c r="K857" s="8"/>
      <c r="L857" s="8"/>
      <c r="M857" s="8"/>
      <c r="N857" s="8"/>
      <c r="O857" s="8"/>
      <c r="P857" s="8"/>
      <c r="Q857" s="8"/>
      <c r="R857" s="74"/>
      <c r="S857" s="8"/>
      <c r="T857" s="8"/>
      <c r="U857" s="8"/>
      <c r="V857" s="8"/>
      <c r="W857" s="8"/>
      <c r="X857" s="8"/>
      <c r="Y857" s="8"/>
      <c r="Z857" s="8"/>
    </row>
    <row r="858" spans="1:26" ht="14.25" customHeight="1">
      <c r="A858" s="8"/>
      <c r="B858" s="8"/>
      <c r="C858" s="8"/>
      <c r="D858" s="8"/>
      <c r="E858" s="8"/>
      <c r="F858" s="8"/>
      <c r="G858" s="8"/>
      <c r="H858" s="75"/>
      <c r="I858" s="8"/>
      <c r="J858" s="75"/>
      <c r="K858" s="8"/>
      <c r="L858" s="8"/>
      <c r="M858" s="8"/>
      <c r="N858" s="8"/>
      <c r="O858" s="8"/>
      <c r="P858" s="8"/>
      <c r="Q858" s="8"/>
      <c r="R858" s="74"/>
      <c r="S858" s="8"/>
      <c r="T858" s="8"/>
      <c r="U858" s="8"/>
      <c r="V858" s="8"/>
      <c r="W858" s="8"/>
      <c r="X858" s="8"/>
      <c r="Y858" s="8"/>
      <c r="Z858" s="8"/>
    </row>
    <row r="859" spans="1:26" ht="14.25" customHeight="1">
      <c r="A859" s="8"/>
      <c r="B859" s="8"/>
      <c r="C859" s="8"/>
      <c r="D859" s="8"/>
      <c r="E859" s="8"/>
      <c r="F859" s="8"/>
      <c r="G859" s="8"/>
      <c r="H859" s="75"/>
      <c r="I859" s="8"/>
      <c r="J859" s="75"/>
      <c r="K859" s="8"/>
      <c r="L859" s="8"/>
      <c r="M859" s="8"/>
      <c r="N859" s="8"/>
      <c r="O859" s="8"/>
      <c r="P859" s="8"/>
      <c r="Q859" s="8"/>
      <c r="R859" s="74"/>
      <c r="S859" s="8"/>
      <c r="T859" s="8"/>
      <c r="U859" s="8"/>
      <c r="V859" s="8"/>
      <c r="W859" s="8"/>
      <c r="X859" s="8"/>
      <c r="Y859" s="8"/>
      <c r="Z859" s="8"/>
    </row>
    <row r="860" spans="1:26" ht="14.25" customHeight="1">
      <c r="A860" s="8"/>
      <c r="B860" s="8"/>
      <c r="C860" s="8"/>
      <c r="D860" s="8"/>
      <c r="E860" s="8"/>
      <c r="F860" s="8"/>
      <c r="G860" s="8"/>
      <c r="H860" s="75"/>
      <c r="I860" s="8"/>
      <c r="J860" s="75"/>
      <c r="K860" s="8"/>
      <c r="L860" s="8"/>
      <c r="M860" s="8"/>
      <c r="N860" s="8"/>
      <c r="O860" s="8"/>
      <c r="P860" s="8"/>
      <c r="Q860" s="8"/>
      <c r="R860" s="74"/>
      <c r="S860" s="8"/>
      <c r="T860" s="8"/>
      <c r="U860" s="8"/>
      <c r="V860" s="8"/>
      <c r="W860" s="8"/>
      <c r="X860" s="8"/>
      <c r="Y860" s="8"/>
      <c r="Z860" s="8"/>
    </row>
    <row r="861" spans="1:26" ht="14.25" customHeight="1">
      <c r="A861" s="8"/>
      <c r="B861" s="8"/>
      <c r="C861" s="8"/>
      <c r="D861" s="8"/>
      <c r="E861" s="8"/>
      <c r="F861" s="8"/>
      <c r="G861" s="8"/>
      <c r="H861" s="75"/>
      <c r="I861" s="8"/>
      <c r="J861" s="75"/>
      <c r="K861" s="8"/>
      <c r="L861" s="8"/>
      <c r="M861" s="8"/>
      <c r="N861" s="8"/>
      <c r="O861" s="8"/>
      <c r="P861" s="8"/>
      <c r="Q861" s="8"/>
      <c r="R861" s="74"/>
      <c r="S861" s="8"/>
      <c r="T861" s="8"/>
      <c r="U861" s="8"/>
      <c r="V861" s="8"/>
      <c r="W861" s="8"/>
      <c r="X861" s="8"/>
      <c r="Y861" s="8"/>
      <c r="Z861" s="8"/>
    </row>
    <row r="862" spans="1:26" ht="14.25" customHeight="1">
      <c r="A862" s="8"/>
      <c r="B862" s="8"/>
      <c r="C862" s="8"/>
      <c r="D862" s="8"/>
      <c r="E862" s="8"/>
      <c r="F862" s="8"/>
      <c r="G862" s="8"/>
      <c r="H862" s="75"/>
      <c r="I862" s="8"/>
      <c r="J862" s="75"/>
      <c r="K862" s="8"/>
      <c r="L862" s="8"/>
      <c r="M862" s="8"/>
      <c r="N862" s="8"/>
      <c r="O862" s="8"/>
      <c r="P862" s="8"/>
      <c r="Q862" s="8"/>
      <c r="R862" s="74"/>
      <c r="S862" s="8"/>
      <c r="T862" s="8"/>
      <c r="U862" s="8"/>
      <c r="V862" s="8"/>
      <c r="W862" s="8"/>
      <c r="X862" s="8"/>
      <c r="Y862" s="8"/>
      <c r="Z862" s="8"/>
    </row>
    <row r="863" spans="1:26" ht="14.25" customHeight="1">
      <c r="A863" s="8"/>
      <c r="B863" s="8"/>
      <c r="C863" s="8"/>
      <c r="D863" s="8"/>
      <c r="E863" s="8"/>
      <c r="F863" s="8"/>
      <c r="G863" s="8"/>
      <c r="H863" s="75"/>
      <c r="I863" s="8"/>
      <c r="J863" s="75"/>
      <c r="K863" s="8"/>
      <c r="L863" s="8"/>
      <c r="M863" s="8"/>
      <c r="N863" s="8"/>
      <c r="O863" s="8"/>
      <c r="P863" s="8"/>
      <c r="Q863" s="8"/>
      <c r="R863" s="74"/>
      <c r="S863" s="8"/>
      <c r="T863" s="8"/>
      <c r="U863" s="8"/>
      <c r="V863" s="8"/>
      <c r="W863" s="8"/>
      <c r="X863" s="8"/>
      <c r="Y863" s="8"/>
      <c r="Z863" s="8"/>
    </row>
    <row r="864" spans="1:26" ht="14.25" customHeight="1">
      <c r="A864" s="8"/>
      <c r="B864" s="8"/>
      <c r="C864" s="8"/>
      <c r="D864" s="8"/>
      <c r="E864" s="8"/>
      <c r="F864" s="8"/>
      <c r="G864" s="8"/>
      <c r="H864" s="75"/>
      <c r="I864" s="8"/>
      <c r="J864" s="75"/>
      <c r="K864" s="8"/>
      <c r="L864" s="8"/>
      <c r="M864" s="8"/>
      <c r="N864" s="8"/>
      <c r="O864" s="8"/>
      <c r="P864" s="8"/>
      <c r="Q864" s="8"/>
      <c r="R864" s="74"/>
      <c r="S864" s="8"/>
      <c r="T864" s="8"/>
      <c r="U864" s="8"/>
      <c r="V864" s="8"/>
      <c r="W864" s="8"/>
      <c r="X864" s="8"/>
      <c r="Y864" s="8"/>
      <c r="Z864" s="8"/>
    </row>
    <row r="865" spans="1:26" ht="14.25" customHeight="1">
      <c r="A865" s="8"/>
      <c r="B865" s="8"/>
      <c r="C865" s="8"/>
      <c r="D865" s="8"/>
      <c r="E865" s="8"/>
      <c r="F865" s="8"/>
      <c r="G865" s="8"/>
      <c r="H865" s="75"/>
      <c r="I865" s="8"/>
      <c r="J865" s="75"/>
      <c r="K865" s="8"/>
      <c r="L865" s="8"/>
      <c r="M865" s="8"/>
      <c r="N865" s="8"/>
      <c r="O865" s="8"/>
      <c r="P865" s="8"/>
      <c r="Q865" s="8"/>
      <c r="R865" s="74"/>
      <c r="S865" s="8"/>
      <c r="T865" s="8"/>
      <c r="U865" s="8"/>
      <c r="V865" s="8"/>
      <c r="W865" s="8"/>
      <c r="X865" s="8"/>
      <c r="Y865" s="8"/>
      <c r="Z865" s="8"/>
    </row>
    <row r="866" spans="1:26" ht="14.25" customHeight="1">
      <c r="A866" s="8"/>
      <c r="B866" s="8"/>
      <c r="C866" s="8"/>
      <c r="D866" s="8"/>
      <c r="E866" s="8"/>
      <c r="F866" s="8"/>
      <c r="G866" s="8"/>
      <c r="H866" s="75"/>
      <c r="I866" s="8"/>
      <c r="J866" s="75"/>
      <c r="K866" s="8"/>
      <c r="L866" s="8"/>
      <c r="M866" s="8"/>
      <c r="N866" s="8"/>
      <c r="O866" s="8"/>
      <c r="P866" s="8"/>
      <c r="Q866" s="8"/>
      <c r="R866" s="74"/>
      <c r="S866" s="8"/>
      <c r="T866" s="8"/>
      <c r="U866" s="8"/>
      <c r="V866" s="8"/>
      <c r="W866" s="8"/>
      <c r="X866" s="8"/>
      <c r="Y866" s="8"/>
      <c r="Z866" s="8"/>
    </row>
    <row r="867" spans="1:26" ht="14.25" customHeight="1">
      <c r="A867" s="8"/>
      <c r="B867" s="8"/>
      <c r="C867" s="8"/>
      <c r="D867" s="8"/>
      <c r="E867" s="8"/>
      <c r="F867" s="8"/>
      <c r="G867" s="8"/>
      <c r="H867" s="75"/>
      <c r="I867" s="8"/>
      <c r="J867" s="75"/>
      <c r="K867" s="8"/>
      <c r="L867" s="8"/>
      <c r="M867" s="8"/>
      <c r="N867" s="8"/>
      <c r="O867" s="8"/>
      <c r="P867" s="8"/>
      <c r="Q867" s="8"/>
      <c r="R867" s="74"/>
      <c r="S867" s="8"/>
      <c r="T867" s="8"/>
      <c r="U867" s="8"/>
      <c r="V867" s="8"/>
      <c r="W867" s="8"/>
      <c r="X867" s="8"/>
      <c r="Y867" s="8"/>
      <c r="Z867" s="8"/>
    </row>
    <row r="868" spans="1:26" ht="14.25" customHeight="1">
      <c r="A868" s="8"/>
      <c r="B868" s="8"/>
      <c r="C868" s="8"/>
      <c r="D868" s="8"/>
      <c r="E868" s="8"/>
      <c r="F868" s="8"/>
      <c r="G868" s="8"/>
      <c r="H868" s="75"/>
      <c r="I868" s="8"/>
      <c r="J868" s="75"/>
      <c r="K868" s="8"/>
      <c r="L868" s="8"/>
      <c r="M868" s="8"/>
      <c r="N868" s="8"/>
      <c r="O868" s="8"/>
      <c r="P868" s="8"/>
      <c r="Q868" s="8"/>
      <c r="R868" s="74"/>
      <c r="S868" s="8"/>
      <c r="T868" s="8"/>
      <c r="U868" s="8"/>
      <c r="V868" s="8"/>
      <c r="W868" s="8"/>
      <c r="X868" s="8"/>
      <c r="Y868" s="8"/>
      <c r="Z868" s="8"/>
    </row>
    <row r="869" spans="1:26" ht="14.25" customHeight="1">
      <c r="A869" s="8"/>
      <c r="B869" s="8"/>
      <c r="C869" s="8"/>
      <c r="D869" s="8"/>
      <c r="E869" s="8"/>
      <c r="F869" s="8"/>
      <c r="G869" s="8"/>
      <c r="H869" s="75"/>
      <c r="I869" s="8"/>
      <c r="J869" s="75"/>
      <c r="K869" s="8"/>
      <c r="L869" s="8"/>
      <c r="M869" s="8"/>
      <c r="N869" s="8"/>
      <c r="O869" s="8"/>
      <c r="P869" s="8"/>
      <c r="Q869" s="8"/>
      <c r="R869" s="74"/>
      <c r="S869" s="8"/>
      <c r="T869" s="8"/>
      <c r="U869" s="8"/>
      <c r="V869" s="8"/>
      <c r="W869" s="8"/>
      <c r="X869" s="8"/>
      <c r="Y869" s="8"/>
      <c r="Z869" s="8"/>
    </row>
    <row r="870" spans="1:26" ht="14.25" customHeight="1">
      <c r="A870" s="8"/>
      <c r="B870" s="8"/>
      <c r="C870" s="8"/>
      <c r="D870" s="8"/>
      <c r="E870" s="8"/>
      <c r="F870" s="8"/>
      <c r="G870" s="8"/>
      <c r="H870" s="75"/>
      <c r="I870" s="8"/>
      <c r="J870" s="75"/>
      <c r="K870" s="8"/>
      <c r="L870" s="8"/>
      <c r="M870" s="8"/>
      <c r="N870" s="8"/>
      <c r="O870" s="8"/>
      <c r="P870" s="8"/>
      <c r="Q870" s="8"/>
      <c r="R870" s="74"/>
      <c r="S870" s="8"/>
      <c r="T870" s="8"/>
      <c r="U870" s="8"/>
      <c r="V870" s="8"/>
      <c r="W870" s="8"/>
      <c r="X870" s="8"/>
      <c r="Y870" s="8"/>
      <c r="Z870" s="8"/>
    </row>
    <row r="871" spans="1:26" ht="14.25" customHeight="1">
      <c r="A871" s="8"/>
      <c r="B871" s="8"/>
      <c r="C871" s="8"/>
      <c r="D871" s="8"/>
      <c r="E871" s="8"/>
      <c r="F871" s="8"/>
      <c r="G871" s="8"/>
      <c r="H871" s="75"/>
      <c r="I871" s="8"/>
      <c r="J871" s="75"/>
      <c r="K871" s="8"/>
      <c r="L871" s="8"/>
      <c r="M871" s="8"/>
      <c r="N871" s="8"/>
      <c r="O871" s="8"/>
      <c r="P871" s="8"/>
      <c r="Q871" s="8"/>
      <c r="R871" s="74"/>
      <c r="S871" s="8"/>
      <c r="T871" s="8"/>
      <c r="U871" s="8"/>
      <c r="V871" s="8"/>
      <c r="W871" s="8"/>
      <c r="X871" s="8"/>
      <c r="Y871" s="8"/>
      <c r="Z871" s="8"/>
    </row>
    <row r="872" spans="1:26" ht="14.25" customHeight="1">
      <c r="A872" s="8"/>
      <c r="B872" s="8"/>
      <c r="C872" s="8"/>
      <c r="D872" s="8"/>
      <c r="E872" s="8"/>
      <c r="F872" s="8"/>
      <c r="G872" s="8"/>
      <c r="H872" s="75"/>
      <c r="I872" s="8"/>
      <c r="J872" s="75"/>
      <c r="K872" s="8"/>
      <c r="L872" s="8"/>
      <c r="M872" s="8"/>
      <c r="N872" s="8"/>
      <c r="O872" s="8"/>
      <c r="P872" s="8"/>
      <c r="Q872" s="8"/>
      <c r="R872" s="74"/>
      <c r="S872" s="8"/>
      <c r="T872" s="8"/>
      <c r="U872" s="8"/>
      <c r="V872" s="8"/>
      <c r="W872" s="8"/>
      <c r="X872" s="8"/>
      <c r="Y872" s="8"/>
      <c r="Z872" s="8"/>
    </row>
    <row r="873" spans="1:26" ht="14.25" customHeight="1">
      <c r="A873" s="8"/>
      <c r="B873" s="8"/>
      <c r="C873" s="8"/>
      <c r="D873" s="8"/>
      <c r="E873" s="8"/>
      <c r="F873" s="8"/>
      <c r="G873" s="8"/>
      <c r="H873" s="75"/>
      <c r="I873" s="8"/>
      <c r="J873" s="75"/>
      <c r="K873" s="8"/>
      <c r="L873" s="8"/>
      <c r="M873" s="8"/>
      <c r="N873" s="8"/>
      <c r="O873" s="8"/>
      <c r="P873" s="8"/>
      <c r="Q873" s="8"/>
      <c r="R873" s="74"/>
      <c r="S873" s="8"/>
      <c r="T873" s="8"/>
      <c r="U873" s="8"/>
      <c r="V873" s="8"/>
      <c r="W873" s="8"/>
      <c r="X873" s="8"/>
      <c r="Y873" s="8"/>
      <c r="Z873" s="8"/>
    </row>
    <row r="874" spans="1:26" ht="14.25" customHeight="1">
      <c r="A874" s="8"/>
      <c r="B874" s="8"/>
      <c r="C874" s="8"/>
      <c r="D874" s="8"/>
      <c r="E874" s="8"/>
      <c r="F874" s="8"/>
      <c r="G874" s="8"/>
      <c r="H874" s="75"/>
      <c r="I874" s="8"/>
      <c r="J874" s="75"/>
      <c r="K874" s="8"/>
      <c r="L874" s="8"/>
      <c r="M874" s="8"/>
      <c r="N874" s="8"/>
      <c r="O874" s="8"/>
      <c r="P874" s="8"/>
      <c r="Q874" s="8"/>
      <c r="R874" s="74"/>
      <c r="S874" s="8"/>
      <c r="T874" s="8"/>
      <c r="U874" s="8"/>
      <c r="V874" s="8"/>
      <c r="W874" s="8"/>
      <c r="X874" s="8"/>
      <c r="Y874" s="8"/>
      <c r="Z874" s="8"/>
    </row>
    <row r="875" spans="1:26" ht="14.25" customHeight="1">
      <c r="A875" s="8"/>
      <c r="B875" s="8"/>
      <c r="C875" s="8"/>
      <c r="D875" s="8"/>
      <c r="E875" s="8"/>
      <c r="F875" s="8"/>
      <c r="G875" s="8"/>
      <c r="H875" s="75"/>
      <c r="I875" s="8"/>
      <c r="J875" s="75"/>
      <c r="K875" s="8"/>
      <c r="L875" s="8"/>
      <c r="M875" s="8"/>
      <c r="N875" s="8"/>
      <c r="O875" s="8"/>
      <c r="P875" s="8"/>
      <c r="Q875" s="8"/>
      <c r="R875" s="74"/>
      <c r="S875" s="8"/>
      <c r="T875" s="8"/>
      <c r="U875" s="8"/>
      <c r="V875" s="8"/>
      <c r="W875" s="8"/>
      <c r="X875" s="8"/>
      <c r="Y875" s="8"/>
      <c r="Z875" s="8"/>
    </row>
    <row r="876" spans="1:26" ht="14.25" customHeight="1">
      <c r="A876" s="8"/>
      <c r="B876" s="8"/>
      <c r="C876" s="8"/>
      <c r="D876" s="8"/>
      <c r="E876" s="8"/>
      <c r="F876" s="8"/>
      <c r="G876" s="8"/>
      <c r="H876" s="75"/>
      <c r="I876" s="8"/>
      <c r="J876" s="75"/>
      <c r="K876" s="8"/>
      <c r="L876" s="8"/>
      <c r="M876" s="8"/>
      <c r="N876" s="8"/>
      <c r="O876" s="8"/>
      <c r="P876" s="8"/>
      <c r="Q876" s="8"/>
      <c r="R876" s="74"/>
      <c r="S876" s="8"/>
      <c r="T876" s="8"/>
      <c r="U876" s="8"/>
      <c r="V876" s="8"/>
      <c r="W876" s="8"/>
      <c r="X876" s="8"/>
      <c r="Y876" s="8"/>
      <c r="Z876" s="8"/>
    </row>
    <row r="877" spans="1:26" ht="14.25" customHeight="1">
      <c r="A877" s="8"/>
      <c r="B877" s="8"/>
      <c r="C877" s="8"/>
      <c r="D877" s="8"/>
      <c r="E877" s="8"/>
      <c r="F877" s="8"/>
      <c r="G877" s="8"/>
      <c r="H877" s="75"/>
      <c r="I877" s="8"/>
      <c r="J877" s="75"/>
      <c r="K877" s="8"/>
      <c r="L877" s="8"/>
      <c r="M877" s="8"/>
      <c r="N877" s="8"/>
      <c r="O877" s="8"/>
      <c r="P877" s="8"/>
      <c r="Q877" s="8"/>
      <c r="R877" s="74"/>
      <c r="S877" s="8"/>
      <c r="T877" s="8"/>
      <c r="U877" s="8"/>
      <c r="V877" s="8"/>
      <c r="W877" s="8"/>
      <c r="X877" s="8"/>
      <c r="Y877" s="8"/>
      <c r="Z877" s="8"/>
    </row>
    <row r="878" spans="1:26" ht="14.25" customHeight="1">
      <c r="A878" s="8"/>
      <c r="B878" s="8"/>
      <c r="C878" s="8"/>
      <c r="D878" s="8"/>
      <c r="E878" s="8"/>
      <c r="F878" s="8"/>
      <c r="G878" s="8"/>
      <c r="H878" s="75"/>
      <c r="I878" s="8"/>
      <c r="J878" s="75"/>
      <c r="K878" s="8"/>
      <c r="L878" s="8"/>
      <c r="M878" s="8"/>
      <c r="N878" s="8"/>
      <c r="O878" s="8"/>
      <c r="P878" s="8"/>
      <c r="Q878" s="8"/>
      <c r="R878" s="74"/>
      <c r="S878" s="8"/>
      <c r="T878" s="8"/>
      <c r="U878" s="8"/>
      <c r="V878" s="8"/>
      <c r="W878" s="8"/>
      <c r="X878" s="8"/>
      <c r="Y878" s="8"/>
      <c r="Z878" s="8"/>
    </row>
    <row r="879" spans="1:26" ht="14.25" customHeight="1">
      <c r="A879" s="8"/>
      <c r="B879" s="8"/>
      <c r="C879" s="8"/>
      <c r="D879" s="8"/>
      <c r="E879" s="8"/>
      <c r="F879" s="8"/>
      <c r="G879" s="8"/>
      <c r="H879" s="75"/>
      <c r="I879" s="8"/>
      <c r="J879" s="75"/>
      <c r="K879" s="8"/>
      <c r="L879" s="8"/>
      <c r="M879" s="8"/>
      <c r="N879" s="8"/>
      <c r="O879" s="8"/>
      <c r="P879" s="8"/>
      <c r="Q879" s="8"/>
      <c r="R879" s="74"/>
      <c r="S879" s="8"/>
      <c r="T879" s="8"/>
      <c r="U879" s="8"/>
      <c r="V879" s="8"/>
      <c r="W879" s="8"/>
      <c r="X879" s="8"/>
      <c r="Y879" s="8"/>
      <c r="Z879" s="8"/>
    </row>
    <row r="880" spans="1:26" ht="14.25" customHeight="1">
      <c r="A880" s="8"/>
      <c r="B880" s="8"/>
      <c r="C880" s="8"/>
      <c r="D880" s="8"/>
      <c r="E880" s="8"/>
      <c r="F880" s="8"/>
      <c r="G880" s="8"/>
      <c r="H880" s="75"/>
      <c r="I880" s="8"/>
      <c r="J880" s="75"/>
      <c r="K880" s="8"/>
      <c r="L880" s="8"/>
      <c r="M880" s="8"/>
      <c r="N880" s="8"/>
      <c r="O880" s="8"/>
      <c r="P880" s="8"/>
      <c r="Q880" s="8"/>
      <c r="R880" s="74"/>
      <c r="S880" s="8"/>
      <c r="T880" s="8"/>
      <c r="U880" s="8"/>
      <c r="V880" s="8"/>
      <c r="W880" s="8"/>
      <c r="X880" s="8"/>
      <c r="Y880" s="8"/>
      <c r="Z880" s="8"/>
    </row>
    <row r="881" spans="1:26" ht="14.25" customHeight="1">
      <c r="A881" s="8"/>
      <c r="B881" s="8"/>
      <c r="C881" s="8"/>
      <c r="D881" s="8"/>
      <c r="E881" s="8"/>
      <c r="F881" s="8"/>
      <c r="G881" s="8"/>
      <c r="H881" s="75"/>
      <c r="I881" s="8"/>
      <c r="J881" s="75"/>
      <c r="K881" s="8"/>
      <c r="L881" s="8"/>
      <c r="M881" s="8"/>
      <c r="N881" s="8"/>
      <c r="O881" s="8"/>
      <c r="P881" s="8"/>
      <c r="Q881" s="8"/>
      <c r="R881" s="74"/>
      <c r="S881" s="8"/>
      <c r="T881" s="8"/>
      <c r="U881" s="8"/>
      <c r="V881" s="8"/>
      <c r="W881" s="8"/>
      <c r="X881" s="8"/>
      <c r="Y881" s="8"/>
      <c r="Z881" s="8"/>
    </row>
    <row r="882" spans="1:26" ht="14.25" customHeight="1">
      <c r="A882" s="8"/>
      <c r="B882" s="8"/>
      <c r="C882" s="8"/>
      <c r="D882" s="8"/>
      <c r="E882" s="8"/>
      <c r="F882" s="8"/>
      <c r="G882" s="8"/>
      <c r="H882" s="75"/>
      <c r="I882" s="8"/>
      <c r="J882" s="75"/>
      <c r="K882" s="8"/>
      <c r="L882" s="8"/>
      <c r="M882" s="8"/>
      <c r="N882" s="8"/>
      <c r="O882" s="8"/>
      <c r="P882" s="8"/>
      <c r="Q882" s="8"/>
      <c r="R882" s="74"/>
      <c r="S882" s="8"/>
      <c r="T882" s="8"/>
      <c r="U882" s="8"/>
      <c r="V882" s="8"/>
      <c r="W882" s="8"/>
      <c r="X882" s="8"/>
      <c r="Y882" s="8"/>
      <c r="Z882" s="8"/>
    </row>
    <row r="883" spans="1:26" ht="14.25" customHeight="1">
      <c r="A883" s="8"/>
      <c r="B883" s="8"/>
      <c r="C883" s="8"/>
      <c r="D883" s="8"/>
      <c r="E883" s="8"/>
      <c r="F883" s="8"/>
      <c r="G883" s="8"/>
      <c r="H883" s="75"/>
      <c r="I883" s="8"/>
      <c r="J883" s="75"/>
      <c r="K883" s="8"/>
      <c r="L883" s="8"/>
      <c r="M883" s="8"/>
      <c r="N883" s="8"/>
      <c r="O883" s="8"/>
      <c r="P883" s="8"/>
      <c r="Q883" s="8"/>
      <c r="R883" s="74"/>
      <c r="S883" s="8"/>
      <c r="T883" s="8"/>
      <c r="U883" s="8"/>
      <c r="V883" s="8"/>
      <c r="W883" s="8"/>
      <c r="X883" s="8"/>
      <c r="Y883" s="8"/>
      <c r="Z883" s="8"/>
    </row>
    <row r="884" spans="1:26" ht="14.25" customHeight="1">
      <c r="A884" s="8"/>
      <c r="B884" s="8"/>
      <c r="C884" s="8"/>
      <c r="D884" s="8"/>
      <c r="E884" s="8"/>
      <c r="F884" s="8"/>
      <c r="G884" s="8"/>
      <c r="H884" s="75"/>
      <c r="I884" s="8"/>
      <c r="J884" s="75"/>
      <c r="K884" s="8"/>
      <c r="L884" s="8"/>
      <c r="M884" s="8"/>
      <c r="N884" s="8"/>
      <c r="O884" s="8"/>
      <c r="P884" s="8"/>
      <c r="Q884" s="8"/>
      <c r="R884" s="74"/>
      <c r="S884" s="8"/>
      <c r="T884" s="8"/>
      <c r="U884" s="8"/>
      <c r="V884" s="8"/>
      <c r="W884" s="8"/>
      <c r="X884" s="8"/>
      <c r="Y884" s="8"/>
      <c r="Z884" s="8"/>
    </row>
    <row r="885" spans="1:26" ht="14.25" customHeight="1">
      <c r="A885" s="8"/>
      <c r="B885" s="8"/>
      <c r="C885" s="8"/>
      <c r="D885" s="8"/>
      <c r="E885" s="8"/>
      <c r="F885" s="8"/>
      <c r="G885" s="8"/>
      <c r="H885" s="75"/>
      <c r="I885" s="8"/>
      <c r="J885" s="75"/>
      <c r="K885" s="8"/>
      <c r="L885" s="8"/>
      <c r="M885" s="8"/>
      <c r="N885" s="8"/>
      <c r="O885" s="8"/>
      <c r="P885" s="8"/>
      <c r="Q885" s="8"/>
      <c r="R885" s="74"/>
      <c r="S885" s="8"/>
      <c r="T885" s="8"/>
      <c r="U885" s="8"/>
      <c r="V885" s="8"/>
      <c r="W885" s="8"/>
      <c r="X885" s="8"/>
      <c r="Y885" s="8"/>
      <c r="Z885" s="8"/>
    </row>
    <row r="886" spans="1:26" ht="14.25" customHeight="1">
      <c r="A886" s="8"/>
      <c r="B886" s="8"/>
      <c r="C886" s="8"/>
      <c r="D886" s="8"/>
      <c r="E886" s="8"/>
      <c r="F886" s="8"/>
      <c r="G886" s="8"/>
      <c r="H886" s="75"/>
      <c r="I886" s="8"/>
      <c r="J886" s="75"/>
      <c r="K886" s="8"/>
      <c r="L886" s="8"/>
      <c r="M886" s="8"/>
      <c r="N886" s="8"/>
      <c r="O886" s="8"/>
      <c r="P886" s="8"/>
      <c r="Q886" s="8"/>
      <c r="R886" s="74"/>
      <c r="S886" s="8"/>
      <c r="T886" s="8"/>
      <c r="U886" s="8"/>
      <c r="V886" s="8"/>
      <c r="W886" s="8"/>
      <c r="X886" s="8"/>
      <c r="Y886" s="8"/>
      <c r="Z886" s="8"/>
    </row>
    <row r="887" spans="1:26" ht="14.25" customHeight="1">
      <c r="A887" s="8"/>
      <c r="B887" s="8"/>
      <c r="C887" s="8"/>
      <c r="D887" s="8"/>
      <c r="E887" s="8"/>
      <c r="F887" s="8"/>
      <c r="G887" s="8"/>
      <c r="H887" s="75"/>
      <c r="I887" s="8"/>
      <c r="J887" s="75"/>
      <c r="K887" s="8"/>
      <c r="L887" s="8"/>
      <c r="M887" s="8"/>
      <c r="N887" s="8"/>
      <c r="O887" s="8"/>
      <c r="P887" s="8"/>
      <c r="Q887" s="8"/>
      <c r="R887" s="74"/>
      <c r="S887" s="8"/>
      <c r="T887" s="8"/>
      <c r="U887" s="8"/>
      <c r="V887" s="8"/>
      <c r="W887" s="8"/>
      <c r="X887" s="8"/>
      <c r="Y887" s="8"/>
      <c r="Z887" s="8"/>
    </row>
    <row r="888" spans="1:26" ht="14.25" customHeight="1">
      <c r="A888" s="8"/>
      <c r="B888" s="8"/>
      <c r="C888" s="8"/>
      <c r="D888" s="8"/>
      <c r="E888" s="8"/>
      <c r="F888" s="8"/>
      <c r="G888" s="8"/>
      <c r="H888" s="75"/>
      <c r="I888" s="8"/>
      <c r="J888" s="75"/>
      <c r="K888" s="8"/>
      <c r="L888" s="8"/>
      <c r="M888" s="8"/>
      <c r="N888" s="8"/>
      <c r="O888" s="8"/>
      <c r="P888" s="8"/>
      <c r="Q888" s="8"/>
      <c r="R888" s="74"/>
      <c r="S888" s="8"/>
      <c r="T888" s="8"/>
      <c r="U888" s="8"/>
      <c r="V888" s="8"/>
      <c r="W888" s="8"/>
      <c r="X888" s="8"/>
      <c r="Y888" s="8"/>
      <c r="Z888" s="8"/>
    </row>
    <row r="889" spans="1:26" ht="14.25" customHeight="1">
      <c r="A889" s="8"/>
      <c r="B889" s="8"/>
      <c r="C889" s="8"/>
      <c r="D889" s="8"/>
      <c r="E889" s="8"/>
      <c r="F889" s="8"/>
      <c r="G889" s="8"/>
      <c r="H889" s="75"/>
      <c r="I889" s="8"/>
      <c r="J889" s="75"/>
      <c r="K889" s="8"/>
      <c r="L889" s="8"/>
      <c r="M889" s="8"/>
      <c r="N889" s="8"/>
      <c r="O889" s="8"/>
      <c r="P889" s="8"/>
      <c r="Q889" s="8"/>
      <c r="R889" s="74"/>
      <c r="S889" s="8"/>
      <c r="T889" s="8"/>
      <c r="U889" s="8"/>
      <c r="V889" s="8"/>
      <c r="W889" s="8"/>
      <c r="X889" s="8"/>
      <c r="Y889" s="8"/>
      <c r="Z889" s="8"/>
    </row>
    <row r="890" spans="1:26" ht="14.25" customHeight="1">
      <c r="A890" s="8"/>
      <c r="B890" s="8"/>
      <c r="C890" s="8"/>
      <c r="D890" s="8"/>
      <c r="E890" s="8"/>
      <c r="F890" s="8"/>
      <c r="G890" s="8"/>
      <c r="H890" s="75"/>
      <c r="I890" s="8"/>
      <c r="J890" s="75"/>
      <c r="K890" s="8"/>
      <c r="L890" s="8"/>
      <c r="M890" s="8"/>
      <c r="N890" s="8"/>
      <c r="O890" s="8"/>
      <c r="P890" s="8"/>
      <c r="Q890" s="8"/>
      <c r="R890" s="74"/>
      <c r="S890" s="8"/>
      <c r="T890" s="8"/>
      <c r="U890" s="8"/>
      <c r="V890" s="8"/>
      <c r="W890" s="8"/>
      <c r="X890" s="8"/>
      <c r="Y890" s="8"/>
      <c r="Z890" s="8"/>
    </row>
    <row r="891" spans="1:26" ht="14.25" customHeight="1">
      <c r="A891" s="8"/>
      <c r="B891" s="8"/>
      <c r="C891" s="8"/>
      <c r="D891" s="8"/>
      <c r="E891" s="8"/>
      <c r="F891" s="8"/>
      <c r="G891" s="8"/>
      <c r="H891" s="75"/>
      <c r="I891" s="8"/>
      <c r="J891" s="75"/>
      <c r="K891" s="8"/>
      <c r="L891" s="8"/>
      <c r="M891" s="8"/>
      <c r="N891" s="8"/>
      <c r="O891" s="8"/>
      <c r="P891" s="8"/>
      <c r="Q891" s="8"/>
      <c r="R891" s="74"/>
      <c r="S891" s="8"/>
      <c r="T891" s="8"/>
      <c r="U891" s="8"/>
      <c r="V891" s="8"/>
      <c r="W891" s="8"/>
      <c r="X891" s="8"/>
      <c r="Y891" s="8"/>
      <c r="Z891" s="8"/>
    </row>
    <row r="892" spans="1:26" ht="14.25" customHeight="1">
      <c r="A892" s="8"/>
      <c r="B892" s="8"/>
      <c r="C892" s="8"/>
      <c r="D892" s="8"/>
      <c r="E892" s="8"/>
      <c r="F892" s="8"/>
      <c r="G892" s="8"/>
      <c r="H892" s="75"/>
      <c r="I892" s="8"/>
      <c r="J892" s="75"/>
      <c r="K892" s="8"/>
      <c r="L892" s="8"/>
      <c r="M892" s="8"/>
      <c r="N892" s="8"/>
      <c r="O892" s="8"/>
      <c r="P892" s="8"/>
      <c r="Q892" s="8"/>
      <c r="R892" s="74"/>
      <c r="S892" s="8"/>
      <c r="T892" s="8"/>
      <c r="U892" s="8"/>
      <c r="V892" s="8"/>
      <c r="W892" s="8"/>
      <c r="X892" s="8"/>
      <c r="Y892" s="8"/>
      <c r="Z892" s="8"/>
    </row>
    <row r="893" spans="1:26" ht="14.25" customHeight="1">
      <c r="A893" s="8"/>
      <c r="B893" s="8"/>
      <c r="C893" s="8"/>
      <c r="D893" s="8"/>
      <c r="E893" s="8"/>
      <c r="F893" s="8"/>
      <c r="G893" s="8"/>
      <c r="H893" s="75"/>
      <c r="I893" s="8"/>
      <c r="J893" s="75"/>
      <c r="K893" s="8"/>
      <c r="L893" s="8"/>
      <c r="M893" s="8"/>
      <c r="N893" s="8"/>
      <c r="O893" s="8"/>
      <c r="P893" s="8"/>
      <c r="Q893" s="8"/>
      <c r="R893" s="74"/>
      <c r="S893" s="8"/>
      <c r="T893" s="8"/>
      <c r="U893" s="8"/>
      <c r="V893" s="8"/>
      <c r="W893" s="8"/>
      <c r="X893" s="8"/>
      <c r="Y893" s="8"/>
      <c r="Z893" s="8"/>
    </row>
    <row r="894" spans="1:26" ht="14.25" customHeight="1">
      <c r="A894" s="8"/>
      <c r="B894" s="8"/>
      <c r="C894" s="8"/>
      <c r="D894" s="8"/>
      <c r="E894" s="8"/>
      <c r="F894" s="8"/>
      <c r="G894" s="8"/>
      <c r="H894" s="75"/>
      <c r="I894" s="8"/>
      <c r="J894" s="75"/>
      <c r="K894" s="8"/>
      <c r="L894" s="8"/>
      <c r="M894" s="8"/>
      <c r="N894" s="8"/>
      <c r="O894" s="8"/>
      <c r="P894" s="8"/>
      <c r="Q894" s="8"/>
      <c r="R894" s="74"/>
      <c r="S894" s="8"/>
      <c r="T894" s="8"/>
      <c r="U894" s="8"/>
      <c r="V894" s="8"/>
      <c r="W894" s="8"/>
      <c r="X894" s="8"/>
      <c r="Y894" s="8"/>
      <c r="Z894" s="8"/>
    </row>
    <row r="895" spans="1:26" ht="14.25" customHeight="1">
      <c r="A895" s="8"/>
      <c r="B895" s="8"/>
      <c r="C895" s="8"/>
      <c r="D895" s="8"/>
      <c r="E895" s="8"/>
      <c r="F895" s="8"/>
      <c r="G895" s="8"/>
      <c r="H895" s="75"/>
      <c r="I895" s="8"/>
      <c r="J895" s="75"/>
      <c r="K895" s="8"/>
      <c r="L895" s="8"/>
      <c r="M895" s="8"/>
      <c r="N895" s="8"/>
      <c r="O895" s="8"/>
      <c r="P895" s="8"/>
      <c r="Q895" s="8"/>
      <c r="R895" s="74"/>
      <c r="S895" s="8"/>
      <c r="T895" s="8"/>
      <c r="U895" s="8"/>
      <c r="V895" s="8"/>
      <c r="W895" s="8"/>
      <c r="X895" s="8"/>
      <c r="Y895" s="8"/>
      <c r="Z895" s="8"/>
    </row>
    <row r="896" spans="1:26" ht="14.25" customHeight="1">
      <c r="A896" s="8"/>
      <c r="B896" s="8"/>
      <c r="C896" s="8"/>
      <c r="D896" s="8"/>
      <c r="E896" s="8"/>
      <c r="F896" s="8"/>
      <c r="G896" s="8"/>
      <c r="H896" s="75"/>
      <c r="I896" s="8"/>
      <c r="J896" s="75"/>
      <c r="K896" s="8"/>
      <c r="L896" s="8"/>
      <c r="M896" s="8"/>
      <c r="N896" s="8"/>
      <c r="O896" s="8"/>
      <c r="P896" s="8"/>
      <c r="Q896" s="8"/>
      <c r="R896" s="74"/>
      <c r="S896" s="8"/>
      <c r="T896" s="8"/>
      <c r="U896" s="8"/>
      <c r="V896" s="8"/>
      <c r="W896" s="8"/>
      <c r="X896" s="8"/>
      <c r="Y896" s="8"/>
      <c r="Z896" s="8"/>
    </row>
    <row r="897" spans="1:26" ht="14.25" customHeight="1">
      <c r="A897" s="8"/>
      <c r="B897" s="8"/>
      <c r="C897" s="8"/>
      <c r="D897" s="8"/>
      <c r="E897" s="8"/>
      <c r="F897" s="8"/>
      <c r="G897" s="8"/>
      <c r="H897" s="75"/>
      <c r="I897" s="8"/>
      <c r="J897" s="75"/>
      <c r="K897" s="8"/>
      <c r="L897" s="8"/>
      <c r="M897" s="8"/>
      <c r="N897" s="8"/>
      <c r="O897" s="8"/>
      <c r="P897" s="8"/>
      <c r="Q897" s="8"/>
      <c r="R897" s="74"/>
      <c r="S897" s="8"/>
      <c r="T897" s="8"/>
      <c r="U897" s="8"/>
      <c r="V897" s="8"/>
      <c r="W897" s="8"/>
      <c r="X897" s="8"/>
      <c r="Y897" s="8"/>
      <c r="Z897" s="8"/>
    </row>
    <row r="898" spans="1:26" ht="14.25" customHeight="1">
      <c r="A898" s="8"/>
      <c r="B898" s="8"/>
      <c r="C898" s="8"/>
      <c r="D898" s="8"/>
      <c r="E898" s="8"/>
      <c r="F898" s="8"/>
      <c r="G898" s="8"/>
      <c r="H898" s="75"/>
      <c r="I898" s="8"/>
      <c r="J898" s="75"/>
      <c r="K898" s="8"/>
      <c r="L898" s="8"/>
      <c r="M898" s="8"/>
      <c r="N898" s="8"/>
      <c r="O898" s="8"/>
      <c r="P898" s="8"/>
      <c r="Q898" s="8"/>
      <c r="R898" s="74"/>
      <c r="S898" s="8"/>
      <c r="T898" s="8"/>
      <c r="U898" s="8"/>
      <c r="V898" s="8"/>
      <c r="W898" s="8"/>
      <c r="X898" s="8"/>
      <c r="Y898" s="8"/>
      <c r="Z898" s="8"/>
    </row>
    <row r="899" spans="1:26" ht="14.25" customHeight="1">
      <c r="A899" s="8"/>
      <c r="B899" s="8"/>
      <c r="C899" s="8"/>
      <c r="D899" s="8"/>
      <c r="E899" s="8"/>
      <c r="F899" s="8"/>
      <c r="G899" s="8"/>
      <c r="H899" s="75"/>
      <c r="I899" s="8"/>
      <c r="J899" s="75"/>
      <c r="K899" s="8"/>
      <c r="L899" s="8"/>
      <c r="M899" s="8"/>
      <c r="N899" s="8"/>
      <c r="O899" s="8"/>
      <c r="P899" s="8"/>
      <c r="Q899" s="8"/>
      <c r="R899" s="74"/>
      <c r="S899" s="8"/>
      <c r="T899" s="8"/>
      <c r="U899" s="8"/>
      <c r="V899" s="8"/>
      <c r="W899" s="8"/>
      <c r="X899" s="8"/>
      <c r="Y899" s="8"/>
      <c r="Z899" s="8"/>
    </row>
    <row r="900" spans="1:26" ht="14.25" customHeight="1">
      <c r="A900" s="8"/>
      <c r="B900" s="8"/>
      <c r="C900" s="8"/>
      <c r="D900" s="8"/>
      <c r="E900" s="8"/>
      <c r="F900" s="8"/>
      <c r="G900" s="8"/>
      <c r="H900" s="75"/>
      <c r="I900" s="8"/>
      <c r="J900" s="75"/>
      <c r="K900" s="8"/>
      <c r="L900" s="8"/>
      <c r="M900" s="8"/>
      <c r="N900" s="8"/>
      <c r="O900" s="8"/>
      <c r="P900" s="8"/>
      <c r="Q900" s="8"/>
      <c r="R900" s="74"/>
      <c r="S900" s="8"/>
      <c r="T900" s="8"/>
      <c r="U900" s="8"/>
      <c r="V900" s="8"/>
      <c r="W900" s="8"/>
      <c r="X900" s="8"/>
      <c r="Y900" s="8"/>
      <c r="Z900" s="8"/>
    </row>
    <row r="901" spans="1:26" ht="14.25" customHeight="1">
      <c r="A901" s="8"/>
      <c r="B901" s="8"/>
      <c r="C901" s="8"/>
      <c r="D901" s="8"/>
      <c r="E901" s="8"/>
      <c r="F901" s="8"/>
      <c r="G901" s="8"/>
      <c r="H901" s="75"/>
      <c r="I901" s="8"/>
      <c r="J901" s="75"/>
      <c r="K901" s="8"/>
      <c r="L901" s="8"/>
      <c r="M901" s="8"/>
      <c r="N901" s="8"/>
      <c r="O901" s="8"/>
      <c r="P901" s="8"/>
      <c r="Q901" s="8"/>
      <c r="R901" s="74"/>
      <c r="S901" s="8"/>
      <c r="T901" s="8"/>
      <c r="U901" s="8"/>
      <c r="V901" s="8"/>
      <c r="W901" s="8"/>
      <c r="X901" s="8"/>
      <c r="Y901" s="8"/>
      <c r="Z901" s="8"/>
    </row>
    <row r="902" spans="1:26" ht="14.25" customHeight="1">
      <c r="A902" s="8"/>
      <c r="B902" s="8"/>
      <c r="C902" s="8"/>
      <c r="D902" s="8"/>
      <c r="E902" s="8"/>
      <c r="F902" s="8"/>
      <c r="G902" s="8"/>
      <c r="H902" s="75"/>
      <c r="I902" s="8"/>
      <c r="J902" s="75"/>
      <c r="K902" s="8"/>
      <c r="L902" s="8"/>
      <c r="M902" s="8"/>
      <c r="N902" s="8"/>
      <c r="O902" s="8"/>
      <c r="P902" s="8"/>
      <c r="Q902" s="8"/>
      <c r="R902" s="74"/>
      <c r="S902" s="8"/>
      <c r="T902" s="8"/>
      <c r="U902" s="8"/>
      <c r="V902" s="8"/>
      <c r="W902" s="8"/>
      <c r="X902" s="8"/>
      <c r="Y902" s="8"/>
      <c r="Z902" s="8"/>
    </row>
    <row r="903" spans="1:26" ht="14.25" customHeight="1">
      <c r="A903" s="8"/>
      <c r="B903" s="8"/>
      <c r="C903" s="8"/>
      <c r="D903" s="8"/>
      <c r="E903" s="8"/>
      <c r="F903" s="8"/>
      <c r="G903" s="8"/>
      <c r="H903" s="75"/>
      <c r="I903" s="8"/>
      <c r="J903" s="75"/>
      <c r="K903" s="8"/>
      <c r="L903" s="8"/>
      <c r="M903" s="8"/>
      <c r="N903" s="8"/>
      <c r="O903" s="8"/>
      <c r="P903" s="8"/>
      <c r="Q903" s="8"/>
      <c r="R903" s="74"/>
      <c r="S903" s="8"/>
      <c r="T903" s="8"/>
      <c r="U903" s="8"/>
      <c r="V903" s="8"/>
      <c r="W903" s="8"/>
      <c r="X903" s="8"/>
      <c r="Y903" s="8"/>
      <c r="Z903" s="8"/>
    </row>
    <row r="904" spans="1:26" ht="14.25" customHeight="1">
      <c r="A904" s="8"/>
      <c r="B904" s="8"/>
      <c r="C904" s="8"/>
      <c r="D904" s="8"/>
      <c r="E904" s="8"/>
      <c r="F904" s="8"/>
      <c r="G904" s="8"/>
      <c r="H904" s="75"/>
      <c r="I904" s="8"/>
      <c r="J904" s="75"/>
      <c r="K904" s="8"/>
      <c r="L904" s="8"/>
      <c r="M904" s="8"/>
      <c r="N904" s="8"/>
      <c r="O904" s="8"/>
      <c r="P904" s="8"/>
      <c r="Q904" s="8"/>
      <c r="R904" s="74"/>
      <c r="S904" s="8"/>
      <c r="T904" s="8"/>
      <c r="U904" s="8"/>
      <c r="V904" s="8"/>
      <c r="W904" s="8"/>
      <c r="X904" s="8"/>
      <c r="Y904" s="8"/>
      <c r="Z904" s="8"/>
    </row>
    <row r="905" spans="1:26" ht="14.25" customHeight="1">
      <c r="A905" s="8"/>
      <c r="B905" s="8"/>
      <c r="C905" s="8"/>
      <c r="D905" s="8"/>
      <c r="E905" s="8"/>
      <c r="F905" s="8"/>
      <c r="G905" s="8"/>
      <c r="H905" s="75"/>
      <c r="I905" s="8"/>
      <c r="J905" s="75"/>
      <c r="K905" s="8"/>
      <c r="L905" s="8"/>
      <c r="M905" s="8"/>
      <c r="N905" s="8"/>
      <c r="O905" s="8"/>
      <c r="P905" s="8"/>
      <c r="Q905" s="8"/>
      <c r="R905" s="74"/>
      <c r="S905" s="8"/>
      <c r="T905" s="8"/>
      <c r="U905" s="8"/>
      <c r="V905" s="8"/>
      <c r="W905" s="8"/>
      <c r="X905" s="8"/>
      <c r="Y905" s="8"/>
      <c r="Z905" s="8"/>
    </row>
    <row r="906" spans="1:26" ht="14.25" customHeight="1">
      <c r="A906" s="8"/>
      <c r="B906" s="8"/>
      <c r="C906" s="8"/>
      <c r="D906" s="8"/>
      <c r="E906" s="8"/>
      <c r="F906" s="8"/>
      <c r="G906" s="8"/>
      <c r="H906" s="75"/>
      <c r="I906" s="8"/>
      <c r="J906" s="75"/>
      <c r="K906" s="8"/>
      <c r="L906" s="8"/>
      <c r="M906" s="8"/>
      <c r="N906" s="8"/>
      <c r="O906" s="8"/>
      <c r="P906" s="8"/>
      <c r="Q906" s="8"/>
      <c r="R906" s="74"/>
      <c r="S906" s="8"/>
      <c r="T906" s="8"/>
      <c r="U906" s="8"/>
      <c r="V906" s="8"/>
      <c r="W906" s="8"/>
      <c r="X906" s="8"/>
      <c r="Y906" s="8"/>
      <c r="Z906" s="8"/>
    </row>
    <row r="907" spans="1:26" ht="14.25" customHeight="1">
      <c r="A907" s="8"/>
      <c r="B907" s="8"/>
      <c r="C907" s="8"/>
      <c r="D907" s="8"/>
      <c r="E907" s="8"/>
      <c r="F907" s="8"/>
      <c r="G907" s="8"/>
      <c r="H907" s="75"/>
      <c r="I907" s="8"/>
      <c r="J907" s="75"/>
      <c r="K907" s="8"/>
      <c r="L907" s="8"/>
      <c r="M907" s="8"/>
      <c r="N907" s="8"/>
      <c r="O907" s="8"/>
      <c r="P907" s="8"/>
      <c r="Q907" s="8"/>
      <c r="R907" s="74"/>
      <c r="S907" s="8"/>
      <c r="T907" s="8"/>
      <c r="U907" s="8"/>
      <c r="V907" s="8"/>
      <c r="W907" s="8"/>
      <c r="X907" s="8"/>
      <c r="Y907" s="8"/>
      <c r="Z907" s="8"/>
    </row>
    <row r="908" spans="1:26" ht="14.25" customHeight="1">
      <c r="A908" s="8"/>
      <c r="B908" s="8"/>
      <c r="C908" s="8"/>
      <c r="D908" s="8"/>
      <c r="E908" s="8"/>
      <c r="F908" s="8"/>
      <c r="G908" s="8"/>
      <c r="H908" s="75"/>
      <c r="I908" s="8"/>
      <c r="J908" s="75"/>
      <c r="K908" s="8"/>
      <c r="L908" s="8"/>
      <c r="M908" s="8"/>
      <c r="N908" s="8"/>
      <c r="O908" s="8"/>
      <c r="P908" s="8"/>
      <c r="Q908" s="8"/>
      <c r="R908" s="74"/>
      <c r="S908" s="8"/>
      <c r="T908" s="8"/>
      <c r="U908" s="8"/>
      <c r="V908" s="8"/>
      <c r="W908" s="8"/>
      <c r="X908" s="8"/>
      <c r="Y908" s="8"/>
      <c r="Z908" s="8"/>
    </row>
    <row r="909" spans="1:26" ht="14.25" customHeight="1">
      <c r="A909" s="8"/>
      <c r="B909" s="8"/>
      <c r="C909" s="8"/>
      <c r="D909" s="8"/>
      <c r="E909" s="8"/>
      <c r="F909" s="8"/>
      <c r="G909" s="8"/>
      <c r="H909" s="75"/>
      <c r="I909" s="8"/>
      <c r="J909" s="75"/>
      <c r="K909" s="8"/>
      <c r="L909" s="8"/>
      <c r="M909" s="8"/>
      <c r="N909" s="8"/>
      <c r="O909" s="8"/>
      <c r="P909" s="8"/>
      <c r="Q909" s="8"/>
      <c r="R909" s="74"/>
      <c r="S909" s="8"/>
      <c r="T909" s="8"/>
      <c r="U909" s="8"/>
      <c r="V909" s="8"/>
      <c r="W909" s="8"/>
      <c r="X909" s="8"/>
      <c r="Y909" s="8"/>
      <c r="Z909" s="8"/>
    </row>
    <row r="910" spans="1:26" ht="14.25" customHeight="1">
      <c r="A910" s="8"/>
      <c r="B910" s="8"/>
      <c r="C910" s="8"/>
      <c r="D910" s="8"/>
      <c r="E910" s="8"/>
      <c r="F910" s="8"/>
      <c r="G910" s="8"/>
      <c r="H910" s="75"/>
      <c r="I910" s="8"/>
      <c r="J910" s="75"/>
      <c r="K910" s="8"/>
      <c r="L910" s="8"/>
      <c r="M910" s="8"/>
      <c r="N910" s="8"/>
      <c r="O910" s="8"/>
      <c r="P910" s="8"/>
      <c r="Q910" s="8"/>
      <c r="R910" s="74"/>
      <c r="S910" s="8"/>
      <c r="T910" s="8"/>
      <c r="U910" s="8"/>
      <c r="V910" s="8"/>
      <c r="W910" s="8"/>
      <c r="X910" s="8"/>
      <c r="Y910" s="8"/>
      <c r="Z910" s="8"/>
    </row>
    <row r="911" spans="1:26" ht="14.25" customHeight="1">
      <c r="A911" s="8"/>
      <c r="B911" s="8"/>
      <c r="C911" s="8"/>
      <c r="D911" s="8"/>
      <c r="E911" s="8"/>
      <c r="F911" s="8"/>
      <c r="G911" s="8"/>
      <c r="H911" s="75"/>
      <c r="I911" s="8"/>
      <c r="J911" s="75"/>
      <c r="K911" s="8"/>
      <c r="L911" s="8"/>
      <c r="M911" s="8"/>
      <c r="N911" s="8"/>
      <c r="O911" s="8"/>
      <c r="P911" s="8"/>
      <c r="Q911" s="8"/>
      <c r="R911" s="74"/>
      <c r="S911" s="8"/>
      <c r="T911" s="8"/>
      <c r="U911" s="8"/>
      <c r="V911" s="8"/>
      <c r="W911" s="8"/>
      <c r="X911" s="8"/>
      <c r="Y911" s="8"/>
      <c r="Z911" s="8"/>
    </row>
    <row r="912" spans="1:26" ht="14.25" customHeight="1">
      <c r="A912" s="8"/>
      <c r="B912" s="8"/>
      <c r="C912" s="8"/>
      <c r="D912" s="8"/>
      <c r="E912" s="8"/>
      <c r="F912" s="8"/>
      <c r="G912" s="8"/>
      <c r="H912" s="75"/>
      <c r="I912" s="8"/>
      <c r="J912" s="75"/>
      <c r="K912" s="8"/>
      <c r="L912" s="8"/>
      <c r="M912" s="8"/>
      <c r="N912" s="8"/>
      <c r="O912" s="8"/>
      <c r="P912" s="8"/>
      <c r="Q912" s="8"/>
      <c r="R912" s="74"/>
      <c r="S912" s="8"/>
      <c r="T912" s="8"/>
      <c r="U912" s="8"/>
      <c r="V912" s="8"/>
      <c r="W912" s="8"/>
      <c r="X912" s="8"/>
      <c r="Y912" s="8"/>
      <c r="Z912" s="8"/>
    </row>
    <row r="913" spans="1:26" ht="14.25" customHeight="1">
      <c r="A913" s="8"/>
      <c r="B913" s="8"/>
      <c r="C913" s="8"/>
      <c r="D913" s="8"/>
      <c r="E913" s="8"/>
      <c r="F913" s="8"/>
      <c r="G913" s="8"/>
      <c r="H913" s="75"/>
      <c r="I913" s="8"/>
      <c r="J913" s="75"/>
      <c r="K913" s="8"/>
      <c r="L913" s="8"/>
      <c r="M913" s="8"/>
      <c r="N913" s="8"/>
      <c r="O913" s="8"/>
      <c r="P913" s="8"/>
      <c r="Q913" s="8"/>
      <c r="R913" s="74"/>
      <c r="S913" s="8"/>
      <c r="T913" s="8"/>
      <c r="U913" s="8"/>
      <c r="V913" s="8"/>
      <c r="W913" s="8"/>
      <c r="X913" s="8"/>
      <c r="Y913" s="8"/>
      <c r="Z913" s="8"/>
    </row>
    <row r="914" spans="1:26" ht="14.25" customHeight="1">
      <c r="A914" s="8"/>
      <c r="B914" s="8"/>
      <c r="C914" s="8"/>
      <c r="D914" s="8"/>
      <c r="E914" s="8"/>
      <c r="F914" s="8"/>
      <c r="G914" s="8"/>
      <c r="H914" s="75"/>
      <c r="I914" s="8"/>
      <c r="J914" s="75"/>
      <c r="K914" s="8"/>
      <c r="L914" s="8"/>
      <c r="M914" s="8"/>
      <c r="N914" s="8"/>
      <c r="O914" s="8"/>
      <c r="P914" s="8"/>
      <c r="Q914" s="8"/>
      <c r="R914" s="74"/>
      <c r="S914" s="8"/>
      <c r="T914" s="8"/>
      <c r="U914" s="8"/>
      <c r="V914" s="8"/>
      <c r="W914" s="8"/>
      <c r="X914" s="8"/>
      <c r="Y914" s="8"/>
      <c r="Z914" s="8"/>
    </row>
    <row r="915" spans="1:26" ht="14.25" customHeight="1">
      <c r="A915" s="8"/>
      <c r="B915" s="8"/>
      <c r="C915" s="8"/>
      <c r="D915" s="8"/>
      <c r="E915" s="8"/>
      <c r="F915" s="8"/>
      <c r="G915" s="8"/>
      <c r="H915" s="75"/>
      <c r="I915" s="8"/>
      <c r="J915" s="75"/>
      <c r="K915" s="8"/>
      <c r="L915" s="8"/>
      <c r="M915" s="8"/>
      <c r="N915" s="8"/>
      <c r="O915" s="8"/>
      <c r="P915" s="8"/>
      <c r="Q915" s="8"/>
      <c r="R915" s="74"/>
      <c r="S915" s="8"/>
      <c r="T915" s="8"/>
      <c r="U915" s="8"/>
      <c r="V915" s="8"/>
      <c r="W915" s="8"/>
      <c r="X915" s="8"/>
      <c r="Y915" s="8"/>
      <c r="Z915" s="8"/>
    </row>
    <row r="916" spans="1:26" ht="14.25" customHeight="1">
      <c r="A916" s="8"/>
      <c r="B916" s="8"/>
      <c r="C916" s="8"/>
      <c r="D916" s="8"/>
      <c r="E916" s="8"/>
      <c r="F916" s="8"/>
      <c r="G916" s="8"/>
      <c r="H916" s="75"/>
      <c r="I916" s="8"/>
      <c r="J916" s="75"/>
      <c r="K916" s="8"/>
      <c r="L916" s="8"/>
      <c r="M916" s="8"/>
      <c r="N916" s="8"/>
      <c r="O916" s="8"/>
      <c r="P916" s="8"/>
      <c r="Q916" s="8"/>
      <c r="R916" s="74"/>
      <c r="S916" s="8"/>
      <c r="T916" s="8"/>
      <c r="U916" s="8"/>
      <c r="V916" s="8"/>
      <c r="W916" s="8"/>
      <c r="X916" s="8"/>
      <c r="Y916" s="8"/>
      <c r="Z916" s="8"/>
    </row>
    <row r="917" spans="1:26" ht="14.25" customHeight="1">
      <c r="A917" s="8"/>
      <c r="B917" s="8"/>
      <c r="C917" s="8"/>
      <c r="D917" s="8"/>
      <c r="E917" s="8"/>
      <c r="F917" s="8"/>
      <c r="G917" s="8"/>
      <c r="H917" s="75"/>
      <c r="I917" s="8"/>
      <c r="J917" s="75"/>
      <c r="K917" s="8"/>
      <c r="L917" s="8"/>
      <c r="M917" s="8"/>
      <c r="N917" s="8"/>
      <c r="O917" s="8"/>
      <c r="P917" s="8"/>
      <c r="Q917" s="8"/>
      <c r="R917" s="74"/>
      <c r="S917" s="8"/>
      <c r="T917" s="8"/>
      <c r="U917" s="8"/>
      <c r="V917" s="8"/>
      <c r="W917" s="8"/>
      <c r="X917" s="8"/>
      <c r="Y917" s="8"/>
      <c r="Z917" s="8"/>
    </row>
    <row r="918" spans="1:26" ht="14.25" customHeight="1">
      <c r="A918" s="8"/>
      <c r="B918" s="8"/>
      <c r="C918" s="8"/>
      <c r="D918" s="8"/>
      <c r="E918" s="8"/>
      <c r="F918" s="8"/>
      <c r="G918" s="8"/>
      <c r="H918" s="75"/>
      <c r="I918" s="8"/>
      <c r="J918" s="75"/>
      <c r="K918" s="8"/>
      <c r="L918" s="8"/>
      <c r="M918" s="8"/>
      <c r="N918" s="8"/>
      <c r="O918" s="8"/>
      <c r="P918" s="8"/>
      <c r="Q918" s="8"/>
      <c r="R918" s="74"/>
      <c r="S918" s="8"/>
      <c r="T918" s="8"/>
      <c r="U918" s="8"/>
      <c r="V918" s="8"/>
      <c r="W918" s="8"/>
      <c r="X918" s="8"/>
      <c r="Y918" s="8"/>
      <c r="Z918" s="8"/>
    </row>
    <row r="919" spans="1:26" ht="14.25" customHeight="1">
      <c r="A919" s="8"/>
      <c r="B919" s="8"/>
      <c r="C919" s="8"/>
      <c r="D919" s="8"/>
      <c r="E919" s="8"/>
      <c r="F919" s="8"/>
      <c r="G919" s="8"/>
      <c r="H919" s="75"/>
      <c r="I919" s="8"/>
      <c r="J919" s="75"/>
      <c r="K919" s="8"/>
      <c r="L919" s="8"/>
      <c r="M919" s="8"/>
      <c r="N919" s="8"/>
      <c r="O919" s="8"/>
      <c r="P919" s="8"/>
      <c r="Q919" s="8"/>
      <c r="R919" s="74"/>
      <c r="S919" s="8"/>
      <c r="T919" s="8"/>
      <c r="U919" s="8"/>
      <c r="V919" s="8"/>
      <c r="W919" s="8"/>
      <c r="X919" s="8"/>
      <c r="Y919" s="8"/>
      <c r="Z919" s="8"/>
    </row>
    <row r="920" spans="1:26" ht="14.25" customHeight="1">
      <c r="A920" s="8"/>
      <c r="B920" s="8"/>
      <c r="C920" s="8"/>
      <c r="D920" s="8"/>
      <c r="E920" s="8"/>
      <c r="F920" s="8"/>
      <c r="G920" s="8"/>
      <c r="H920" s="75"/>
      <c r="I920" s="8"/>
      <c r="J920" s="75"/>
      <c r="K920" s="8"/>
      <c r="L920" s="8"/>
      <c r="M920" s="8"/>
      <c r="N920" s="8"/>
      <c r="O920" s="8"/>
      <c r="P920" s="8"/>
      <c r="Q920" s="8"/>
      <c r="R920" s="74"/>
      <c r="S920" s="8"/>
      <c r="T920" s="8"/>
      <c r="U920" s="8"/>
      <c r="V920" s="8"/>
      <c r="W920" s="8"/>
      <c r="X920" s="8"/>
      <c r="Y920" s="8"/>
      <c r="Z920" s="8"/>
    </row>
    <row r="921" spans="1:26" ht="14.25" customHeight="1">
      <c r="A921" s="8"/>
      <c r="B921" s="8"/>
      <c r="C921" s="8"/>
      <c r="D921" s="8"/>
      <c r="E921" s="8"/>
      <c r="F921" s="8"/>
      <c r="G921" s="8"/>
      <c r="H921" s="75"/>
      <c r="I921" s="8"/>
      <c r="J921" s="75"/>
      <c r="K921" s="8"/>
      <c r="L921" s="8"/>
      <c r="M921" s="8"/>
      <c r="N921" s="8"/>
      <c r="O921" s="8"/>
      <c r="P921" s="8"/>
      <c r="Q921" s="8"/>
      <c r="R921" s="74"/>
      <c r="S921" s="8"/>
      <c r="T921" s="8"/>
      <c r="U921" s="8"/>
      <c r="V921" s="8"/>
      <c r="W921" s="8"/>
      <c r="X921" s="8"/>
      <c r="Y921" s="8"/>
      <c r="Z921" s="8"/>
    </row>
    <row r="922" spans="1:26" ht="14.25" customHeight="1">
      <c r="A922" s="8"/>
      <c r="B922" s="8"/>
      <c r="C922" s="8"/>
      <c r="D922" s="8"/>
      <c r="E922" s="8"/>
      <c r="F922" s="8"/>
      <c r="G922" s="8"/>
      <c r="H922" s="75"/>
      <c r="I922" s="8"/>
      <c r="J922" s="75"/>
      <c r="K922" s="8"/>
      <c r="L922" s="8"/>
      <c r="M922" s="8"/>
      <c r="N922" s="8"/>
      <c r="O922" s="8"/>
      <c r="P922" s="8"/>
      <c r="Q922" s="8"/>
      <c r="R922" s="74"/>
      <c r="S922" s="8"/>
      <c r="T922" s="8"/>
      <c r="U922" s="8"/>
      <c r="V922" s="8"/>
      <c r="W922" s="8"/>
      <c r="X922" s="8"/>
      <c r="Y922" s="8"/>
      <c r="Z922" s="8"/>
    </row>
    <row r="923" spans="1:26" ht="14.25" customHeight="1">
      <c r="A923" s="8"/>
      <c r="B923" s="8"/>
      <c r="C923" s="8"/>
      <c r="D923" s="8"/>
      <c r="E923" s="8"/>
      <c r="F923" s="8"/>
      <c r="G923" s="8"/>
      <c r="H923" s="75"/>
      <c r="I923" s="8"/>
      <c r="J923" s="75"/>
      <c r="K923" s="8"/>
      <c r="L923" s="8"/>
      <c r="M923" s="8"/>
      <c r="N923" s="8"/>
      <c r="O923" s="8"/>
      <c r="P923" s="8"/>
      <c r="Q923" s="8"/>
      <c r="R923" s="74"/>
      <c r="S923" s="8"/>
      <c r="T923" s="8"/>
      <c r="U923" s="8"/>
      <c r="V923" s="8"/>
      <c r="W923" s="8"/>
      <c r="X923" s="8"/>
      <c r="Y923" s="8"/>
      <c r="Z923" s="8"/>
    </row>
    <row r="924" spans="1:26" ht="14.25" customHeight="1">
      <c r="A924" s="8"/>
      <c r="B924" s="8"/>
      <c r="C924" s="8"/>
      <c r="D924" s="8"/>
      <c r="E924" s="8"/>
      <c r="F924" s="8"/>
      <c r="G924" s="8"/>
      <c r="H924" s="75"/>
      <c r="I924" s="8"/>
      <c r="J924" s="75"/>
      <c r="K924" s="8"/>
      <c r="L924" s="8"/>
      <c r="M924" s="8"/>
      <c r="N924" s="8"/>
      <c r="O924" s="8"/>
      <c r="P924" s="8"/>
      <c r="Q924" s="8"/>
      <c r="R924" s="74"/>
      <c r="S924" s="8"/>
      <c r="T924" s="8"/>
      <c r="U924" s="8"/>
      <c r="V924" s="8"/>
      <c r="W924" s="8"/>
      <c r="X924" s="8"/>
      <c r="Y924" s="8"/>
      <c r="Z924" s="8"/>
    </row>
    <row r="925" spans="1:26" ht="14.25" customHeight="1">
      <c r="A925" s="8"/>
      <c r="B925" s="8"/>
      <c r="C925" s="8"/>
      <c r="D925" s="8"/>
      <c r="E925" s="8"/>
      <c r="F925" s="8"/>
      <c r="G925" s="8"/>
      <c r="H925" s="75"/>
      <c r="I925" s="8"/>
      <c r="J925" s="75"/>
      <c r="K925" s="8"/>
      <c r="L925" s="8"/>
      <c r="M925" s="8"/>
      <c r="N925" s="8"/>
      <c r="O925" s="8"/>
      <c r="P925" s="8"/>
      <c r="Q925" s="8"/>
      <c r="R925" s="74"/>
      <c r="S925" s="8"/>
      <c r="T925" s="8"/>
      <c r="U925" s="8"/>
      <c r="V925" s="8"/>
      <c r="W925" s="8"/>
      <c r="X925" s="8"/>
      <c r="Y925" s="8"/>
      <c r="Z925" s="8"/>
    </row>
    <row r="926" spans="1:26" ht="14.25" customHeight="1">
      <c r="A926" s="8"/>
      <c r="B926" s="8"/>
      <c r="C926" s="8"/>
      <c r="D926" s="8"/>
      <c r="E926" s="8"/>
      <c r="F926" s="8"/>
      <c r="G926" s="8"/>
      <c r="H926" s="75"/>
      <c r="I926" s="8"/>
      <c r="J926" s="75"/>
      <c r="K926" s="8"/>
      <c r="L926" s="8"/>
      <c r="M926" s="8"/>
      <c r="N926" s="8"/>
      <c r="O926" s="8"/>
      <c r="P926" s="8"/>
      <c r="Q926" s="8"/>
      <c r="R926" s="74"/>
      <c r="S926" s="8"/>
      <c r="T926" s="8"/>
      <c r="U926" s="8"/>
      <c r="V926" s="8"/>
      <c r="W926" s="8"/>
      <c r="X926" s="8"/>
      <c r="Y926" s="8"/>
      <c r="Z926" s="8"/>
    </row>
    <row r="927" spans="1:26" ht="14.25" customHeight="1">
      <c r="A927" s="8"/>
      <c r="B927" s="8"/>
      <c r="C927" s="8"/>
      <c r="D927" s="8"/>
      <c r="E927" s="8"/>
      <c r="F927" s="8"/>
      <c r="G927" s="8"/>
      <c r="H927" s="75"/>
      <c r="I927" s="8"/>
      <c r="J927" s="75"/>
      <c r="K927" s="8"/>
      <c r="L927" s="8"/>
      <c r="M927" s="8"/>
      <c r="N927" s="8"/>
      <c r="O927" s="8"/>
      <c r="P927" s="8"/>
      <c r="Q927" s="8"/>
      <c r="R927" s="74"/>
      <c r="S927" s="8"/>
      <c r="T927" s="8"/>
      <c r="U927" s="8"/>
      <c r="V927" s="8"/>
      <c r="W927" s="8"/>
      <c r="X927" s="8"/>
      <c r="Y927" s="8"/>
      <c r="Z927" s="8"/>
    </row>
    <row r="928" spans="1:26" ht="14.25" customHeight="1">
      <c r="A928" s="8"/>
      <c r="B928" s="8"/>
      <c r="C928" s="8"/>
      <c r="D928" s="8"/>
      <c r="E928" s="8"/>
      <c r="F928" s="8"/>
      <c r="G928" s="8"/>
      <c r="H928" s="75"/>
      <c r="I928" s="8"/>
      <c r="J928" s="75"/>
      <c r="K928" s="8"/>
      <c r="L928" s="8"/>
      <c r="M928" s="8"/>
      <c r="N928" s="8"/>
      <c r="O928" s="8"/>
      <c r="P928" s="8"/>
      <c r="Q928" s="8"/>
      <c r="R928" s="74"/>
      <c r="S928" s="8"/>
      <c r="T928" s="8"/>
      <c r="U928" s="8"/>
      <c r="V928" s="8"/>
      <c r="W928" s="8"/>
      <c r="X928" s="8"/>
      <c r="Y928" s="8"/>
      <c r="Z928" s="8"/>
    </row>
    <row r="929" spans="1:26" ht="14.25" customHeight="1">
      <c r="A929" s="8"/>
      <c r="B929" s="8"/>
      <c r="C929" s="8"/>
      <c r="D929" s="8"/>
      <c r="E929" s="8"/>
      <c r="F929" s="8"/>
      <c r="G929" s="8"/>
      <c r="H929" s="75"/>
      <c r="I929" s="8"/>
      <c r="J929" s="75"/>
      <c r="K929" s="8"/>
      <c r="L929" s="8"/>
      <c r="M929" s="8"/>
      <c r="N929" s="8"/>
      <c r="O929" s="8"/>
      <c r="P929" s="8"/>
      <c r="Q929" s="8"/>
      <c r="R929" s="74"/>
      <c r="S929" s="8"/>
      <c r="T929" s="8"/>
      <c r="U929" s="8"/>
      <c r="V929" s="8"/>
      <c r="W929" s="8"/>
      <c r="X929" s="8"/>
      <c r="Y929" s="8"/>
      <c r="Z929" s="8"/>
    </row>
    <row r="930" spans="1:26" ht="14.25" customHeight="1">
      <c r="A930" s="8"/>
      <c r="B930" s="8"/>
      <c r="C930" s="8"/>
      <c r="D930" s="8"/>
      <c r="E930" s="8"/>
      <c r="F930" s="8"/>
      <c r="G930" s="8"/>
      <c r="H930" s="75"/>
      <c r="I930" s="8"/>
      <c r="J930" s="75"/>
      <c r="K930" s="8"/>
      <c r="L930" s="8"/>
      <c r="M930" s="8"/>
      <c r="N930" s="8"/>
      <c r="O930" s="8"/>
      <c r="P930" s="8"/>
      <c r="Q930" s="8"/>
      <c r="R930" s="74"/>
      <c r="S930" s="8"/>
      <c r="T930" s="8"/>
      <c r="U930" s="8"/>
      <c r="V930" s="8"/>
      <c r="W930" s="8"/>
      <c r="X930" s="8"/>
      <c r="Y930" s="8"/>
      <c r="Z930" s="8"/>
    </row>
    <row r="931" spans="1:26" ht="14.25" customHeight="1">
      <c r="A931" s="8"/>
      <c r="B931" s="8"/>
      <c r="C931" s="8"/>
      <c r="D931" s="8"/>
      <c r="E931" s="8"/>
      <c r="F931" s="8"/>
      <c r="G931" s="8"/>
      <c r="H931" s="75"/>
      <c r="I931" s="8"/>
      <c r="J931" s="75"/>
      <c r="K931" s="8"/>
      <c r="L931" s="8"/>
      <c r="M931" s="8"/>
      <c r="N931" s="8"/>
      <c r="O931" s="8"/>
      <c r="P931" s="8"/>
      <c r="Q931" s="8"/>
      <c r="R931" s="74"/>
      <c r="S931" s="8"/>
      <c r="T931" s="8"/>
      <c r="U931" s="8"/>
      <c r="V931" s="8"/>
      <c r="W931" s="8"/>
      <c r="X931" s="8"/>
      <c r="Y931" s="8"/>
      <c r="Z931" s="8"/>
    </row>
    <row r="932" spans="1:26" ht="14.25" customHeight="1">
      <c r="A932" s="8"/>
      <c r="B932" s="8"/>
      <c r="C932" s="8"/>
      <c r="D932" s="8"/>
      <c r="E932" s="8"/>
      <c r="F932" s="8"/>
      <c r="G932" s="8"/>
      <c r="H932" s="75"/>
      <c r="I932" s="8"/>
      <c r="J932" s="75"/>
      <c r="K932" s="8"/>
      <c r="L932" s="8"/>
      <c r="M932" s="8"/>
      <c r="N932" s="8"/>
      <c r="O932" s="8"/>
      <c r="P932" s="8"/>
      <c r="Q932" s="8"/>
      <c r="R932" s="74"/>
      <c r="S932" s="8"/>
      <c r="T932" s="8"/>
      <c r="U932" s="8"/>
      <c r="V932" s="8"/>
      <c r="W932" s="8"/>
      <c r="X932" s="8"/>
      <c r="Y932" s="8"/>
      <c r="Z932" s="8"/>
    </row>
    <row r="933" spans="1:26" ht="14.25" customHeight="1">
      <c r="A933" s="8"/>
      <c r="B933" s="8"/>
      <c r="C933" s="8"/>
      <c r="D933" s="8"/>
      <c r="E933" s="8"/>
      <c r="F933" s="8"/>
      <c r="G933" s="8"/>
      <c r="H933" s="75"/>
      <c r="I933" s="8"/>
      <c r="J933" s="75"/>
      <c r="K933" s="8"/>
      <c r="L933" s="8"/>
      <c r="M933" s="8"/>
      <c r="N933" s="8"/>
      <c r="O933" s="8"/>
      <c r="P933" s="8"/>
      <c r="Q933" s="8"/>
      <c r="R933" s="74"/>
      <c r="S933" s="8"/>
      <c r="T933" s="8"/>
      <c r="U933" s="8"/>
      <c r="V933" s="8"/>
      <c r="W933" s="8"/>
      <c r="X933" s="8"/>
      <c r="Y933" s="8"/>
      <c r="Z933" s="8"/>
    </row>
    <row r="934" spans="1:26" ht="14.25" customHeight="1">
      <c r="A934" s="8"/>
      <c r="B934" s="8"/>
      <c r="C934" s="8"/>
      <c r="D934" s="8"/>
      <c r="E934" s="8"/>
      <c r="F934" s="8"/>
      <c r="G934" s="8"/>
      <c r="H934" s="75"/>
      <c r="I934" s="8"/>
      <c r="J934" s="75"/>
      <c r="K934" s="8"/>
      <c r="L934" s="8"/>
      <c r="M934" s="8"/>
      <c r="N934" s="8"/>
      <c r="O934" s="8"/>
      <c r="P934" s="8"/>
      <c r="Q934" s="8"/>
      <c r="R934" s="74"/>
      <c r="S934" s="8"/>
      <c r="T934" s="8"/>
      <c r="U934" s="8"/>
      <c r="V934" s="8"/>
      <c r="W934" s="8"/>
      <c r="X934" s="8"/>
      <c r="Y934" s="8"/>
      <c r="Z934" s="8"/>
    </row>
    <row r="935" spans="1:26" ht="14.25" customHeight="1">
      <c r="A935" s="8"/>
      <c r="B935" s="8"/>
      <c r="C935" s="8"/>
      <c r="D935" s="8"/>
      <c r="E935" s="8"/>
      <c r="F935" s="8"/>
      <c r="G935" s="8"/>
      <c r="H935" s="75"/>
      <c r="I935" s="8"/>
      <c r="J935" s="75"/>
      <c r="K935" s="8"/>
      <c r="L935" s="8"/>
      <c r="M935" s="8"/>
      <c r="N935" s="8"/>
      <c r="O935" s="8"/>
      <c r="P935" s="8"/>
      <c r="Q935" s="8"/>
      <c r="R935" s="74"/>
      <c r="S935" s="8"/>
      <c r="T935" s="8"/>
      <c r="U935" s="8"/>
      <c r="V935" s="8"/>
      <c r="W935" s="8"/>
      <c r="X935" s="8"/>
      <c r="Y935" s="8"/>
      <c r="Z935" s="8"/>
    </row>
    <row r="936" spans="1:26" ht="14.25" customHeight="1">
      <c r="A936" s="8"/>
      <c r="B936" s="8"/>
      <c r="C936" s="8"/>
      <c r="D936" s="8"/>
      <c r="E936" s="8"/>
      <c r="F936" s="8"/>
      <c r="G936" s="8"/>
      <c r="H936" s="75"/>
      <c r="I936" s="8"/>
      <c r="J936" s="75"/>
      <c r="K936" s="8"/>
      <c r="L936" s="8"/>
      <c r="M936" s="8"/>
      <c r="N936" s="8"/>
      <c r="O936" s="8"/>
      <c r="P936" s="8"/>
      <c r="Q936" s="8"/>
      <c r="R936" s="74"/>
      <c r="S936" s="8"/>
      <c r="T936" s="8"/>
      <c r="U936" s="8"/>
      <c r="V936" s="8"/>
      <c r="W936" s="8"/>
      <c r="X936" s="8"/>
      <c r="Y936" s="8"/>
      <c r="Z936" s="8"/>
    </row>
    <row r="937" spans="1:26" ht="14.25" customHeight="1">
      <c r="A937" s="8"/>
      <c r="B937" s="8"/>
      <c r="C937" s="8"/>
      <c r="D937" s="8"/>
      <c r="E937" s="8"/>
      <c r="F937" s="8"/>
      <c r="G937" s="8"/>
      <c r="H937" s="75"/>
      <c r="I937" s="8"/>
      <c r="J937" s="75"/>
      <c r="K937" s="8"/>
      <c r="L937" s="8"/>
      <c r="M937" s="8"/>
      <c r="N937" s="8"/>
      <c r="O937" s="8"/>
      <c r="P937" s="8"/>
      <c r="Q937" s="8"/>
      <c r="R937" s="74"/>
      <c r="S937" s="8"/>
      <c r="T937" s="8"/>
      <c r="U937" s="8"/>
      <c r="V937" s="8"/>
      <c r="W937" s="8"/>
      <c r="X937" s="8"/>
      <c r="Y937" s="8"/>
      <c r="Z937" s="8"/>
    </row>
    <row r="938" spans="1:26" ht="14.25" customHeight="1">
      <c r="A938" s="8"/>
      <c r="B938" s="8"/>
      <c r="C938" s="8"/>
      <c r="D938" s="8"/>
      <c r="E938" s="8"/>
      <c r="F938" s="8"/>
      <c r="G938" s="8"/>
      <c r="H938" s="75"/>
      <c r="I938" s="8"/>
      <c r="J938" s="75"/>
      <c r="K938" s="8"/>
      <c r="L938" s="8"/>
      <c r="M938" s="8"/>
      <c r="N938" s="8"/>
      <c r="O938" s="8"/>
      <c r="P938" s="8"/>
      <c r="Q938" s="8"/>
      <c r="R938" s="74"/>
      <c r="S938" s="8"/>
      <c r="T938" s="8"/>
      <c r="U938" s="8"/>
      <c r="V938" s="8"/>
      <c r="W938" s="8"/>
      <c r="X938" s="8"/>
      <c r="Y938" s="8"/>
      <c r="Z938" s="8"/>
    </row>
    <row r="939" spans="1:26" ht="14.25" customHeight="1">
      <c r="A939" s="8"/>
      <c r="B939" s="8"/>
      <c r="C939" s="8"/>
      <c r="D939" s="8"/>
      <c r="E939" s="8"/>
      <c r="F939" s="8"/>
      <c r="G939" s="8"/>
      <c r="H939" s="75"/>
      <c r="I939" s="8"/>
      <c r="J939" s="75"/>
      <c r="K939" s="8"/>
      <c r="L939" s="8"/>
      <c r="M939" s="8"/>
      <c r="N939" s="8"/>
      <c r="O939" s="8"/>
      <c r="P939" s="8"/>
      <c r="Q939" s="8"/>
      <c r="R939" s="74"/>
      <c r="S939" s="8"/>
      <c r="T939" s="8"/>
      <c r="U939" s="8"/>
      <c r="V939" s="8"/>
      <c r="W939" s="8"/>
      <c r="X939" s="8"/>
      <c r="Y939" s="8"/>
      <c r="Z939" s="8"/>
    </row>
    <row r="940" spans="1:26" ht="14.25" customHeight="1">
      <c r="A940" s="8"/>
      <c r="B940" s="8"/>
      <c r="C940" s="8"/>
      <c r="D940" s="8"/>
      <c r="E940" s="8"/>
      <c r="F940" s="8"/>
      <c r="G940" s="8"/>
      <c r="H940" s="75"/>
      <c r="I940" s="8"/>
      <c r="J940" s="75"/>
      <c r="K940" s="8"/>
      <c r="L940" s="8"/>
      <c r="M940" s="8"/>
      <c r="N940" s="8"/>
      <c r="O940" s="8"/>
      <c r="P940" s="8"/>
      <c r="Q940" s="8"/>
      <c r="R940" s="74"/>
      <c r="S940" s="8"/>
      <c r="T940" s="8"/>
      <c r="U940" s="8"/>
      <c r="V940" s="8"/>
      <c r="W940" s="8"/>
      <c r="X940" s="8"/>
      <c r="Y940" s="8"/>
      <c r="Z940" s="8"/>
    </row>
    <row r="941" spans="1:26" ht="14.25" customHeight="1">
      <c r="A941" s="8"/>
      <c r="B941" s="8"/>
      <c r="C941" s="8"/>
      <c r="D941" s="8"/>
      <c r="E941" s="8"/>
      <c r="F941" s="8"/>
      <c r="G941" s="8"/>
      <c r="H941" s="75"/>
      <c r="I941" s="8"/>
      <c r="J941" s="75"/>
      <c r="K941" s="8"/>
      <c r="L941" s="8"/>
      <c r="M941" s="8"/>
      <c r="N941" s="8"/>
      <c r="O941" s="8"/>
      <c r="P941" s="8"/>
      <c r="Q941" s="8"/>
      <c r="R941" s="74"/>
      <c r="S941" s="8"/>
      <c r="T941" s="8"/>
      <c r="U941" s="8"/>
      <c r="V941" s="8"/>
      <c r="W941" s="8"/>
      <c r="X941" s="8"/>
      <c r="Y941" s="8"/>
      <c r="Z941" s="8"/>
    </row>
    <row r="942" spans="1:26" ht="14.25" customHeight="1">
      <c r="A942" s="8"/>
      <c r="B942" s="8"/>
      <c r="C942" s="8"/>
      <c r="D942" s="8"/>
      <c r="E942" s="8"/>
      <c r="F942" s="8"/>
      <c r="G942" s="8"/>
      <c r="H942" s="75"/>
      <c r="I942" s="8"/>
      <c r="J942" s="75"/>
      <c r="K942" s="8"/>
      <c r="L942" s="8"/>
      <c r="M942" s="8"/>
      <c r="N942" s="8"/>
      <c r="O942" s="8"/>
      <c r="P942" s="8"/>
      <c r="Q942" s="8"/>
      <c r="R942" s="74"/>
      <c r="S942" s="8"/>
      <c r="T942" s="8"/>
      <c r="U942" s="8"/>
      <c r="V942" s="8"/>
      <c r="W942" s="8"/>
      <c r="X942" s="8"/>
      <c r="Y942" s="8"/>
      <c r="Z942" s="8"/>
    </row>
    <row r="943" spans="1:26" ht="14.25" customHeight="1">
      <c r="A943" s="8"/>
      <c r="B943" s="8"/>
      <c r="C943" s="8"/>
      <c r="D943" s="8"/>
      <c r="E943" s="8"/>
      <c r="F943" s="8"/>
      <c r="G943" s="8"/>
      <c r="H943" s="75"/>
      <c r="I943" s="8"/>
      <c r="J943" s="75"/>
      <c r="K943" s="8"/>
      <c r="L943" s="8"/>
      <c r="M943" s="8"/>
      <c r="N943" s="8"/>
      <c r="O943" s="8"/>
      <c r="P943" s="8"/>
      <c r="Q943" s="8"/>
      <c r="R943" s="74"/>
      <c r="S943" s="8"/>
      <c r="T943" s="8"/>
      <c r="U943" s="8"/>
      <c r="V943" s="8"/>
      <c r="W943" s="8"/>
      <c r="X943" s="8"/>
      <c r="Y943" s="8"/>
      <c r="Z943" s="8"/>
    </row>
    <row r="944" spans="1:26" ht="14.25" customHeight="1">
      <c r="A944" s="8"/>
      <c r="B944" s="8"/>
      <c r="C944" s="8"/>
      <c r="D944" s="8"/>
      <c r="E944" s="8"/>
      <c r="F944" s="8"/>
      <c r="G944" s="8"/>
      <c r="H944" s="75"/>
      <c r="I944" s="8"/>
      <c r="J944" s="75"/>
      <c r="K944" s="8"/>
      <c r="L944" s="8"/>
      <c r="M944" s="8"/>
      <c r="N944" s="8"/>
      <c r="O944" s="8"/>
      <c r="P944" s="8"/>
      <c r="Q944" s="8"/>
      <c r="R944" s="74"/>
      <c r="S944" s="8"/>
      <c r="T944" s="8"/>
      <c r="U944" s="8"/>
      <c r="V944" s="8"/>
      <c r="W944" s="8"/>
      <c r="X944" s="8"/>
      <c r="Y944" s="8"/>
      <c r="Z944" s="8"/>
    </row>
    <row r="945" spans="1:26" ht="14.25" customHeight="1">
      <c r="A945" s="8"/>
      <c r="B945" s="8"/>
      <c r="C945" s="8"/>
      <c r="D945" s="8"/>
      <c r="E945" s="8"/>
      <c r="F945" s="8"/>
      <c r="G945" s="8"/>
      <c r="H945" s="75"/>
      <c r="I945" s="8"/>
      <c r="J945" s="75"/>
      <c r="K945" s="8"/>
      <c r="L945" s="8"/>
      <c r="M945" s="8"/>
      <c r="N945" s="8"/>
      <c r="O945" s="8"/>
      <c r="P945" s="8"/>
      <c r="Q945" s="8"/>
      <c r="R945" s="74"/>
      <c r="S945" s="8"/>
      <c r="T945" s="8"/>
      <c r="U945" s="8"/>
      <c r="V945" s="8"/>
      <c r="W945" s="8"/>
      <c r="X945" s="8"/>
      <c r="Y945" s="8"/>
      <c r="Z945" s="8"/>
    </row>
    <row r="946" spans="1:26" ht="14.25" customHeight="1">
      <c r="A946" s="8"/>
      <c r="B946" s="8"/>
      <c r="C946" s="8"/>
      <c r="D946" s="8"/>
      <c r="E946" s="8"/>
      <c r="F946" s="8"/>
      <c r="G946" s="8"/>
      <c r="H946" s="75"/>
      <c r="I946" s="8"/>
      <c r="J946" s="75"/>
      <c r="K946" s="8"/>
      <c r="L946" s="8"/>
      <c r="M946" s="8"/>
      <c r="N946" s="8"/>
      <c r="O946" s="8"/>
      <c r="P946" s="8"/>
      <c r="Q946" s="8"/>
      <c r="R946" s="74"/>
      <c r="S946" s="8"/>
      <c r="T946" s="8"/>
      <c r="U946" s="8"/>
      <c r="V946" s="8"/>
      <c r="W946" s="8"/>
      <c r="X946" s="8"/>
      <c r="Y946" s="8"/>
      <c r="Z946" s="8"/>
    </row>
    <row r="947" spans="1:26" ht="14.25" customHeight="1">
      <c r="A947" s="8"/>
      <c r="B947" s="8"/>
      <c r="C947" s="8"/>
      <c r="D947" s="8"/>
      <c r="E947" s="8"/>
      <c r="F947" s="8"/>
      <c r="G947" s="8"/>
      <c r="H947" s="75"/>
      <c r="I947" s="8"/>
      <c r="J947" s="75"/>
      <c r="K947" s="8"/>
      <c r="L947" s="8"/>
      <c r="M947" s="8"/>
      <c r="N947" s="8"/>
      <c r="O947" s="8"/>
      <c r="P947" s="8"/>
      <c r="Q947" s="8"/>
      <c r="R947" s="74"/>
      <c r="S947" s="8"/>
      <c r="T947" s="8"/>
      <c r="U947" s="8"/>
      <c r="V947" s="8"/>
      <c r="W947" s="8"/>
      <c r="X947" s="8"/>
      <c r="Y947" s="8"/>
      <c r="Z947" s="8"/>
    </row>
    <row r="948" spans="1:26" ht="14.25" customHeight="1">
      <c r="A948" s="8"/>
      <c r="B948" s="8"/>
      <c r="C948" s="8"/>
      <c r="D948" s="8"/>
      <c r="E948" s="8"/>
      <c r="F948" s="8"/>
      <c r="G948" s="8"/>
      <c r="H948" s="75"/>
      <c r="I948" s="8"/>
      <c r="J948" s="75"/>
      <c r="K948" s="8"/>
      <c r="L948" s="8"/>
      <c r="M948" s="8"/>
      <c r="N948" s="8"/>
      <c r="O948" s="8"/>
      <c r="P948" s="8"/>
      <c r="Q948" s="8"/>
      <c r="R948" s="74"/>
      <c r="S948" s="8"/>
      <c r="T948" s="8"/>
      <c r="U948" s="8"/>
      <c r="V948" s="8"/>
      <c r="W948" s="8"/>
      <c r="X948" s="8"/>
      <c r="Y948" s="8"/>
      <c r="Z948" s="8"/>
    </row>
    <row r="949" spans="1:26" ht="14.25" customHeight="1">
      <c r="A949" s="8"/>
      <c r="B949" s="8"/>
      <c r="C949" s="8"/>
      <c r="D949" s="8"/>
      <c r="E949" s="8"/>
      <c r="F949" s="8"/>
      <c r="G949" s="8"/>
      <c r="H949" s="75"/>
      <c r="I949" s="8"/>
      <c r="J949" s="75"/>
      <c r="K949" s="8"/>
      <c r="L949" s="8"/>
      <c r="M949" s="8"/>
      <c r="N949" s="8"/>
      <c r="O949" s="8"/>
      <c r="P949" s="8"/>
      <c r="Q949" s="8"/>
      <c r="R949" s="74"/>
      <c r="S949" s="8"/>
      <c r="T949" s="8"/>
      <c r="U949" s="8"/>
      <c r="V949" s="8"/>
      <c r="W949" s="8"/>
      <c r="X949" s="8"/>
      <c r="Y949" s="8"/>
      <c r="Z949" s="8"/>
    </row>
    <row r="950" spans="1:26" ht="14.25" customHeight="1">
      <c r="A950" s="8"/>
      <c r="B950" s="8"/>
      <c r="C950" s="8"/>
      <c r="D950" s="8"/>
      <c r="E950" s="8"/>
      <c r="F950" s="8"/>
      <c r="G950" s="8"/>
      <c r="H950" s="75"/>
      <c r="I950" s="8"/>
      <c r="J950" s="75"/>
      <c r="K950" s="8"/>
      <c r="L950" s="8"/>
      <c r="M950" s="8"/>
      <c r="N950" s="8"/>
      <c r="O950" s="8"/>
      <c r="P950" s="8"/>
      <c r="Q950" s="8"/>
      <c r="R950" s="74"/>
      <c r="S950" s="8"/>
      <c r="T950" s="8"/>
      <c r="U950" s="8"/>
      <c r="V950" s="8"/>
      <c r="W950" s="8"/>
      <c r="X950" s="8"/>
      <c r="Y950" s="8"/>
      <c r="Z950" s="8"/>
    </row>
    <row r="951" spans="1:26" ht="14.25" customHeight="1">
      <c r="A951" s="8"/>
      <c r="B951" s="8"/>
      <c r="C951" s="8"/>
      <c r="D951" s="8"/>
      <c r="E951" s="8"/>
      <c r="F951" s="8"/>
      <c r="G951" s="8"/>
      <c r="H951" s="75"/>
      <c r="I951" s="8"/>
      <c r="J951" s="75"/>
      <c r="K951" s="8"/>
      <c r="L951" s="8"/>
      <c r="M951" s="8"/>
      <c r="N951" s="8"/>
      <c r="O951" s="8"/>
      <c r="P951" s="8"/>
      <c r="Q951" s="8"/>
      <c r="R951" s="74"/>
      <c r="S951" s="8"/>
      <c r="T951" s="8"/>
      <c r="U951" s="8"/>
      <c r="V951" s="8"/>
      <c r="W951" s="8"/>
      <c r="X951" s="8"/>
      <c r="Y951" s="8"/>
      <c r="Z951" s="8"/>
    </row>
    <row r="952" spans="1:26" ht="14.25" customHeight="1">
      <c r="A952" s="8"/>
      <c r="B952" s="8"/>
      <c r="C952" s="8"/>
      <c r="D952" s="8"/>
      <c r="E952" s="8"/>
      <c r="F952" s="8"/>
      <c r="G952" s="8"/>
      <c r="H952" s="75"/>
      <c r="I952" s="8"/>
      <c r="J952" s="75"/>
      <c r="K952" s="8"/>
      <c r="L952" s="8"/>
      <c r="M952" s="8"/>
      <c r="N952" s="8"/>
      <c r="O952" s="8"/>
      <c r="P952" s="8"/>
      <c r="Q952" s="8"/>
      <c r="R952" s="74"/>
      <c r="S952" s="8"/>
      <c r="T952" s="8"/>
      <c r="U952" s="8"/>
      <c r="V952" s="8"/>
      <c r="W952" s="8"/>
      <c r="X952" s="8"/>
      <c r="Y952" s="8"/>
      <c r="Z952" s="8"/>
    </row>
    <row r="953" spans="1:26" ht="14.25" customHeight="1">
      <c r="A953" s="8"/>
      <c r="B953" s="8"/>
      <c r="C953" s="8"/>
      <c r="D953" s="8"/>
      <c r="E953" s="8"/>
      <c r="F953" s="8"/>
      <c r="G953" s="8"/>
      <c r="H953" s="75"/>
      <c r="I953" s="8"/>
      <c r="J953" s="75"/>
      <c r="K953" s="8"/>
      <c r="L953" s="8"/>
      <c r="M953" s="8"/>
      <c r="N953" s="8"/>
      <c r="O953" s="8"/>
      <c r="P953" s="8"/>
      <c r="Q953" s="8"/>
      <c r="R953" s="74"/>
      <c r="S953" s="8"/>
      <c r="T953" s="8"/>
      <c r="U953" s="8"/>
      <c r="V953" s="8"/>
      <c r="W953" s="8"/>
      <c r="X953" s="8"/>
      <c r="Y953" s="8"/>
      <c r="Z953" s="8"/>
    </row>
    <row r="954" spans="1:26" ht="14.25" customHeight="1">
      <c r="A954" s="8"/>
      <c r="B954" s="8"/>
      <c r="C954" s="8"/>
      <c r="D954" s="8"/>
      <c r="E954" s="8"/>
      <c r="F954" s="8"/>
      <c r="G954" s="8"/>
      <c r="H954" s="75"/>
      <c r="I954" s="8"/>
      <c r="J954" s="75"/>
      <c r="K954" s="8"/>
      <c r="L954" s="8"/>
      <c r="M954" s="8"/>
      <c r="N954" s="8"/>
      <c r="O954" s="8"/>
      <c r="P954" s="8"/>
      <c r="Q954" s="8"/>
      <c r="R954" s="74"/>
      <c r="S954" s="8"/>
      <c r="T954" s="8"/>
      <c r="U954" s="8"/>
      <c r="V954" s="8"/>
      <c r="W954" s="8"/>
      <c r="X954" s="8"/>
      <c r="Y954" s="8"/>
      <c r="Z954" s="8"/>
    </row>
    <row r="955" spans="1:26" ht="14.25" customHeight="1">
      <c r="A955" s="8"/>
      <c r="B955" s="8"/>
      <c r="C955" s="8"/>
      <c r="D955" s="8"/>
      <c r="E955" s="8"/>
      <c r="F955" s="8"/>
      <c r="G955" s="8"/>
      <c r="H955" s="75"/>
      <c r="I955" s="8"/>
      <c r="J955" s="75"/>
      <c r="K955" s="8"/>
      <c r="L955" s="8"/>
      <c r="M955" s="8"/>
      <c r="N955" s="8"/>
      <c r="O955" s="8"/>
      <c r="P955" s="8"/>
      <c r="Q955" s="8"/>
      <c r="R955" s="74"/>
      <c r="S955" s="8"/>
      <c r="T955" s="8"/>
      <c r="U955" s="8"/>
      <c r="V955" s="8"/>
      <c r="W955" s="8"/>
      <c r="X955" s="8"/>
      <c r="Y955" s="8"/>
      <c r="Z955" s="8"/>
    </row>
    <row r="956" spans="1:26" ht="14.25" customHeight="1">
      <c r="A956" s="8"/>
      <c r="B956" s="8"/>
      <c r="C956" s="8"/>
      <c r="D956" s="8"/>
      <c r="E956" s="8"/>
      <c r="F956" s="8"/>
      <c r="G956" s="8"/>
      <c r="H956" s="75"/>
      <c r="I956" s="8"/>
      <c r="J956" s="75"/>
      <c r="K956" s="8"/>
      <c r="L956" s="8"/>
      <c r="M956" s="8"/>
      <c r="N956" s="8"/>
      <c r="O956" s="8"/>
      <c r="P956" s="8"/>
      <c r="Q956" s="8"/>
      <c r="R956" s="74"/>
      <c r="S956" s="8"/>
      <c r="T956" s="8"/>
      <c r="U956" s="8"/>
      <c r="V956" s="8"/>
      <c r="W956" s="8"/>
      <c r="X956" s="8"/>
      <c r="Y956" s="8"/>
      <c r="Z956" s="8"/>
    </row>
    <row r="957" spans="1:26" ht="14.25" customHeight="1">
      <c r="A957" s="8"/>
      <c r="B957" s="8"/>
      <c r="C957" s="8"/>
      <c r="D957" s="8"/>
      <c r="E957" s="8"/>
      <c r="F957" s="8"/>
      <c r="G957" s="8"/>
      <c r="H957" s="75"/>
      <c r="I957" s="8"/>
      <c r="J957" s="75"/>
      <c r="K957" s="8"/>
      <c r="L957" s="8"/>
      <c r="M957" s="8"/>
      <c r="N957" s="8"/>
      <c r="O957" s="8"/>
      <c r="P957" s="8"/>
      <c r="Q957" s="8"/>
      <c r="R957" s="74"/>
      <c r="S957" s="8"/>
      <c r="T957" s="8"/>
      <c r="U957" s="8"/>
      <c r="V957" s="8"/>
      <c r="W957" s="8"/>
      <c r="X957" s="8"/>
      <c r="Y957" s="8"/>
      <c r="Z957" s="8"/>
    </row>
    <row r="958" spans="1:26" ht="14.25" customHeight="1">
      <c r="A958" s="8"/>
      <c r="B958" s="8"/>
      <c r="C958" s="8"/>
      <c r="D958" s="8"/>
      <c r="E958" s="8"/>
      <c r="F958" s="8"/>
      <c r="G958" s="8"/>
      <c r="H958" s="75"/>
      <c r="I958" s="8"/>
      <c r="J958" s="75"/>
      <c r="K958" s="8"/>
      <c r="L958" s="8"/>
      <c r="M958" s="8"/>
      <c r="N958" s="8"/>
      <c r="O958" s="8"/>
      <c r="P958" s="8"/>
      <c r="Q958" s="8"/>
      <c r="R958" s="74"/>
      <c r="S958" s="8"/>
      <c r="T958" s="8"/>
      <c r="U958" s="8"/>
      <c r="V958" s="8"/>
      <c r="W958" s="8"/>
      <c r="X958" s="8"/>
      <c r="Y958" s="8"/>
      <c r="Z958" s="8"/>
    </row>
    <row r="959" spans="1:26" ht="14.25" customHeight="1">
      <c r="A959" s="8"/>
      <c r="B959" s="8"/>
      <c r="C959" s="8"/>
      <c r="D959" s="8"/>
      <c r="E959" s="8"/>
      <c r="F959" s="8"/>
      <c r="G959" s="8"/>
      <c r="H959" s="75"/>
      <c r="I959" s="8"/>
      <c r="J959" s="75"/>
      <c r="K959" s="8"/>
      <c r="L959" s="8"/>
      <c r="M959" s="8"/>
      <c r="N959" s="8"/>
      <c r="O959" s="8"/>
      <c r="P959" s="8"/>
      <c r="Q959" s="8"/>
      <c r="R959" s="74"/>
      <c r="S959" s="8"/>
      <c r="T959" s="8"/>
      <c r="U959" s="8"/>
      <c r="V959" s="8"/>
      <c r="W959" s="8"/>
      <c r="X959" s="8"/>
      <c r="Y959" s="8"/>
      <c r="Z959" s="8"/>
    </row>
    <row r="960" spans="1:26" ht="14.25" customHeight="1">
      <c r="A960" s="8"/>
      <c r="B960" s="8"/>
      <c r="C960" s="8"/>
      <c r="D960" s="8"/>
      <c r="E960" s="8"/>
      <c r="F960" s="8"/>
      <c r="G960" s="8"/>
      <c r="H960" s="75"/>
      <c r="I960" s="8"/>
      <c r="J960" s="75"/>
      <c r="K960" s="8"/>
      <c r="L960" s="8"/>
      <c r="M960" s="8"/>
      <c r="N960" s="8"/>
      <c r="O960" s="8"/>
      <c r="P960" s="8"/>
      <c r="Q960" s="8"/>
      <c r="R960" s="74"/>
      <c r="S960" s="8"/>
      <c r="T960" s="8"/>
      <c r="U960" s="8"/>
      <c r="V960" s="8"/>
      <c r="W960" s="8"/>
      <c r="X960" s="8"/>
      <c r="Y960" s="8"/>
      <c r="Z960" s="8"/>
    </row>
    <row r="961" spans="1:26" ht="14.25" customHeight="1">
      <c r="A961" s="8"/>
      <c r="B961" s="8"/>
      <c r="C961" s="8"/>
      <c r="D961" s="8"/>
      <c r="E961" s="8"/>
      <c r="F961" s="8"/>
      <c r="G961" s="8"/>
      <c r="H961" s="75"/>
      <c r="I961" s="8"/>
      <c r="J961" s="75"/>
      <c r="K961" s="8"/>
      <c r="L961" s="8"/>
      <c r="M961" s="8"/>
      <c r="N961" s="8"/>
      <c r="O961" s="8"/>
      <c r="P961" s="8"/>
      <c r="Q961" s="8"/>
      <c r="R961" s="74"/>
      <c r="S961" s="8"/>
      <c r="T961" s="8"/>
      <c r="U961" s="8"/>
      <c r="V961" s="8"/>
      <c r="W961" s="8"/>
      <c r="X961" s="8"/>
      <c r="Y961" s="8"/>
      <c r="Z961" s="8"/>
    </row>
    <row r="962" spans="1:26" ht="14.25" customHeight="1">
      <c r="A962" s="8"/>
      <c r="B962" s="8"/>
      <c r="C962" s="8"/>
      <c r="D962" s="8"/>
      <c r="E962" s="8"/>
      <c r="F962" s="8"/>
      <c r="G962" s="8"/>
      <c r="H962" s="75"/>
      <c r="I962" s="8"/>
      <c r="J962" s="75"/>
      <c r="K962" s="8"/>
      <c r="L962" s="8"/>
      <c r="M962" s="8"/>
      <c r="N962" s="8"/>
      <c r="O962" s="8"/>
      <c r="P962" s="8"/>
      <c r="Q962" s="8"/>
      <c r="R962" s="74"/>
      <c r="S962" s="8"/>
      <c r="T962" s="8"/>
      <c r="U962" s="8"/>
      <c r="V962" s="8"/>
      <c r="W962" s="8"/>
      <c r="X962" s="8"/>
      <c r="Y962" s="8"/>
      <c r="Z962" s="8"/>
    </row>
    <row r="963" spans="1:26" ht="14.25" customHeight="1">
      <c r="A963" s="8"/>
      <c r="B963" s="8"/>
      <c r="C963" s="8"/>
      <c r="D963" s="8"/>
      <c r="E963" s="8"/>
      <c r="F963" s="8"/>
      <c r="G963" s="8"/>
      <c r="H963" s="75"/>
      <c r="I963" s="8"/>
      <c r="J963" s="75"/>
      <c r="K963" s="8"/>
      <c r="L963" s="8"/>
      <c r="M963" s="8"/>
      <c r="N963" s="8"/>
      <c r="O963" s="8"/>
      <c r="P963" s="8"/>
      <c r="Q963" s="8"/>
      <c r="R963" s="74"/>
      <c r="S963" s="8"/>
      <c r="T963" s="8"/>
      <c r="U963" s="8"/>
      <c r="V963" s="8"/>
      <c r="W963" s="8"/>
      <c r="X963" s="8"/>
      <c r="Y963" s="8"/>
      <c r="Z963" s="8"/>
    </row>
    <row r="964" spans="1:26" ht="14.25" customHeight="1">
      <c r="A964" s="8"/>
      <c r="B964" s="8"/>
      <c r="C964" s="8"/>
      <c r="D964" s="8"/>
      <c r="E964" s="8"/>
      <c r="F964" s="8"/>
      <c r="G964" s="8"/>
      <c r="H964" s="75"/>
      <c r="I964" s="8"/>
      <c r="J964" s="75"/>
      <c r="K964" s="8"/>
      <c r="L964" s="8"/>
      <c r="M964" s="8"/>
      <c r="N964" s="8"/>
      <c r="O964" s="8"/>
      <c r="P964" s="8"/>
      <c r="Q964" s="8"/>
      <c r="R964" s="74"/>
      <c r="S964" s="8"/>
      <c r="T964" s="8"/>
      <c r="U964" s="8"/>
      <c r="V964" s="8"/>
      <c r="W964" s="8"/>
      <c r="X964" s="8"/>
      <c r="Y964" s="8"/>
      <c r="Z964" s="8"/>
    </row>
    <row r="965" spans="1:26" ht="14.25" customHeight="1">
      <c r="A965" s="8"/>
      <c r="B965" s="8"/>
      <c r="C965" s="8"/>
      <c r="D965" s="8"/>
      <c r="E965" s="8"/>
      <c r="F965" s="8"/>
      <c r="G965" s="8"/>
      <c r="H965" s="75"/>
      <c r="I965" s="8"/>
      <c r="J965" s="75"/>
      <c r="K965" s="8"/>
      <c r="L965" s="8"/>
      <c r="M965" s="8"/>
      <c r="N965" s="8"/>
      <c r="O965" s="8"/>
      <c r="P965" s="8"/>
      <c r="Q965" s="8"/>
      <c r="R965" s="74"/>
      <c r="S965" s="8"/>
      <c r="T965" s="8"/>
      <c r="U965" s="8"/>
      <c r="V965" s="8"/>
      <c r="W965" s="8"/>
      <c r="X965" s="8"/>
      <c r="Y965" s="8"/>
      <c r="Z965" s="8"/>
    </row>
    <row r="966" spans="1:26" ht="14.25" customHeight="1">
      <c r="A966" s="8"/>
      <c r="B966" s="8"/>
      <c r="C966" s="8"/>
      <c r="D966" s="8"/>
      <c r="E966" s="8"/>
      <c r="F966" s="8"/>
      <c r="G966" s="8"/>
      <c r="H966" s="75"/>
      <c r="I966" s="8"/>
      <c r="J966" s="75"/>
      <c r="K966" s="8"/>
      <c r="L966" s="8"/>
      <c r="M966" s="8"/>
      <c r="N966" s="8"/>
      <c r="O966" s="8"/>
      <c r="P966" s="8"/>
      <c r="Q966" s="8"/>
      <c r="R966" s="74"/>
      <c r="S966" s="8"/>
      <c r="T966" s="8"/>
      <c r="U966" s="8"/>
      <c r="V966" s="8"/>
      <c r="W966" s="8"/>
      <c r="X966" s="8"/>
      <c r="Y966" s="8"/>
      <c r="Z966" s="8"/>
    </row>
    <row r="967" spans="1:26" ht="14.25" customHeight="1">
      <c r="A967" s="8"/>
      <c r="B967" s="8"/>
      <c r="C967" s="8"/>
      <c r="D967" s="8"/>
      <c r="E967" s="8"/>
      <c r="F967" s="8"/>
      <c r="G967" s="8"/>
      <c r="H967" s="75"/>
      <c r="I967" s="8"/>
      <c r="J967" s="75"/>
      <c r="K967" s="8"/>
      <c r="L967" s="8"/>
      <c r="M967" s="8"/>
      <c r="N967" s="8"/>
      <c r="O967" s="8"/>
      <c r="P967" s="8"/>
      <c r="Q967" s="8"/>
      <c r="R967" s="74"/>
      <c r="S967" s="8"/>
      <c r="T967" s="8"/>
      <c r="U967" s="8"/>
      <c r="V967" s="8"/>
      <c r="W967" s="8"/>
      <c r="X967" s="8"/>
      <c r="Y967" s="8"/>
      <c r="Z967" s="8"/>
    </row>
    <row r="968" spans="1:26" ht="14.25" customHeight="1">
      <c r="A968" s="8"/>
      <c r="B968" s="8"/>
      <c r="C968" s="8"/>
      <c r="D968" s="8"/>
      <c r="E968" s="8"/>
      <c r="F968" s="8"/>
      <c r="G968" s="8"/>
      <c r="H968" s="75"/>
      <c r="I968" s="8"/>
      <c r="J968" s="75"/>
      <c r="K968" s="8"/>
      <c r="L968" s="8"/>
      <c r="M968" s="8"/>
      <c r="N968" s="8"/>
      <c r="O968" s="8"/>
      <c r="P968" s="8"/>
      <c r="Q968" s="8"/>
      <c r="R968" s="74"/>
      <c r="S968" s="8"/>
      <c r="T968" s="8"/>
      <c r="U968" s="8"/>
      <c r="V968" s="8"/>
      <c r="W968" s="8"/>
      <c r="X968" s="8"/>
      <c r="Y968" s="8"/>
      <c r="Z968" s="8"/>
    </row>
    <row r="969" spans="1:26" ht="14.25" customHeight="1">
      <c r="A969" s="8"/>
      <c r="B969" s="8"/>
      <c r="C969" s="8"/>
      <c r="D969" s="8"/>
      <c r="E969" s="8"/>
      <c r="F969" s="8"/>
      <c r="G969" s="8"/>
      <c r="H969" s="75"/>
      <c r="I969" s="8"/>
      <c r="J969" s="75"/>
      <c r="K969" s="8"/>
      <c r="L969" s="8"/>
      <c r="M969" s="8"/>
      <c r="N969" s="8"/>
      <c r="O969" s="8"/>
      <c r="P969" s="8"/>
      <c r="Q969" s="8"/>
      <c r="R969" s="74"/>
      <c r="S969" s="8"/>
      <c r="T969" s="8"/>
      <c r="U969" s="8"/>
      <c r="V969" s="8"/>
      <c r="W969" s="8"/>
      <c r="X969" s="8"/>
      <c r="Y969" s="8"/>
      <c r="Z969" s="8"/>
    </row>
    <row r="970" spans="1:26" ht="14.25" customHeight="1">
      <c r="A970" s="8"/>
      <c r="B970" s="8"/>
      <c r="C970" s="8"/>
      <c r="D970" s="8"/>
      <c r="E970" s="8"/>
      <c r="F970" s="8"/>
      <c r="G970" s="8"/>
      <c r="H970" s="75"/>
      <c r="I970" s="8"/>
      <c r="J970" s="75"/>
      <c r="K970" s="8"/>
      <c r="L970" s="8"/>
      <c r="M970" s="8"/>
      <c r="N970" s="8"/>
      <c r="O970" s="8"/>
      <c r="P970" s="8"/>
      <c r="Q970" s="8"/>
      <c r="R970" s="74"/>
      <c r="S970" s="8"/>
      <c r="T970" s="8"/>
      <c r="U970" s="8"/>
      <c r="V970" s="8"/>
      <c r="W970" s="8"/>
      <c r="X970" s="8"/>
      <c r="Y970" s="8"/>
      <c r="Z970" s="8"/>
    </row>
    <row r="971" spans="1:26" ht="14.25" customHeight="1">
      <c r="A971" s="8"/>
      <c r="B971" s="8"/>
      <c r="C971" s="8"/>
      <c r="D971" s="8"/>
      <c r="E971" s="8"/>
      <c r="F971" s="8"/>
      <c r="G971" s="8"/>
      <c r="H971" s="75"/>
      <c r="I971" s="8"/>
      <c r="J971" s="75"/>
      <c r="K971" s="8"/>
      <c r="L971" s="8"/>
      <c r="M971" s="8"/>
      <c r="N971" s="8"/>
      <c r="O971" s="8"/>
      <c r="P971" s="8"/>
      <c r="Q971" s="8"/>
      <c r="R971" s="74"/>
      <c r="S971" s="8"/>
      <c r="T971" s="8"/>
      <c r="U971" s="8"/>
      <c r="V971" s="8"/>
      <c r="W971" s="8"/>
      <c r="X971" s="8"/>
      <c r="Y971" s="8"/>
      <c r="Z971" s="8"/>
    </row>
    <row r="972" spans="1:26" ht="14.25" customHeight="1">
      <c r="A972" s="8"/>
      <c r="B972" s="8"/>
      <c r="C972" s="8"/>
      <c r="D972" s="8"/>
      <c r="E972" s="8"/>
      <c r="F972" s="8"/>
      <c r="G972" s="8"/>
      <c r="H972" s="75"/>
      <c r="I972" s="8"/>
      <c r="J972" s="75"/>
      <c r="K972" s="8"/>
      <c r="L972" s="8"/>
      <c r="M972" s="8"/>
      <c r="N972" s="8"/>
      <c r="O972" s="8"/>
      <c r="P972" s="8"/>
      <c r="Q972" s="8"/>
      <c r="R972" s="74"/>
      <c r="S972" s="8"/>
      <c r="T972" s="8"/>
      <c r="U972" s="8"/>
      <c r="V972" s="8"/>
      <c r="W972" s="8"/>
      <c r="X972" s="8"/>
      <c r="Y972" s="8"/>
      <c r="Z972" s="8"/>
    </row>
    <row r="973" spans="1:26" ht="14.25" customHeight="1">
      <c r="A973" s="8"/>
      <c r="B973" s="8"/>
      <c r="C973" s="8"/>
      <c r="D973" s="8"/>
      <c r="E973" s="8"/>
      <c r="F973" s="8"/>
      <c r="G973" s="8"/>
      <c r="H973" s="75"/>
      <c r="I973" s="8"/>
      <c r="J973" s="75"/>
      <c r="K973" s="8"/>
      <c r="L973" s="8"/>
      <c r="M973" s="8"/>
      <c r="N973" s="8"/>
      <c r="O973" s="8"/>
      <c r="P973" s="8"/>
      <c r="Q973" s="8"/>
      <c r="R973" s="74"/>
      <c r="S973" s="8"/>
      <c r="T973" s="8"/>
      <c r="U973" s="8"/>
      <c r="V973" s="8"/>
      <c r="W973" s="8"/>
      <c r="X973" s="8"/>
      <c r="Y973" s="8"/>
      <c r="Z973" s="8"/>
    </row>
    <row r="974" spans="1:26" ht="14.25" customHeight="1">
      <c r="A974" s="8"/>
      <c r="B974" s="8"/>
      <c r="C974" s="8"/>
      <c r="D974" s="8"/>
      <c r="E974" s="8"/>
      <c r="F974" s="8"/>
      <c r="G974" s="8"/>
      <c r="H974" s="75"/>
      <c r="I974" s="8"/>
      <c r="J974" s="75"/>
      <c r="K974" s="8"/>
      <c r="L974" s="8"/>
      <c r="M974" s="8"/>
      <c r="N974" s="8"/>
      <c r="O974" s="8"/>
      <c r="P974" s="8"/>
      <c r="Q974" s="8"/>
      <c r="R974" s="74"/>
      <c r="S974" s="8"/>
      <c r="T974" s="8"/>
      <c r="U974" s="8"/>
      <c r="V974" s="8"/>
      <c r="W974" s="8"/>
      <c r="X974" s="8"/>
      <c r="Y974" s="8"/>
      <c r="Z974" s="8"/>
    </row>
    <row r="975" spans="1:26" ht="14.25" customHeight="1">
      <c r="A975" s="8"/>
      <c r="B975" s="8"/>
      <c r="C975" s="8"/>
      <c r="D975" s="8"/>
      <c r="E975" s="8"/>
      <c r="F975" s="8"/>
      <c r="G975" s="8"/>
      <c r="H975" s="75"/>
      <c r="I975" s="8"/>
      <c r="J975" s="75"/>
      <c r="K975" s="8"/>
      <c r="L975" s="8"/>
      <c r="M975" s="8"/>
      <c r="N975" s="8"/>
      <c r="O975" s="8"/>
      <c r="P975" s="8"/>
      <c r="Q975" s="8"/>
      <c r="R975" s="74"/>
      <c r="S975" s="8"/>
      <c r="T975" s="8"/>
      <c r="U975" s="8"/>
      <c r="V975" s="8"/>
      <c r="W975" s="8"/>
      <c r="X975" s="8"/>
      <c r="Y975" s="8"/>
      <c r="Z975" s="8"/>
    </row>
    <row r="976" spans="1:26" ht="14.25" customHeight="1">
      <c r="A976" s="8"/>
      <c r="B976" s="8"/>
      <c r="C976" s="8"/>
      <c r="D976" s="8"/>
      <c r="E976" s="8"/>
      <c r="F976" s="8"/>
      <c r="G976" s="8"/>
      <c r="H976" s="75"/>
      <c r="I976" s="8"/>
      <c r="J976" s="75"/>
      <c r="K976" s="8"/>
      <c r="L976" s="8"/>
      <c r="M976" s="8"/>
      <c r="N976" s="8"/>
      <c r="O976" s="8"/>
      <c r="P976" s="8"/>
      <c r="Q976" s="8"/>
      <c r="R976" s="74"/>
      <c r="S976" s="8"/>
      <c r="T976" s="8"/>
      <c r="U976" s="8"/>
      <c r="V976" s="8"/>
      <c r="W976" s="8"/>
      <c r="X976" s="8"/>
      <c r="Y976" s="8"/>
      <c r="Z976" s="8"/>
    </row>
    <row r="977" spans="1:26" ht="14.25" customHeight="1">
      <c r="A977" s="8"/>
      <c r="B977" s="8"/>
      <c r="C977" s="8"/>
      <c r="D977" s="8"/>
      <c r="E977" s="8"/>
      <c r="F977" s="8"/>
      <c r="G977" s="8"/>
      <c r="H977" s="75"/>
      <c r="I977" s="8"/>
      <c r="J977" s="75"/>
      <c r="K977" s="8"/>
      <c r="L977" s="8"/>
      <c r="M977" s="8"/>
      <c r="N977" s="8"/>
      <c r="O977" s="8"/>
      <c r="P977" s="8"/>
      <c r="Q977" s="8"/>
      <c r="R977" s="74"/>
      <c r="S977" s="8"/>
      <c r="T977" s="8"/>
      <c r="U977" s="8"/>
      <c r="V977" s="8"/>
      <c r="W977" s="8"/>
      <c r="X977" s="8"/>
      <c r="Y977" s="8"/>
      <c r="Z977" s="8"/>
    </row>
    <row r="978" spans="1:26" ht="14.25" customHeight="1">
      <c r="A978" s="8"/>
      <c r="B978" s="8"/>
      <c r="C978" s="8"/>
      <c r="D978" s="8"/>
      <c r="E978" s="8"/>
      <c r="F978" s="8"/>
      <c r="G978" s="8"/>
      <c r="H978" s="75"/>
      <c r="I978" s="8"/>
      <c r="J978" s="75"/>
      <c r="K978" s="8"/>
      <c r="L978" s="8"/>
      <c r="M978" s="8"/>
      <c r="N978" s="8"/>
      <c r="O978" s="8"/>
      <c r="P978" s="8"/>
      <c r="Q978" s="8"/>
      <c r="R978" s="74"/>
      <c r="S978" s="8"/>
      <c r="T978" s="8"/>
      <c r="U978" s="8"/>
      <c r="V978" s="8"/>
      <c r="W978" s="8"/>
      <c r="X978" s="8"/>
      <c r="Y978" s="8"/>
      <c r="Z978" s="8"/>
    </row>
    <row r="979" spans="1:26" ht="14.25" customHeight="1">
      <c r="A979" s="8"/>
      <c r="B979" s="8"/>
      <c r="C979" s="8"/>
      <c r="D979" s="8"/>
      <c r="E979" s="8"/>
      <c r="F979" s="8"/>
      <c r="G979" s="8"/>
      <c r="H979" s="75"/>
      <c r="I979" s="8"/>
      <c r="J979" s="75"/>
      <c r="K979" s="8"/>
      <c r="L979" s="8"/>
      <c r="M979" s="8"/>
      <c r="N979" s="8"/>
      <c r="O979" s="8"/>
      <c r="P979" s="8"/>
      <c r="Q979" s="8"/>
      <c r="R979" s="74"/>
      <c r="S979" s="8"/>
      <c r="T979" s="8"/>
      <c r="U979" s="8"/>
      <c r="V979" s="8"/>
      <c r="W979" s="8"/>
      <c r="X979" s="8"/>
      <c r="Y979" s="8"/>
      <c r="Z979" s="8"/>
    </row>
    <row r="980" spans="1:26" ht="14.25" customHeight="1">
      <c r="A980" s="8"/>
      <c r="B980" s="8"/>
      <c r="C980" s="8"/>
      <c r="D980" s="8"/>
      <c r="E980" s="8"/>
      <c r="F980" s="8"/>
      <c r="G980" s="8"/>
      <c r="H980" s="75"/>
      <c r="I980" s="8"/>
      <c r="J980" s="75"/>
      <c r="K980" s="8"/>
      <c r="L980" s="8"/>
      <c r="M980" s="8"/>
      <c r="N980" s="8"/>
      <c r="O980" s="8"/>
      <c r="P980" s="8"/>
      <c r="Q980" s="8"/>
      <c r="R980" s="74"/>
      <c r="S980" s="8"/>
      <c r="T980" s="8"/>
      <c r="U980" s="8"/>
      <c r="V980" s="8"/>
      <c r="W980" s="8"/>
      <c r="X980" s="8"/>
      <c r="Y980" s="8"/>
      <c r="Z980" s="8"/>
    </row>
    <row r="981" spans="1:26" ht="14.25" customHeight="1">
      <c r="A981" s="8"/>
      <c r="B981" s="8"/>
      <c r="C981" s="8"/>
      <c r="D981" s="8"/>
      <c r="E981" s="8"/>
      <c r="F981" s="8"/>
      <c r="G981" s="8"/>
      <c r="H981" s="75"/>
      <c r="I981" s="8"/>
      <c r="J981" s="75"/>
      <c r="K981" s="8"/>
      <c r="L981" s="8"/>
      <c r="M981" s="8"/>
      <c r="N981" s="8"/>
      <c r="O981" s="8"/>
      <c r="P981" s="8"/>
      <c r="Q981" s="8"/>
      <c r="R981" s="74"/>
      <c r="S981" s="8"/>
      <c r="T981" s="8"/>
      <c r="U981" s="8"/>
      <c r="V981" s="8"/>
      <c r="W981" s="8"/>
      <c r="X981" s="8"/>
      <c r="Y981" s="8"/>
      <c r="Z981" s="8"/>
    </row>
    <row r="982" spans="1:26" ht="14.25" customHeight="1">
      <c r="A982" s="8"/>
      <c r="B982" s="8"/>
      <c r="C982" s="8"/>
      <c r="D982" s="8"/>
      <c r="E982" s="8"/>
      <c r="F982" s="8"/>
      <c r="G982" s="8"/>
      <c r="H982" s="75"/>
      <c r="I982" s="8"/>
      <c r="J982" s="75"/>
      <c r="K982" s="8"/>
      <c r="L982" s="8"/>
      <c r="M982" s="8"/>
      <c r="N982" s="8"/>
      <c r="O982" s="8"/>
      <c r="P982" s="8"/>
      <c r="Q982" s="8"/>
      <c r="R982" s="74"/>
      <c r="S982" s="8"/>
      <c r="T982" s="8"/>
      <c r="U982" s="8"/>
      <c r="V982" s="8"/>
      <c r="W982" s="8"/>
      <c r="X982" s="8"/>
      <c r="Y982" s="8"/>
      <c r="Z982" s="8"/>
    </row>
    <row r="983" spans="1:26" ht="14.25" customHeight="1">
      <c r="A983" s="8"/>
      <c r="B983" s="8"/>
      <c r="C983" s="8"/>
      <c r="D983" s="8"/>
      <c r="E983" s="8"/>
      <c r="F983" s="8"/>
      <c r="G983" s="8"/>
      <c r="H983" s="75"/>
      <c r="I983" s="8"/>
      <c r="J983" s="75"/>
      <c r="K983" s="8"/>
      <c r="L983" s="8"/>
      <c r="M983" s="8"/>
      <c r="N983" s="8"/>
      <c r="O983" s="8"/>
      <c r="P983" s="8"/>
      <c r="Q983" s="8"/>
      <c r="R983" s="74"/>
      <c r="S983" s="8"/>
      <c r="T983" s="8"/>
      <c r="U983" s="8"/>
      <c r="V983" s="8"/>
      <c r="W983" s="8"/>
      <c r="X983" s="8"/>
      <c r="Y983" s="8"/>
      <c r="Z983" s="8"/>
    </row>
    <row r="984" spans="1:26" ht="14.25" customHeight="1">
      <c r="A984" s="8"/>
      <c r="B984" s="8"/>
      <c r="C984" s="8"/>
      <c r="D984" s="8"/>
      <c r="E984" s="8"/>
      <c r="F984" s="8"/>
      <c r="G984" s="8"/>
      <c r="H984" s="75"/>
      <c r="I984" s="8"/>
      <c r="J984" s="75"/>
      <c r="K984" s="8"/>
      <c r="L984" s="8"/>
      <c r="M984" s="8"/>
      <c r="N984" s="8"/>
      <c r="O984" s="8"/>
      <c r="P984" s="8"/>
      <c r="Q984" s="8"/>
      <c r="R984" s="74"/>
      <c r="S984" s="8"/>
      <c r="T984" s="8"/>
      <c r="U984" s="8"/>
      <c r="V984" s="8"/>
      <c r="W984" s="8"/>
      <c r="X984" s="8"/>
      <c r="Y984" s="8"/>
      <c r="Z984" s="8"/>
    </row>
    <row r="985" spans="1:26" ht="14.25" customHeight="1">
      <c r="A985" s="8"/>
      <c r="B985" s="8"/>
      <c r="C985" s="8"/>
      <c r="D985" s="8"/>
      <c r="E985" s="8"/>
      <c r="F985" s="8"/>
      <c r="G985" s="8"/>
      <c r="H985" s="75"/>
      <c r="I985" s="8"/>
      <c r="J985" s="75"/>
      <c r="K985" s="8"/>
      <c r="L985" s="8"/>
      <c r="M985" s="8"/>
      <c r="N985" s="8"/>
      <c r="O985" s="8"/>
      <c r="P985" s="8"/>
      <c r="Q985" s="8"/>
      <c r="R985" s="74"/>
      <c r="S985" s="8"/>
      <c r="T985" s="8"/>
      <c r="U985" s="8"/>
      <c r="V985" s="8"/>
      <c r="W985" s="8"/>
      <c r="X985" s="8"/>
      <c r="Y985" s="8"/>
      <c r="Z985" s="8"/>
    </row>
    <row r="986" spans="1:26" ht="14.25" customHeight="1">
      <c r="A986" s="8"/>
      <c r="B986" s="8"/>
      <c r="C986" s="8"/>
      <c r="D986" s="8"/>
      <c r="E986" s="8"/>
      <c r="F986" s="8"/>
      <c r="G986" s="8"/>
      <c r="H986" s="75"/>
      <c r="I986" s="8"/>
      <c r="J986" s="75"/>
      <c r="K986" s="8"/>
      <c r="L986" s="8"/>
      <c r="M986" s="8"/>
      <c r="N986" s="8"/>
      <c r="O986" s="8"/>
      <c r="P986" s="8"/>
      <c r="Q986" s="8"/>
      <c r="R986" s="74"/>
      <c r="S986" s="8"/>
      <c r="T986" s="8"/>
      <c r="U986" s="8"/>
      <c r="V986" s="8"/>
      <c r="W986" s="8"/>
      <c r="X986" s="8"/>
      <c r="Y986" s="8"/>
      <c r="Z986" s="8"/>
    </row>
    <row r="987" spans="1:26" ht="14.25" customHeight="1">
      <c r="A987" s="8"/>
      <c r="B987" s="8"/>
      <c r="C987" s="8"/>
      <c r="D987" s="8"/>
      <c r="E987" s="8"/>
      <c r="F987" s="8"/>
      <c r="G987" s="8"/>
      <c r="H987" s="75"/>
      <c r="I987" s="8"/>
      <c r="J987" s="75"/>
      <c r="K987" s="8"/>
      <c r="L987" s="8"/>
      <c r="M987" s="8"/>
      <c r="N987" s="8"/>
      <c r="O987" s="8"/>
      <c r="P987" s="8"/>
      <c r="Q987" s="8"/>
      <c r="R987" s="74"/>
      <c r="S987" s="8"/>
      <c r="T987" s="8"/>
      <c r="U987" s="8"/>
      <c r="V987" s="8"/>
      <c r="W987" s="8"/>
      <c r="X987" s="8"/>
      <c r="Y987" s="8"/>
      <c r="Z987" s="8"/>
    </row>
    <row r="988" spans="1:26" ht="14.25" customHeight="1">
      <c r="A988" s="8"/>
      <c r="B988" s="8"/>
      <c r="C988" s="8"/>
      <c r="D988" s="8"/>
      <c r="E988" s="8"/>
      <c r="F988" s="8"/>
      <c r="G988" s="8"/>
      <c r="H988" s="75"/>
      <c r="I988" s="8"/>
      <c r="J988" s="75"/>
      <c r="K988" s="8"/>
      <c r="L988" s="8"/>
      <c r="M988" s="8"/>
      <c r="N988" s="8"/>
      <c r="O988" s="8"/>
      <c r="P988" s="8"/>
      <c r="Q988" s="8"/>
      <c r="R988" s="74"/>
      <c r="S988" s="8"/>
      <c r="T988" s="8"/>
      <c r="U988" s="8"/>
      <c r="V988" s="8"/>
      <c r="W988" s="8"/>
      <c r="X988" s="8"/>
      <c r="Y988" s="8"/>
      <c r="Z988" s="8"/>
    </row>
    <row r="989" spans="1:26" ht="14.25" customHeight="1">
      <c r="A989" s="8"/>
      <c r="B989" s="8"/>
      <c r="C989" s="8"/>
      <c r="D989" s="8"/>
      <c r="E989" s="8"/>
      <c r="F989" s="8"/>
      <c r="G989" s="8"/>
      <c r="H989" s="75"/>
      <c r="I989" s="8"/>
      <c r="J989" s="75"/>
      <c r="K989" s="8"/>
      <c r="L989" s="8"/>
      <c r="M989" s="8"/>
      <c r="N989" s="8"/>
      <c r="O989" s="8"/>
      <c r="P989" s="8"/>
      <c r="Q989" s="8"/>
      <c r="R989" s="74"/>
      <c r="S989" s="8"/>
      <c r="T989" s="8"/>
      <c r="U989" s="8"/>
      <c r="V989" s="8"/>
      <c r="W989" s="8"/>
      <c r="X989" s="8"/>
      <c r="Y989" s="8"/>
      <c r="Z989" s="8"/>
    </row>
    <row r="990" spans="1:26" ht="14.25" customHeight="1">
      <c r="A990" s="8"/>
      <c r="B990" s="8"/>
      <c r="C990" s="8"/>
      <c r="D990" s="8"/>
      <c r="E990" s="8"/>
      <c r="F990" s="8"/>
      <c r="G990" s="8"/>
      <c r="H990" s="75"/>
      <c r="I990" s="8"/>
      <c r="J990" s="75"/>
      <c r="K990" s="8"/>
      <c r="L990" s="8"/>
      <c r="M990" s="8"/>
      <c r="N990" s="8"/>
      <c r="O990" s="8"/>
      <c r="P990" s="8"/>
      <c r="Q990" s="8"/>
      <c r="R990" s="74"/>
      <c r="S990" s="8"/>
      <c r="T990" s="8"/>
      <c r="U990" s="8"/>
      <c r="V990" s="8"/>
      <c r="W990" s="8"/>
      <c r="X990" s="8"/>
      <c r="Y990" s="8"/>
      <c r="Z990" s="8"/>
    </row>
    <row r="991" spans="1:26" ht="14.25" customHeight="1">
      <c r="A991" s="8"/>
      <c r="B991" s="8"/>
      <c r="C991" s="8"/>
      <c r="D991" s="8"/>
      <c r="E991" s="8"/>
      <c r="F991" s="8"/>
      <c r="G991" s="8"/>
      <c r="H991" s="75"/>
      <c r="I991" s="8"/>
      <c r="J991" s="75"/>
      <c r="K991" s="8"/>
      <c r="L991" s="8"/>
      <c r="M991" s="8"/>
      <c r="N991" s="8"/>
      <c r="O991" s="8"/>
      <c r="P991" s="8"/>
      <c r="Q991" s="8"/>
      <c r="R991" s="74"/>
      <c r="S991" s="8"/>
      <c r="T991" s="8"/>
      <c r="U991" s="8"/>
      <c r="V991" s="8"/>
      <c r="W991" s="8"/>
      <c r="X991" s="8"/>
      <c r="Y991" s="8"/>
      <c r="Z991" s="8"/>
    </row>
    <row r="992" spans="1:26" ht="14.25" customHeight="1">
      <c r="A992" s="8"/>
      <c r="B992" s="8"/>
      <c r="C992" s="8"/>
      <c r="D992" s="8"/>
      <c r="E992" s="8"/>
      <c r="F992" s="8"/>
      <c r="G992" s="8"/>
      <c r="H992" s="75"/>
      <c r="I992" s="8"/>
      <c r="J992" s="75"/>
      <c r="K992" s="8"/>
      <c r="L992" s="8"/>
      <c r="M992" s="8"/>
      <c r="N992" s="8"/>
      <c r="O992" s="8"/>
      <c r="P992" s="8"/>
      <c r="Q992" s="8"/>
      <c r="R992" s="74"/>
      <c r="S992" s="8"/>
      <c r="T992" s="8"/>
      <c r="U992" s="8"/>
      <c r="V992" s="8"/>
      <c r="W992" s="8"/>
      <c r="X992" s="8"/>
      <c r="Y992" s="8"/>
      <c r="Z992" s="8"/>
    </row>
    <row r="993" spans="1:26" ht="14.25" customHeight="1">
      <c r="A993" s="8"/>
      <c r="B993" s="8"/>
      <c r="C993" s="8"/>
      <c r="D993" s="8"/>
      <c r="E993" s="8"/>
      <c r="F993" s="8"/>
      <c r="G993" s="8"/>
      <c r="H993" s="75"/>
      <c r="I993" s="8"/>
      <c r="J993" s="75"/>
      <c r="K993" s="8"/>
      <c r="L993" s="8"/>
      <c r="M993" s="8"/>
      <c r="N993" s="8"/>
      <c r="O993" s="8"/>
      <c r="P993" s="8"/>
      <c r="Q993" s="8"/>
      <c r="R993" s="74"/>
      <c r="S993" s="8"/>
      <c r="T993" s="8"/>
      <c r="U993" s="8"/>
      <c r="V993" s="8"/>
      <c r="W993" s="8"/>
      <c r="X993" s="8"/>
      <c r="Y993" s="8"/>
      <c r="Z993" s="8"/>
    </row>
    <row r="994" spans="1:26" ht="14.25" customHeight="1">
      <c r="A994" s="8"/>
      <c r="B994" s="8"/>
      <c r="C994" s="8"/>
      <c r="D994" s="8"/>
      <c r="E994" s="8"/>
      <c r="F994" s="8"/>
      <c r="G994" s="8"/>
      <c r="H994" s="75"/>
      <c r="I994" s="8"/>
      <c r="J994" s="75"/>
      <c r="K994" s="8"/>
      <c r="L994" s="8"/>
      <c r="M994" s="8"/>
      <c r="N994" s="8"/>
      <c r="O994" s="8"/>
      <c r="P994" s="8"/>
      <c r="Q994" s="8"/>
      <c r="R994" s="74"/>
      <c r="S994" s="8"/>
      <c r="T994" s="8"/>
      <c r="U994" s="8"/>
      <c r="V994" s="8"/>
      <c r="W994" s="8"/>
      <c r="X994" s="8"/>
      <c r="Y994" s="8"/>
      <c r="Z994" s="8"/>
    </row>
    <row r="995" spans="1:26" ht="14.25" customHeight="1">
      <c r="A995" s="8"/>
      <c r="B995" s="8"/>
      <c r="C995" s="8"/>
      <c r="D995" s="8"/>
      <c r="E995" s="8"/>
      <c r="F995" s="8"/>
      <c r="G995" s="8"/>
      <c r="H995" s="75"/>
      <c r="I995" s="8"/>
      <c r="J995" s="75"/>
      <c r="K995" s="8"/>
      <c r="L995" s="8"/>
      <c r="M995" s="8"/>
      <c r="N995" s="8"/>
      <c r="O995" s="8"/>
      <c r="P995" s="8"/>
      <c r="Q995" s="8"/>
      <c r="R995" s="74"/>
      <c r="S995" s="8"/>
      <c r="T995" s="8"/>
      <c r="U995" s="8"/>
      <c r="V995" s="8"/>
      <c r="W995" s="8"/>
      <c r="X995" s="8"/>
      <c r="Y995" s="8"/>
      <c r="Z995" s="8"/>
    </row>
    <row r="996" spans="1:26" ht="14.25" customHeight="1">
      <c r="A996" s="8"/>
      <c r="B996" s="8"/>
      <c r="C996" s="8"/>
      <c r="D996" s="8"/>
      <c r="E996" s="8"/>
      <c r="F996" s="8"/>
      <c r="G996" s="8"/>
      <c r="H996" s="75"/>
      <c r="I996" s="8"/>
      <c r="J996" s="75"/>
      <c r="K996" s="8"/>
      <c r="L996" s="8"/>
      <c r="M996" s="8"/>
      <c r="N996" s="8"/>
      <c r="O996" s="8"/>
      <c r="P996" s="8"/>
      <c r="Q996" s="8"/>
      <c r="R996" s="74"/>
      <c r="S996" s="8"/>
      <c r="T996" s="8"/>
      <c r="U996" s="8"/>
      <c r="V996" s="8"/>
      <c r="W996" s="8"/>
      <c r="X996" s="8"/>
      <c r="Y996" s="8"/>
      <c r="Z996" s="8"/>
    </row>
    <row r="997" spans="1:26" ht="14.25" customHeight="1">
      <c r="A997" s="8"/>
      <c r="B997" s="8"/>
      <c r="C997" s="8"/>
      <c r="D997" s="8"/>
      <c r="E997" s="8"/>
      <c r="F997" s="8"/>
      <c r="G997" s="8"/>
      <c r="H997" s="75"/>
      <c r="I997" s="8"/>
      <c r="J997" s="75"/>
      <c r="K997" s="8"/>
      <c r="L997" s="8"/>
      <c r="M997" s="8"/>
      <c r="N997" s="8"/>
      <c r="O997" s="8"/>
      <c r="P997" s="8"/>
      <c r="Q997" s="8"/>
      <c r="R997" s="74"/>
      <c r="S997" s="8"/>
      <c r="T997" s="8"/>
      <c r="U997" s="8"/>
      <c r="V997" s="8"/>
      <c r="W997" s="8"/>
      <c r="X997" s="8"/>
      <c r="Y997" s="8"/>
      <c r="Z997" s="8"/>
    </row>
    <row r="998" spans="1:26" ht="14.25" customHeight="1">
      <c r="A998" s="8"/>
      <c r="B998" s="8"/>
      <c r="C998" s="8"/>
      <c r="D998" s="8"/>
      <c r="E998" s="8"/>
      <c r="F998" s="8"/>
      <c r="G998" s="8"/>
      <c r="H998" s="75"/>
      <c r="I998" s="8"/>
      <c r="J998" s="75"/>
      <c r="K998" s="8"/>
      <c r="L998" s="8"/>
      <c r="M998" s="8"/>
      <c r="N998" s="8"/>
      <c r="O998" s="8"/>
      <c r="P998" s="8"/>
      <c r="Q998" s="8"/>
      <c r="R998" s="74"/>
      <c r="S998" s="8"/>
      <c r="T998" s="8"/>
      <c r="U998" s="8"/>
      <c r="V998" s="8"/>
      <c r="W998" s="8"/>
      <c r="X998" s="8"/>
      <c r="Y998" s="8"/>
      <c r="Z998" s="8"/>
    </row>
    <row r="999" spans="1:26" ht="14.25" customHeight="1">
      <c r="A999" s="8"/>
      <c r="B999" s="8"/>
      <c r="C999" s="8"/>
      <c r="D999" s="8"/>
      <c r="E999" s="8"/>
      <c r="F999" s="8"/>
      <c r="G999" s="8"/>
      <c r="H999" s="75"/>
      <c r="I999" s="8"/>
      <c r="J999" s="75"/>
      <c r="K999" s="8"/>
      <c r="L999" s="8"/>
      <c r="M999" s="8"/>
      <c r="N999" s="8"/>
      <c r="O999" s="8"/>
      <c r="P999" s="8"/>
      <c r="Q999" s="8"/>
      <c r="R999" s="74"/>
      <c r="S999" s="8"/>
      <c r="T999" s="8"/>
      <c r="U999" s="8"/>
      <c r="V999" s="8"/>
      <c r="W999" s="8"/>
      <c r="X999" s="8"/>
      <c r="Y999" s="8"/>
      <c r="Z999" s="8"/>
    </row>
    <row r="1000" spans="1:26" ht="14.25" customHeight="1">
      <c r="A1000" s="8"/>
      <c r="B1000" s="8"/>
      <c r="C1000" s="8"/>
      <c r="D1000" s="8"/>
      <c r="E1000" s="8"/>
      <c r="F1000" s="8"/>
      <c r="G1000" s="8"/>
      <c r="H1000" s="75"/>
      <c r="I1000" s="8"/>
      <c r="J1000" s="75"/>
      <c r="K1000" s="8"/>
      <c r="L1000" s="8"/>
      <c r="M1000" s="8"/>
      <c r="N1000" s="8"/>
      <c r="O1000" s="8"/>
      <c r="P1000" s="8"/>
      <c r="Q1000" s="8"/>
      <c r="R1000" s="74"/>
      <c r="S1000" s="8"/>
      <c r="T1000" s="8"/>
      <c r="U1000" s="8"/>
      <c r="V1000" s="8"/>
      <c r="W1000" s="8"/>
      <c r="X1000" s="8"/>
      <c r="Y1000" s="8"/>
      <c r="Z1000" s="8"/>
    </row>
  </sheetData>
  <conditionalFormatting sqref="I76:I88 I611:I626 I645 I647:I660 I90:I99 I1:I9 I12:I19 I24 I33:I36 I43:I46 I53:I59 I38:I39 I48:I49 I63:I64 I423:I428 I433:I438 I443:I448 I463:I464 I473:I478 I453:I461 I466 I468 I629:I643 I113 I662 I708:I1000 I216:I321 I483:I550 I402:I418 I126:I214 I563:I609">
    <cfRule type="containsText" dxfId="94" priority="1" operator="containsText" text="No">
      <formula>NOT(ISERROR(SEARCH(("No"),(I76))))</formula>
    </cfRule>
  </conditionalFormatting>
  <conditionalFormatting sqref="I646">
    <cfRule type="containsText" dxfId="93" priority="2" operator="containsText" text="No">
      <formula>NOT(ISERROR(SEARCH(("No"),(I646))))</formula>
    </cfRule>
  </conditionalFormatting>
  <conditionalFormatting sqref="I66 I74 I22 I32 I42 I52">
    <cfRule type="containsText" dxfId="92" priority="3" operator="containsText" text="No">
      <formula>NOT(ISERROR(SEARCH(("No"),(I66))))</formula>
    </cfRule>
  </conditionalFormatting>
  <conditionalFormatting sqref="I75">
    <cfRule type="containsText" dxfId="91" priority="4" operator="containsText" text="No">
      <formula>NOT(ISERROR(SEARCH(("No"),(I75))))</formula>
    </cfRule>
  </conditionalFormatting>
  <conditionalFormatting sqref="I65">
    <cfRule type="containsText" dxfId="90" priority="5" operator="containsText" text="No">
      <formula>NOT(ISERROR(SEARCH(("No"),(I65))))</formula>
    </cfRule>
  </conditionalFormatting>
  <conditionalFormatting sqref="I67:I73">
    <cfRule type="containsText" dxfId="89" priority="6" operator="containsText" text="No">
      <formula>NOT(ISERROR(SEARCH(("No"),(I67))))</formula>
    </cfRule>
  </conditionalFormatting>
  <conditionalFormatting sqref="I89">
    <cfRule type="containsText" dxfId="88" priority="7" operator="containsText" text="No">
      <formula>NOT(ISERROR(SEARCH(("No"),(I89))))</formula>
    </cfRule>
  </conditionalFormatting>
  <conditionalFormatting sqref="I100">
    <cfRule type="containsText" dxfId="87" priority="8" operator="containsText" text="No">
      <formula>NOT(ISERROR(SEARCH(("No"),(I100))))</formula>
    </cfRule>
  </conditionalFormatting>
  <conditionalFormatting sqref="I610">
    <cfRule type="containsText" dxfId="86" priority="9" operator="containsText" text="No">
      <formula>NOT(ISERROR(SEARCH(("No"),(I610))))</formula>
    </cfRule>
  </conditionalFormatting>
  <conditionalFormatting sqref="I644">
    <cfRule type="containsText" dxfId="85" priority="10" operator="containsText" text="No">
      <formula>NOT(ISERROR(SEARCH(("No"),(I644))))</formula>
    </cfRule>
  </conditionalFormatting>
  <conditionalFormatting sqref="I60:I62">
    <cfRule type="containsText" dxfId="84" priority="11" operator="containsText" text="No">
      <formula>NOT(ISERROR(SEARCH(("No"),(I60))))</formula>
    </cfRule>
  </conditionalFormatting>
  <conditionalFormatting sqref="I50:I51">
    <cfRule type="containsText" dxfId="83" priority="12" operator="containsText" text="No">
      <formula>NOT(ISERROR(SEARCH(("No"),(I50))))</formula>
    </cfRule>
  </conditionalFormatting>
  <conditionalFormatting sqref="I40:I41">
    <cfRule type="containsText" dxfId="82" priority="13" operator="containsText" text="No">
      <formula>NOT(ISERROR(SEARCH(("No"),(I40))))</formula>
    </cfRule>
  </conditionalFormatting>
  <conditionalFormatting sqref="I30:I31">
    <cfRule type="containsText" dxfId="81" priority="14" operator="containsText" text="No">
      <formula>NOT(ISERROR(SEARCH(("No"),(I30))))</formula>
    </cfRule>
  </conditionalFormatting>
  <conditionalFormatting sqref="I20:I21">
    <cfRule type="containsText" dxfId="80" priority="15" operator="containsText" text="No">
      <formula>NOT(ISERROR(SEARCH(("No"),(I20))))</formula>
    </cfRule>
  </conditionalFormatting>
  <conditionalFormatting sqref="I10:I11">
    <cfRule type="containsText" dxfId="79" priority="16" operator="containsText" text="No">
      <formula>NOT(ISERROR(SEARCH(("No"),(I10))))</formula>
    </cfRule>
  </conditionalFormatting>
  <conditionalFormatting sqref="I23">
    <cfRule type="containsText" dxfId="78" priority="17" operator="containsText" text="No">
      <formula>NOT(ISERROR(SEARCH(("No"),(I23))))</formula>
    </cfRule>
  </conditionalFormatting>
  <conditionalFormatting sqref="I25:I29">
    <cfRule type="containsText" dxfId="77" priority="18" operator="containsText" text="No">
      <formula>NOT(ISERROR(SEARCH(("No"),(I25))))</formula>
    </cfRule>
  </conditionalFormatting>
  <conditionalFormatting sqref="I37">
    <cfRule type="containsText" dxfId="76" priority="19" operator="containsText" text="No">
      <formula>NOT(ISERROR(SEARCH(("No"),(I37))))</formula>
    </cfRule>
  </conditionalFormatting>
  <conditionalFormatting sqref="I47">
    <cfRule type="containsText" dxfId="75" priority="20" operator="containsText" text="No">
      <formula>NOT(ISERROR(SEARCH(("No"),(I47))))</formula>
    </cfRule>
  </conditionalFormatting>
  <conditionalFormatting sqref="I101:I110">
    <cfRule type="containsText" dxfId="74" priority="21" operator="containsText" text="No">
      <formula>NOT(ISERROR(SEARCH(("No"),(I101))))</formula>
    </cfRule>
  </conditionalFormatting>
  <conditionalFormatting sqref="I111:I112">
    <cfRule type="containsText" dxfId="73" priority="22" operator="containsText" text="No">
      <formula>NOT(ISERROR(SEARCH(("No"),(I111))))</formula>
    </cfRule>
  </conditionalFormatting>
  <conditionalFormatting sqref="I422">
    <cfRule type="containsText" dxfId="72" priority="23" operator="containsText" text="No">
      <formula>NOT(ISERROR(SEARCH(("No"),(I422))))</formula>
    </cfRule>
  </conditionalFormatting>
  <conditionalFormatting sqref="I432">
    <cfRule type="containsText" dxfId="71" priority="24" operator="containsText" text="No">
      <formula>NOT(ISERROR(SEARCH(("No"),(I432))))</formula>
    </cfRule>
  </conditionalFormatting>
  <conditionalFormatting sqref="I442">
    <cfRule type="containsText" dxfId="70" priority="25" operator="containsText" text="No">
      <formula>NOT(ISERROR(SEARCH(("No"),(I442))))</formula>
    </cfRule>
  </conditionalFormatting>
  <conditionalFormatting sqref="I452">
    <cfRule type="containsText" dxfId="69" priority="26" operator="containsText" text="No">
      <formula>NOT(ISERROR(SEARCH(("No"),(I452))))</formula>
    </cfRule>
  </conditionalFormatting>
  <conditionalFormatting sqref="I462">
    <cfRule type="containsText" dxfId="68" priority="27" operator="containsText" text="No">
      <formula>NOT(ISERROR(SEARCH(("No"),(I462))))</formula>
    </cfRule>
  </conditionalFormatting>
  <conditionalFormatting sqref="I472">
    <cfRule type="containsText" dxfId="67" priority="28" operator="containsText" text="No">
      <formula>NOT(ISERROR(SEARCH(("No"),(I472))))</formula>
    </cfRule>
  </conditionalFormatting>
  <conditionalFormatting sqref="I482">
    <cfRule type="containsText" dxfId="66" priority="29" operator="containsText" text="No">
      <formula>NOT(ISERROR(SEARCH(("No"),(I482))))</formula>
    </cfRule>
  </conditionalFormatting>
  <conditionalFormatting sqref="I419">
    <cfRule type="containsText" dxfId="65" priority="30" operator="containsText" text="No">
      <formula>NOT(ISERROR(SEARCH(("No"),(I419))))</formula>
    </cfRule>
  </conditionalFormatting>
  <conditionalFormatting sqref="I420:I421">
    <cfRule type="containsText" dxfId="64" priority="31" operator="containsText" text="No">
      <formula>NOT(ISERROR(SEARCH(("No"),(I420))))</formula>
    </cfRule>
  </conditionalFormatting>
  <conditionalFormatting sqref="I430:I431">
    <cfRule type="containsText" dxfId="63" priority="32" operator="containsText" text="No">
      <formula>NOT(ISERROR(SEARCH(("No"),(I430))))</formula>
    </cfRule>
  </conditionalFormatting>
  <conditionalFormatting sqref="I429">
    <cfRule type="containsText" dxfId="62" priority="33" operator="containsText" text="No">
      <formula>NOT(ISERROR(SEARCH(("No"),(I429))))</formula>
    </cfRule>
  </conditionalFormatting>
  <conditionalFormatting sqref="I440:I441">
    <cfRule type="containsText" dxfId="61" priority="34" operator="containsText" text="No">
      <formula>NOT(ISERROR(SEARCH(("No"),(I440))))</formula>
    </cfRule>
  </conditionalFormatting>
  <conditionalFormatting sqref="I439">
    <cfRule type="containsText" dxfId="60" priority="35" operator="containsText" text="No">
      <formula>NOT(ISERROR(SEARCH(("No"),(I439))))</formula>
    </cfRule>
  </conditionalFormatting>
  <conditionalFormatting sqref="I450">
    <cfRule type="containsText" dxfId="59" priority="36" operator="containsText" text="No">
      <formula>NOT(ISERROR(SEARCH(("No"),(I450))))</formula>
    </cfRule>
  </conditionalFormatting>
  <conditionalFormatting sqref="I449">
    <cfRule type="containsText" dxfId="58" priority="37" operator="containsText" text="No">
      <formula>NOT(ISERROR(SEARCH(("No"),(I449))))</formula>
    </cfRule>
  </conditionalFormatting>
  <conditionalFormatting sqref="I451">
    <cfRule type="containsText" dxfId="57" priority="38" operator="containsText" text="No">
      <formula>NOT(ISERROR(SEARCH(("No"),(I451))))</formula>
    </cfRule>
  </conditionalFormatting>
  <conditionalFormatting sqref="I470:I471">
    <cfRule type="containsText" dxfId="56" priority="39" operator="containsText" text="No">
      <formula>NOT(ISERROR(SEARCH(("No"),(I470))))</formula>
    </cfRule>
  </conditionalFormatting>
  <conditionalFormatting sqref="I469">
    <cfRule type="containsText" dxfId="55" priority="40" operator="containsText" text="No">
      <formula>NOT(ISERROR(SEARCH(("No"),(I469))))</formula>
    </cfRule>
  </conditionalFormatting>
  <conditionalFormatting sqref="I465">
    <cfRule type="containsText" dxfId="54" priority="41" operator="containsText" text="No">
      <formula>NOT(ISERROR(SEARCH(("No"),(I465))))</formula>
    </cfRule>
  </conditionalFormatting>
  <conditionalFormatting sqref="I467">
    <cfRule type="containsText" dxfId="53" priority="42" operator="containsText" text="No">
      <formula>NOT(ISERROR(SEARCH(("No"),(I467))))</formula>
    </cfRule>
  </conditionalFormatting>
  <conditionalFormatting sqref="I480:I481">
    <cfRule type="containsText" dxfId="52" priority="43" operator="containsText" text="No">
      <formula>NOT(ISERROR(SEARCH(("No"),(I480))))</formula>
    </cfRule>
  </conditionalFormatting>
  <conditionalFormatting sqref="I479">
    <cfRule type="containsText" dxfId="51" priority="44" operator="containsText" text="No">
      <formula>NOT(ISERROR(SEARCH(("No"),(I479))))</formula>
    </cfRule>
  </conditionalFormatting>
  <conditionalFormatting sqref="I627:I628">
    <cfRule type="containsText" dxfId="50" priority="45" operator="containsText" text="No">
      <formula>NOT(ISERROR(SEARCH(("No"),(I627))))</formula>
    </cfRule>
  </conditionalFormatting>
  <conditionalFormatting sqref="I661">
    <cfRule type="containsText" dxfId="49" priority="46" operator="containsText" text="No">
      <formula>NOT(ISERROR(SEARCH(("No"),(I661))))</formula>
    </cfRule>
  </conditionalFormatting>
  <conditionalFormatting sqref="I215">
    <cfRule type="containsText" dxfId="48" priority="47" operator="containsText" text="No">
      <formula>NOT(ISERROR(SEARCH(("No"),(I215))))</formula>
    </cfRule>
  </conditionalFormatting>
  <conditionalFormatting sqref="I547">
    <cfRule type="containsText" dxfId="47" priority="48" operator="containsText" text="No">
      <formula>NOT(ISERROR(SEARCH(("No"),(I547))))</formula>
    </cfRule>
  </conditionalFormatting>
  <conditionalFormatting sqref="I343:I347 I353:I357 I363:I367 I383 I393:I397 I373:I380 I385 I387 I323:I331 I333:I337">
    <cfRule type="containsText" dxfId="46" priority="49" operator="containsText" text="No">
      <formula>NOT(ISERROR(SEARCH(("No"),(I343))))</formula>
    </cfRule>
  </conditionalFormatting>
  <conditionalFormatting sqref="I341">
    <cfRule type="containsText" dxfId="45" priority="50" operator="containsText" text="No">
      <formula>NOT(ISERROR(SEARCH(("No"),(I341))))</formula>
    </cfRule>
  </conditionalFormatting>
  <conditionalFormatting sqref="I351">
    <cfRule type="containsText" dxfId="44" priority="51" operator="containsText" text="No">
      <formula>NOT(ISERROR(SEARCH(("No"),(I351))))</formula>
    </cfRule>
  </conditionalFormatting>
  <conditionalFormatting sqref="I361">
    <cfRule type="containsText" dxfId="43" priority="52" operator="containsText" text="No">
      <formula>NOT(ISERROR(SEARCH(("No"),(I361))))</formula>
    </cfRule>
  </conditionalFormatting>
  <conditionalFormatting sqref="I371">
    <cfRule type="containsText" dxfId="42" priority="53" operator="containsText" text="No">
      <formula>NOT(ISERROR(SEARCH(("No"),(I371))))</formula>
    </cfRule>
  </conditionalFormatting>
  <conditionalFormatting sqref="I381">
    <cfRule type="containsText" dxfId="41" priority="54" operator="containsText" text="No">
      <formula>NOT(ISERROR(SEARCH(("No"),(I381))))</formula>
    </cfRule>
  </conditionalFormatting>
  <conditionalFormatting sqref="I391">
    <cfRule type="containsText" dxfId="40" priority="55" operator="containsText" text="No">
      <formula>NOT(ISERROR(SEARCH(("No"),(I391))))</formula>
    </cfRule>
  </conditionalFormatting>
  <conditionalFormatting sqref="I401">
    <cfRule type="containsText" dxfId="39" priority="56" operator="containsText" text="No">
      <formula>NOT(ISERROR(SEARCH(("No"),(I401))))</formula>
    </cfRule>
  </conditionalFormatting>
  <conditionalFormatting sqref="I338">
    <cfRule type="containsText" dxfId="38" priority="57" operator="containsText" text="No">
      <formula>NOT(ISERROR(SEARCH(("No"),(I338))))</formula>
    </cfRule>
  </conditionalFormatting>
  <conditionalFormatting sqref="I339:I340">
    <cfRule type="containsText" dxfId="37" priority="58" operator="containsText" text="No">
      <formula>NOT(ISERROR(SEARCH(("No"),(I339))))</formula>
    </cfRule>
  </conditionalFormatting>
  <conditionalFormatting sqref="I349:I350">
    <cfRule type="containsText" dxfId="36" priority="59" operator="containsText" text="No">
      <formula>NOT(ISERROR(SEARCH(("No"),(I349))))</formula>
    </cfRule>
  </conditionalFormatting>
  <conditionalFormatting sqref="I348">
    <cfRule type="containsText" dxfId="35" priority="60" operator="containsText" text="No">
      <formula>NOT(ISERROR(SEARCH(("No"),(I348))))</formula>
    </cfRule>
  </conditionalFormatting>
  <conditionalFormatting sqref="I359:I360">
    <cfRule type="containsText" dxfId="34" priority="61" operator="containsText" text="No">
      <formula>NOT(ISERROR(SEARCH(("No"),(I359))))</formula>
    </cfRule>
  </conditionalFormatting>
  <conditionalFormatting sqref="I358">
    <cfRule type="containsText" dxfId="33" priority="62" operator="containsText" text="No">
      <formula>NOT(ISERROR(SEARCH(("No"),(I358))))</formula>
    </cfRule>
  </conditionalFormatting>
  <conditionalFormatting sqref="I369">
    <cfRule type="containsText" dxfId="32" priority="63" operator="containsText" text="No">
      <formula>NOT(ISERROR(SEARCH(("No"),(I369))))</formula>
    </cfRule>
  </conditionalFormatting>
  <conditionalFormatting sqref="I368">
    <cfRule type="containsText" dxfId="31" priority="64" operator="containsText" text="No">
      <formula>NOT(ISERROR(SEARCH(("No"),(I368))))</formula>
    </cfRule>
  </conditionalFormatting>
  <conditionalFormatting sqref="I370">
    <cfRule type="containsText" dxfId="30" priority="65" operator="containsText" text="No">
      <formula>NOT(ISERROR(SEARCH(("No"),(I370))))</formula>
    </cfRule>
  </conditionalFormatting>
  <conditionalFormatting sqref="I389:I390">
    <cfRule type="containsText" dxfId="29" priority="66" operator="containsText" text="No">
      <formula>NOT(ISERROR(SEARCH(("No"),(I389))))</formula>
    </cfRule>
  </conditionalFormatting>
  <conditionalFormatting sqref="I388">
    <cfRule type="containsText" dxfId="28" priority="67" operator="containsText" text="No">
      <formula>NOT(ISERROR(SEARCH(("No"),(I388))))</formula>
    </cfRule>
  </conditionalFormatting>
  <conditionalFormatting sqref="I384">
    <cfRule type="containsText" dxfId="27" priority="68" operator="containsText" text="No">
      <formula>NOT(ISERROR(SEARCH(("No"),(I384))))</formula>
    </cfRule>
  </conditionalFormatting>
  <conditionalFormatting sqref="I386">
    <cfRule type="containsText" dxfId="26" priority="69" operator="containsText" text="No">
      <formula>NOT(ISERROR(SEARCH(("No"),(I386))))</formula>
    </cfRule>
  </conditionalFormatting>
  <conditionalFormatting sqref="I399:I400">
    <cfRule type="containsText" dxfId="25" priority="70" operator="containsText" text="No">
      <formula>NOT(ISERROR(SEARCH(("No"),(I399))))</formula>
    </cfRule>
  </conditionalFormatting>
  <conditionalFormatting sqref="I398">
    <cfRule type="containsText" dxfId="24" priority="71" operator="containsText" text="No">
      <formula>NOT(ISERROR(SEARCH(("No"),(I398))))</formula>
    </cfRule>
  </conditionalFormatting>
  <conditionalFormatting sqref="I322">
    <cfRule type="containsText" dxfId="23" priority="72" operator="containsText" text="No">
      <formula>NOT(ISERROR(SEARCH(("No"),(I322))))</formula>
    </cfRule>
  </conditionalFormatting>
  <conditionalFormatting sqref="I332">
    <cfRule type="containsText" dxfId="22" priority="73" operator="containsText" text="No">
      <formula>NOT(ISERROR(SEARCH(("No"),(I332))))</formula>
    </cfRule>
  </conditionalFormatting>
  <conditionalFormatting sqref="I342">
    <cfRule type="containsText" dxfId="21" priority="74" operator="containsText" text="No">
      <formula>NOT(ISERROR(SEARCH(("No"),(I342))))</formula>
    </cfRule>
  </conditionalFormatting>
  <conditionalFormatting sqref="I352">
    <cfRule type="containsText" dxfId="20" priority="75" operator="containsText" text="No">
      <formula>NOT(ISERROR(SEARCH(("No"),(I352))))</formula>
    </cfRule>
  </conditionalFormatting>
  <conditionalFormatting sqref="I362">
    <cfRule type="containsText" dxfId="19" priority="76" operator="containsText" text="No">
      <formula>NOT(ISERROR(SEARCH(("No"),(I362))))</formula>
    </cfRule>
  </conditionalFormatting>
  <conditionalFormatting sqref="I372">
    <cfRule type="containsText" dxfId="18" priority="77" operator="containsText" text="No">
      <formula>NOT(ISERROR(SEARCH(("No"),(I372))))</formula>
    </cfRule>
  </conditionalFormatting>
  <conditionalFormatting sqref="I382">
    <cfRule type="containsText" dxfId="17" priority="78" operator="containsText" text="No">
      <formula>NOT(ISERROR(SEARCH(("No"),(I382))))</formula>
    </cfRule>
  </conditionalFormatting>
  <conditionalFormatting sqref="I392">
    <cfRule type="containsText" dxfId="16" priority="79" operator="containsText" text="No">
      <formula>NOT(ISERROR(SEARCH(("No"),(I392))))</formula>
    </cfRule>
  </conditionalFormatting>
  <conditionalFormatting sqref="I663 I668 I673 I678 I683 I688 I693 I698 I703">
    <cfRule type="containsText" dxfId="15" priority="80" operator="containsText" text="No">
      <formula>NOT(ISERROR(SEARCH(("No"),(I663))))</formula>
    </cfRule>
  </conditionalFormatting>
  <conditionalFormatting sqref="I121">
    <cfRule type="containsText" dxfId="14" priority="81" operator="containsText" text="No">
      <formula>NOT(ISERROR(SEARCH(("No"),(I121))))</formula>
    </cfRule>
  </conditionalFormatting>
  <conditionalFormatting sqref="I115 I119:I120 I122:I125">
    <cfRule type="containsText" dxfId="13" priority="82" operator="containsText" text="No">
      <formula>NOT(ISERROR(SEARCH(("No"),(I115))))</formula>
    </cfRule>
  </conditionalFormatting>
  <conditionalFormatting sqref="I114">
    <cfRule type="containsText" dxfId="12" priority="83" operator="containsText" text="No">
      <formula>NOT(ISERROR(SEARCH(("No"),(I114))))</formula>
    </cfRule>
  </conditionalFormatting>
  <conditionalFormatting sqref="I118">
    <cfRule type="containsText" dxfId="11" priority="84" operator="containsText" text="No">
      <formula>NOT(ISERROR(SEARCH(("No"),(I118))))</formula>
    </cfRule>
  </conditionalFormatting>
  <conditionalFormatting sqref="I117">
    <cfRule type="containsText" dxfId="10" priority="85" operator="containsText" text="No">
      <formula>NOT(ISERROR(SEARCH(("No"),(I117))))</formula>
    </cfRule>
  </conditionalFormatting>
  <conditionalFormatting sqref="I116">
    <cfRule type="containsText" dxfId="9" priority="86" operator="containsText" text="No">
      <formula>NOT(ISERROR(SEARCH(("No"),(I116))))</formula>
    </cfRule>
  </conditionalFormatting>
  <conditionalFormatting sqref="I551:I562">
    <cfRule type="containsText" dxfId="8" priority="87" operator="containsText" text="No">
      <formula>NOT(ISERROR(SEARCH(("No"),(I551))))</formula>
    </cfRule>
  </conditionalFormatting>
  <hyperlinks>
    <hyperlink ref="S101" r:id="rId1" xr:uid="{00000000-0004-0000-0100-000000000000}"/>
    <hyperlink ref="S126" r:id="rId2" xr:uid="{00000000-0004-0000-0100-000001000000}"/>
    <hyperlink ref="S166" r:id="rId3" xr:uid="{00000000-0004-0000-0100-000002000000}"/>
    <hyperlink ref="S172" r:id="rId4" location=":~:text=The%20Act%20requires%20Dominion%20Energy,by%20the%20end%20of%202024." xr:uid="{00000000-0004-0000-0100-000003000000}"/>
    <hyperlink ref="S295" r:id="rId5" xr:uid="{00000000-0004-0000-0100-000004000000}"/>
    <hyperlink ref="S297" r:id="rId6" xr:uid="{00000000-0004-0000-0100-000005000000}"/>
    <hyperlink ref="S300" r:id="rId7" xr:uid="{00000000-0004-0000-0100-000006000000}"/>
    <hyperlink ref="S302" r:id="rId8" xr:uid="{00000000-0004-0000-0100-000007000000}"/>
    <hyperlink ref="T505" r:id="rId9" xr:uid="{00000000-0004-0000-0100-000008000000}"/>
    <hyperlink ref="S520" r:id="rId10" xr:uid="{00000000-0004-0000-0100-000009000000}"/>
    <hyperlink ref="S536" r:id="rId11" xr:uid="{00000000-0004-0000-0100-00000A000000}"/>
  </hyperlinks>
  <pageMargins left="0.7" right="0.7" top="0.75" bottom="0.75" header="0" footer="0"/>
  <pageSetup orientation="portrait"/>
  <legacyDrawing r:id="rId1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B2A1C7"/>
  </sheetPr>
  <dimension ref="A1:Z1000"/>
  <sheetViews>
    <sheetView workbookViewId="0">
      <selection sqref="A1:B1"/>
    </sheetView>
  </sheetViews>
  <sheetFormatPr defaultColWidth="12.625" defaultRowHeight="15" customHeight="1"/>
  <cols>
    <col min="1" max="2" width="67.25" customWidth="1"/>
    <col min="3" max="26" width="8" customWidth="1"/>
  </cols>
  <sheetData>
    <row r="1" spans="1:26" ht="14.25" customHeight="1">
      <c r="A1" s="334" t="s">
        <v>1093</v>
      </c>
      <c r="B1" s="335"/>
      <c r="C1" s="2"/>
      <c r="D1" s="2"/>
      <c r="E1" s="2"/>
      <c r="F1" s="2"/>
      <c r="G1" s="2"/>
      <c r="H1" s="2"/>
      <c r="I1" s="2"/>
      <c r="J1" s="2"/>
      <c r="K1" s="2"/>
      <c r="L1" s="2"/>
      <c r="M1" s="2"/>
      <c r="N1" s="2"/>
      <c r="O1" s="2"/>
      <c r="P1" s="2"/>
      <c r="Q1" s="2"/>
      <c r="R1" s="2"/>
      <c r="S1" s="2"/>
      <c r="T1" s="2"/>
      <c r="U1" s="2"/>
      <c r="V1" s="2"/>
      <c r="W1" s="2"/>
      <c r="X1" s="2"/>
      <c r="Y1" s="2"/>
      <c r="Z1" s="2"/>
    </row>
    <row r="2" spans="1:26" ht="14.25" customHeight="1">
      <c r="A2" s="76" t="s">
        <v>1094</v>
      </c>
      <c r="B2" s="76" t="s">
        <v>1095</v>
      </c>
      <c r="C2" s="2"/>
      <c r="D2" s="2"/>
      <c r="E2" s="2"/>
      <c r="F2" s="2"/>
      <c r="G2" s="2"/>
      <c r="H2" s="2"/>
      <c r="I2" s="2"/>
      <c r="J2" s="2"/>
      <c r="K2" s="2"/>
      <c r="L2" s="2"/>
      <c r="M2" s="2"/>
      <c r="N2" s="2"/>
      <c r="O2" s="2"/>
      <c r="P2" s="2"/>
      <c r="Q2" s="2"/>
      <c r="R2" s="2"/>
      <c r="S2" s="2"/>
      <c r="T2" s="2"/>
      <c r="U2" s="2"/>
      <c r="V2" s="2"/>
      <c r="W2" s="2"/>
      <c r="X2" s="2"/>
      <c r="Y2" s="2"/>
      <c r="Z2" s="2"/>
    </row>
    <row r="3" spans="1:26" ht="14.25" customHeight="1">
      <c r="A3" s="77" t="s">
        <v>1096</v>
      </c>
      <c r="B3" s="2" t="str">
        <f t="shared" ref="B3:B40" si="0">A3</f>
        <v>million metric tons / year</v>
      </c>
      <c r="C3" s="2"/>
      <c r="D3" s="2"/>
      <c r="E3" s="2"/>
      <c r="F3" s="2"/>
      <c r="G3" s="2"/>
      <c r="H3" s="2"/>
      <c r="I3" s="2"/>
      <c r="J3" s="2"/>
      <c r="K3" s="2"/>
      <c r="L3" s="2"/>
      <c r="M3" s="2"/>
      <c r="N3" s="2"/>
      <c r="O3" s="2"/>
      <c r="P3" s="2"/>
      <c r="Q3" s="2"/>
      <c r="R3" s="2"/>
      <c r="S3" s="2"/>
      <c r="T3" s="2"/>
      <c r="U3" s="2"/>
      <c r="V3" s="2"/>
      <c r="W3" s="2"/>
      <c r="X3" s="2"/>
      <c r="Y3" s="2"/>
      <c r="Z3" s="2"/>
    </row>
    <row r="4" spans="1:26" ht="14.25" customHeight="1">
      <c r="A4" s="77" t="s">
        <v>1097</v>
      </c>
      <c r="B4" s="2" t="str">
        <f t="shared" si="0"/>
        <v>g CO2e / 2019 dollar</v>
      </c>
      <c r="C4" s="2"/>
      <c r="D4" s="2"/>
      <c r="E4" s="2"/>
      <c r="F4" s="2"/>
      <c r="G4" s="2"/>
      <c r="H4" s="2"/>
      <c r="I4" s="2"/>
      <c r="J4" s="2"/>
      <c r="K4" s="2"/>
      <c r="L4" s="2"/>
      <c r="M4" s="2"/>
      <c r="N4" s="2"/>
      <c r="O4" s="2"/>
      <c r="P4" s="2"/>
      <c r="Q4" s="2"/>
      <c r="R4" s="2"/>
      <c r="S4" s="2"/>
      <c r="T4" s="2"/>
      <c r="U4" s="2"/>
      <c r="V4" s="2"/>
      <c r="W4" s="2"/>
      <c r="X4" s="2"/>
      <c r="Y4" s="2"/>
      <c r="Z4" s="2"/>
    </row>
    <row r="5" spans="1:26" ht="14.25" customHeight="1">
      <c r="A5" s="77" t="s">
        <v>1098</v>
      </c>
      <c r="B5" s="2" t="str">
        <f t="shared" si="0"/>
        <v>thousand metric tons / year</v>
      </c>
      <c r="C5" s="2"/>
      <c r="D5" s="2"/>
      <c r="E5" s="2"/>
      <c r="F5" s="2"/>
      <c r="G5" s="2"/>
      <c r="H5" s="2"/>
      <c r="I5" s="2"/>
      <c r="J5" s="2"/>
      <c r="K5" s="2"/>
      <c r="L5" s="2"/>
      <c r="M5" s="2"/>
      <c r="N5" s="2"/>
      <c r="O5" s="2"/>
      <c r="P5" s="2"/>
      <c r="Q5" s="2"/>
      <c r="R5" s="2"/>
      <c r="S5" s="2"/>
      <c r="T5" s="2"/>
      <c r="U5" s="2"/>
      <c r="V5" s="2"/>
      <c r="W5" s="2"/>
      <c r="X5" s="2"/>
      <c r="Y5" s="2"/>
      <c r="Z5" s="2"/>
    </row>
    <row r="6" spans="1:26" ht="14.25" customHeight="1">
      <c r="A6" s="77" t="s">
        <v>1099</v>
      </c>
      <c r="B6" s="2" t="str">
        <f t="shared" si="0"/>
        <v>g CO2 / 2019 dollar</v>
      </c>
      <c r="C6" s="2"/>
      <c r="D6" s="2"/>
      <c r="E6" s="2"/>
      <c r="F6" s="2"/>
      <c r="G6" s="2"/>
      <c r="H6" s="2"/>
      <c r="I6" s="2"/>
      <c r="J6" s="2"/>
      <c r="K6" s="2"/>
      <c r="L6" s="2"/>
      <c r="M6" s="2"/>
      <c r="N6" s="2"/>
      <c r="O6" s="2"/>
      <c r="P6" s="2"/>
      <c r="Q6" s="2"/>
      <c r="R6" s="2"/>
      <c r="S6" s="2"/>
      <c r="T6" s="2"/>
      <c r="U6" s="2"/>
      <c r="V6" s="2"/>
      <c r="W6" s="2"/>
      <c r="X6" s="2"/>
      <c r="Y6" s="2"/>
      <c r="Z6" s="2"/>
    </row>
    <row r="7" spans="1:26" ht="14.25" customHeight="1">
      <c r="A7" s="77" t="s">
        <v>1100</v>
      </c>
      <c r="B7" s="2" t="str">
        <f t="shared" si="0"/>
        <v>2019 dollars / ton CO2e abated, Annual average abatement potential (MtCO2e)</v>
      </c>
      <c r="C7" s="2"/>
      <c r="D7" s="2"/>
      <c r="E7" s="2"/>
      <c r="F7" s="2"/>
      <c r="G7" s="2"/>
      <c r="H7" s="2"/>
      <c r="I7" s="2"/>
      <c r="J7" s="2"/>
      <c r="K7" s="2"/>
      <c r="L7" s="2"/>
      <c r="M7" s="2"/>
      <c r="N7" s="2"/>
      <c r="O7" s="2"/>
      <c r="P7" s="2"/>
      <c r="Q7" s="2"/>
      <c r="R7" s="2"/>
      <c r="S7" s="2"/>
      <c r="T7" s="2"/>
      <c r="U7" s="2"/>
      <c r="V7" s="2"/>
      <c r="W7" s="2"/>
      <c r="X7" s="2"/>
      <c r="Y7" s="2"/>
      <c r="Z7" s="2"/>
    </row>
    <row r="8" spans="1:26" ht="14.25" customHeight="1">
      <c r="A8" s="77" t="s">
        <v>1101</v>
      </c>
      <c r="B8" s="2" t="str">
        <f t="shared" si="0"/>
        <v>billion 2019 dollars / year</v>
      </c>
      <c r="C8" s="2"/>
      <c r="D8" s="2"/>
      <c r="E8" s="2"/>
      <c r="F8" s="2"/>
      <c r="G8" s="2"/>
      <c r="H8" s="2"/>
      <c r="I8" s="2"/>
      <c r="J8" s="2"/>
      <c r="K8" s="2"/>
      <c r="L8" s="2"/>
      <c r="M8" s="2"/>
      <c r="N8" s="2"/>
      <c r="O8" s="2"/>
      <c r="P8" s="2"/>
      <c r="Q8" s="2"/>
      <c r="R8" s="2"/>
      <c r="S8" s="2"/>
      <c r="T8" s="2"/>
      <c r="U8" s="2"/>
      <c r="V8" s="2"/>
      <c r="W8" s="2"/>
      <c r="X8" s="2"/>
      <c r="Y8" s="2"/>
      <c r="Z8" s="2"/>
    </row>
    <row r="9" spans="1:26" ht="14.25" customHeight="1">
      <c r="A9" s="77" t="s">
        <v>1102</v>
      </c>
      <c r="B9" s="2" t="str">
        <f t="shared" si="0"/>
        <v>billion 2019 dollars</v>
      </c>
      <c r="C9" s="2"/>
      <c r="D9" s="2"/>
      <c r="E9" s="2"/>
      <c r="F9" s="2"/>
      <c r="G9" s="2"/>
      <c r="H9" s="2"/>
      <c r="I9" s="2"/>
      <c r="J9" s="2"/>
      <c r="K9" s="2"/>
      <c r="L9" s="2"/>
      <c r="M9" s="2"/>
      <c r="N9" s="2"/>
      <c r="O9" s="2"/>
      <c r="P9" s="2"/>
      <c r="Q9" s="2"/>
      <c r="R9" s="2"/>
      <c r="S9" s="2"/>
      <c r="T9" s="2"/>
      <c r="U9" s="2"/>
      <c r="V9" s="2"/>
      <c r="W9" s="2"/>
      <c r="X9" s="2"/>
      <c r="Y9" s="2"/>
      <c r="Z9" s="2"/>
    </row>
    <row r="10" spans="1:26" ht="14.25" customHeight="1">
      <c r="A10" s="77" t="s">
        <v>1103</v>
      </c>
      <c r="B10" s="2" t="str">
        <f t="shared" si="0"/>
        <v>jobs</v>
      </c>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c r="A11" s="77" t="s">
        <v>1104</v>
      </c>
      <c r="B11" s="2" t="str">
        <f t="shared" si="0"/>
        <v>incidents / year</v>
      </c>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c r="A12" s="77" t="s">
        <v>1105</v>
      </c>
      <c r="B12" s="2" t="str">
        <f t="shared" si="0"/>
        <v>% change</v>
      </c>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c r="A13" s="77" t="s">
        <v>1106</v>
      </c>
      <c r="B13" s="2" t="str">
        <f t="shared" si="0"/>
        <v>2019 dollars / employee-year</v>
      </c>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c r="A14" s="77" t="s">
        <v>1107</v>
      </c>
      <c r="B14" s="2" t="str">
        <f t="shared" si="0"/>
        <v>lives / year</v>
      </c>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c r="A15" s="77" t="s">
        <v>1108</v>
      </c>
      <c r="B15" s="2" t="str">
        <f t="shared" si="0"/>
        <v>terawatt-hours (TWh) / year</v>
      </c>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c r="A16" s="77" t="s">
        <v>1109</v>
      </c>
      <c r="B16" s="2" t="str">
        <f t="shared" si="0"/>
        <v>gigawatts (GW) / year</v>
      </c>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c r="A17" s="77" t="s">
        <v>1110</v>
      </c>
      <c r="B17" s="2" t="str">
        <f t="shared" si="0"/>
        <v>2019 dollars / megawatt-hour (MWh)</v>
      </c>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c r="A18" s="77" t="s">
        <v>1111</v>
      </c>
      <c r="B18" s="2" t="str">
        <f t="shared" si="0"/>
        <v>cubic km / yr</v>
      </c>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c r="A19" s="77" t="s">
        <v>1112</v>
      </c>
      <c r="B19" s="2" t="str">
        <f t="shared" si="0"/>
        <v>trillion passenger-miles / year</v>
      </c>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c r="A20" s="77" t="s">
        <v>1113</v>
      </c>
      <c r="B20" s="2" t="str">
        <f t="shared" si="0"/>
        <v>trillion freight ton-miles / year</v>
      </c>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c r="A21" s="77" t="s">
        <v>1114</v>
      </c>
      <c r="B21" s="2" t="str">
        <f t="shared" si="0"/>
        <v>million vehicles / year</v>
      </c>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c r="A22" s="77" t="s">
        <v>1115</v>
      </c>
      <c r="B22" s="2" t="str">
        <f t="shared" si="0"/>
        <v>thousand vehicles / year</v>
      </c>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c r="A23" s="77" t="s">
        <v>1116</v>
      </c>
      <c r="B23" s="2" t="str">
        <f t="shared" si="0"/>
        <v>million vehicles</v>
      </c>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c r="A24" s="77" t="s">
        <v>1117</v>
      </c>
      <c r="B24" s="2" t="str">
        <f t="shared" si="0"/>
        <v>thousand vehicles</v>
      </c>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c r="A25" s="77" t="s">
        <v>1118</v>
      </c>
      <c r="B25" s="2" t="str">
        <f t="shared" si="0"/>
        <v>quads / year</v>
      </c>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c r="A26" s="77" t="s">
        <v>1119</v>
      </c>
      <c r="B26" s="2" t="str">
        <f t="shared" si="0"/>
        <v>thousand BTU / 2019 dollar</v>
      </c>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c r="A27" s="77" t="s">
        <v>1120</v>
      </c>
      <c r="B27" s="2" t="str">
        <f t="shared" si="0"/>
        <v>millions of short tons / year</v>
      </c>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c r="A28" s="77" t="s">
        <v>1121</v>
      </c>
      <c r="B28" s="2" t="str">
        <f t="shared" si="0"/>
        <v>trillion cubic feet / year</v>
      </c>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c r="A29" s="77" t="s">
        <v>1122</v>
      </c>
      <c r="B29" s="2" t="str">
        <f t="shared" si="0"/>
        <v>million barrels / year</v>
      </c>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c r="A30" s="77" t="s">
        <v>1123</v>
      </c>
      <c r="B30" s="2" t="str">
        <f t="shared" si="0"/>
        <v>million gallons / year</v>
      </c>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c r="A31" s="77" t="s">
        <v>1124</v>
      </c>
      <c r="B31" s="2" t="str">
        <f t="shared" si="0"/>
        <v>trillion BTU / year</v>
      </c>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c r="A32" s="77" t="s">
        <v>1125</v>
      </c>
      <c r="B32" s="2" t="str">
        <f t="shared" si="0"/>
        <v>2019 dollars / short ton</v>
      </c>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c r="A33" s="77" t="s">
        <v>1126</v>
      </c>
      <c r="B33" s="2" t="str">
        <f t="shared" si="0"/>
        <v>2019 dollars / thousand cubic feet</v>
      </c>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c r="A34" s="77" t="s">
        <v>1127</v>
      </c>
      <c r="B34" s="2" t="str">
        <f t="shared" si="0"/>
        <v>2019 dollars / gallon</v>
      </c>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c r="A35" s="77" t="s">
        <v>1128</v>
      </c>
      <c r="B35" s="2" t="str">
        <f t="shared" si="0"/>
        <v>2019 dollars / barrel</v>
      </c>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c r="A36" s="77" t="s">
        <v>1129</v>
      </c>
      <c r="B36" s="2" t="str">
        <f t="shared" si="0"/>
        <v>2019 dollars / kg</v>
      </c>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c r="A37" s="77" t="s">
        <v>1130</v>
      </c>
      <c r="B37" s="2" t="str">
        <f t="shared" si="0"/>
        <v>2019 dollars / kilowatt-hour (kWh)</v>
      </c>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c r="A38" s="77" t="s">
        <v>1131</v>
      </c>
      <c r="B38" s="2" t="str">
        <f t="shared" si="0"/>
        <v>cost of eqpt. to capture 1 metric ton CO2e/yr (2019 dollars)</v>
      </c>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c r="A39" s="77" t="s">
        <v>1132</v>
      </c>
      <c r="B39" s="2" t="str">
        <f t="shared" si="0"/>
        <v>million 2019 dollars / megawatt (MW)</v>
      </c>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c r="A40" s="77" t="s">
        <v>1133</v>
      </c>
      <c r="B40" s="2" t="str">
        <f t="shared" si="0"/>
        <v>cost of eqpt. to produce 1 kg H2/yr (2019 dollars)</v>
      </c>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c r="A42" s="334" t="s">
        <v>1134</v>
      </c>
      <c r="B42" s="335"/>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c r="A43" s="76" t="s">
        <v>1094</v>
      </c>
      <c r="B43" s="76" t="s">
        <v>1095</v>
      </c>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c r="A44" s="6" t="s">
        <v>1135</v>
      </c>
      <c r="B44" s="2" t="str">
        <f t="shared" ref="B44:B45" si="1">A44</f>
        <v>$/metric ton CO2e</v>
      </c>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c r="A45" s="6" t="s">
        <v>1136</v>
      </c>
      <c r="B45" s="2" t="str">
        <f t="shared" si="1"/>
        <v>$/MWh</v>
      </c>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c r="A56" s="8"/>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2">
    <mergeCell ref="A1:B1"/>
    <mergeCell ref="A42:B42"/>
  </mergeCell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0"/>
  <sheetViews>
    <sheetView workbookViewId="0">
      <pane ySplit="1" topLeftCell="A2" activePane="bottomLeft" state="frozen"/>
      <selection pane="bottomLeft" activeCell="B3" sqref="B3"/>
    </sheetView>
  </sheetViews>
  <sheetFormatPr defaultColWidth="12.625" defaultRowHeight="15" customHeight="1"/>
  <cols>
    <col min="1" max="1" width="32.625" customWidth="1"/>
    <col min="2" max="2" width="24" customWidth="1"/>
    <col min="3" max="3" width="7.875" customWidth="1"/>
    <col min="4" max="4" width="16.375" customWidth="1"/>
    <col min="5" max="5" width="15.875" customWidth="1"/>
    <col min="6" max="6" width="29.875" customWidth="1"/>
    <col min="7" max="7" width="83.125" customWidth="1"/>
    <col min="8" max="8" width="32.75" customWidth="1"/>
    <col min="9" max="9" width="30" customWidth="1"/>
    <col min="10" max="10" width="22.25" customWidth="1"/>
    <col min="11" max="11" width="9.75" customWidth="1"/>
    <col min="12" max="13" width="14" customWidth="1"/>
    <col min="14" max="14" width="32.75" customWidth="1"/>
    <col min="15" max="15" width="22.25" customWidth="1"/>
    <col min="16" max="16" width="9.75" customWidth="1"/>
    <col min="17" max="18" width="14" customWidth="1"/>
    <col min="19" max="19" width="32.75" customWidth="1"/>
    <col min="20" max="26" width="8" customWidth="1"/>
  </cols>
  <sheetData>
    <row r="1" spans="1:26" ht="14.25" customHeight="1">
      <c r="A1" s="78" t="s">
        <v>1137</v>
      </c>
      <c r="B1" s="79" t="s">
        <v>1138</v>
      </c>
      <c r="C1" s="80" t="s">
        <v>1139</v>
      </c>
      <c r="D1" s="79" t="s">
        <v>1140</v>
      </c>
      <c r="E1" s="79" t="s">
        <v>1141</v>
      </c>
      <c r="F1" s="79" t="s">
        <v>1142</v>
      </c>
      <c r="G1" s="79" t="s">
        <v>1143</v>
      </c>
      <c r="H1" s="79" t="s">
        <v>1144</v>
      </c>
      <c r="I1" s="81" t="s">
        <v>1145</v>
      </c>
      <c r="J1" s="82" t="s">
        <v>1146</v>
      </c>
      <c r="K1" s="82" t="s">
        <v>1147</v>
      </c>
      <c r="L1" s="82" t="s">
        <v>1148</v>
      </c>
      <c r="M1" s="82" t="s">
        <v>1149</v>
      </c>
      <c r="N1" s="82" t="s">
        <v>1150</v>
      </c>
      <c r="O1" s="82" t="s">
        <v>1151</v>
      </c>
      <c r="P1" s="82" t="s">
        <v>1152</v>
      </c>
      <c r="Q1" s="82" t="s">
        <v>1153</v>
      </c>
      <c r="R1" s="82" t="s">
        <v>1154</v>
      </c>
      <c r="S1" s="82" t="s">
        <v>1155</v>
      </c>
      <c r="T1" s="83"/>
      <c r="U1" s="83"/>
      <c r="V1" s="83"/>
      <c r="W1" s="83"/>
      <c r="X1" s="83"/>
      <c r="Y1" s="83"/>
      <c r="Z1" s="83"/>
    </row>
    <row r="2" spans="1:26" ht="14.25" customHeight="1">
      <c r="A2" s="8" t="s">
        <v>1156</v>
      </c>
      <c r="B2" s="8" t="s">
        <v>1157</v>
      </c>
      <c r="C2" s="75">
        <v>1</v>
      </c>
      <c r="D2" s="8" t="s">
        <v>1158</v>
      </c>
      <c r="E2" s="8" t="s">
        <v>1159</v>
      </c>
      <c r="F2" s="8" t="str">
        <f>UnitControlCenter!$B$3</f>
        <v>million metric tons / year</v>
      </c>
      <c r="G2" s="8" t="s">
        <v>1160</v>
      </c>
      <c r="H2" s="8"/>
      <c r="I2" s="8"/>
      <c r="J2" s="8" t="s">
        <v>1161</v>
      </c>
      <c r="K2" s="8">
        <v>2030</v>
      </c>
      <c r="L2" s="84">
        <f>'Target Calculations'!O37</f>
        <v>39.636171793628563</v>
      </c>
      <c r="M2" s="84">
        <f>'Target Calculations'!P37</f>
        <v>66.618182517292539</v>
      </c>
      <c r="N2" s="8" t="s">
        <v>1162</v>
      </c>
      <c r="O2" s="8"/>
      <c r="P2" s="8"/>
      <c r="Q2" s="8"/>
      <c r="R2" s="8"/>
      <c r="S2" s="8"/>
      <c r="T2" s="8"/>
      <c r="U2" s="8"/>
      <c r="V2" s="8"/>
      <c r="W2" s="8"/>
      <c r="X2" s="8"/>
      <c r="Y2" s="8"/>
      <c r="Z2" s="8"/>
    </row>
    <row r="3" spans="1:26" ht="14.25" customHeight="1">
      <c r="A3" s="8" t="s">
        <v>1156</v>
      </c>
      <c r="B3" s="8" t="s">
        <v>1163</v>
      </c>
      <c r="C3" s="75">
        <v>1</v>
      </c>
      <c r="D3" s="8" t="s">
        <v>1158</v>
      </c>
      <c r="E3" s="8" t="s">
        <v>1159</v>
      </c>
      <c r="F3" s="8" t="str">
        <f>UnitControlCenter!$B$3</f>
        <v>million metric tons / year</v>
      </c>
      <c r="G3" s="8" t="s">
        <v>1164</v>
      </c>
      <c r="H3" s="8"/>
      <c r="I3" s="8"/>
      <c r="J3" s="8" t="s">
        <v>1161</v>
      </c>
      <c r="K3" s="8">
        <v>2030</v>
      </c>
      <c r="L3" s="84">
        <f>'Target Calculations'!O29</f>
        <v>64.578415325717387</v>
      </c>
      <c r="M3" s="84">
        <f>'Target Calculations'!P29</f>
        <v>91.560426049381363</v>
      </c>
      <c r="N3" s="8" t="s">
        <v>1165</v>
      </c>
      <c r="O3" s="8"/>
      <c r="P3" s="8"/>
      <c r="Q3" s="8"/>
      <c r="R3" s="8"/>
      <c r="S3" s="8"/>
      <c r="T3" s="8"/>
      <c r="U3" s="8"/>
      <c r="V3" s="8"/>
      <c r="W3" s="8"/>
      <c r="X3" s="8"/>
      <c r="Y3" s="8"/>
      <c r="Z3" s="8"/>
    </row>
    <row r="4" spans="1:26" ht="14.25" customHeight="1">
      <c r="A4" s="8" t="s">
        <v>1156</v>
      </c>
      <c r="B4" s="8" t="s">
        <v>1166</v>
      </c>
      <c r="C4" s="75">
        <v>1</v>
      </c>
      <c r="D4" s="8" t="s">
        <v>1167</v>
      </c>
      <c r="E4" s="8" t="s">
        <v>1168</v>
      </c>
      <c r="F4" s="8" t="str">
        <f>UnitControlCenter!$B$3</f>
        <v>million metric tons / year</v>
      </c>
      <c r="G4" s="8" t="s">
        <v>1169</v>
      </c>
      <c r="H4" s="8" t="s">
        <v>1170</v>
      </c>
      <c r="I4" s="8" t="s">
        <v>1171</v>
      </c>
      <c r="J4" s="8"/>
      <c r="K4" s="8"/>
      <c r="L4" s="8"/>
      <c r="M4" s="8"/>
      <c r="N4" s="8"/>
      <c r="O4" s="8"/>
      <c r="P4" s="8"/>
      <c r="Q4" s="8"/>
      <c r="R4" s="8"/>
      <c r="S4" s="8"/>
      <c r="T4" s="8"/>
      <c r="U4" s="8"/>
      <c r="V4" s="8"/>
      <c r="W4" s="8"/>
      <c r="X4" s="8"/>
      <c r="Y4" s="8"/>
      <c r="Z4" s="8"/>
    </row>
    <row r="5" spans="1:26" ht="14.25" customHeight="1">
      <c r="A5" s="8" t="s">
        <v>1156</v>
      </c>
      <c r="B5" s="8" t="s">
        <v>1172</v>
      </c>
      <c r="C5" s="75">
        <v>1</v>
      </c>
      <c r="D5" s="8" t="s">
        <v>1167</v>
      </c>
      <c r="E5" s="8" t="s">
        <v>1168</v>
      </c>
      <c r="F5" s="8" t="str">
        <f>UnitControlCenter!$B$3</f>
        <v>million metric tons / year</v>
      </c>
      <c r="G5" s="8" t="s">
        <v>1173</v>
      </c>
      <c r="H5" s="8" t="s">
        <v>1174</v>
      </c>
      <c r="I5" s="8" t="s">
        <v>1175</v>
      </c>
      <c r="J5" s="8"/>
      <c r="K5" s="8"/>
      <c r="L5" s="8"/>
      <c r="M5" s="8"/>
      <c r="N5" s="8"/>
      <c r="O5" s="8"/>
      <c r="P5" s="8"/>
      <c r="Q5" s="8"/>
      <c r="R5" s="8"/>
      <c r="S5" s="8"/>
      <c r="T5" s="8"/>
      <c r="U5" s="8"/>
      <c r="V5" s="8"/>
      <c r="W5" s="8"/>
      <c r="X5" s="8"/>
      <c r="Y5" s="8"/>
      <c r="Z5" s="8"/>
    </row>
    <row r="6" spans="1:26" ht="14.25" customHeight="1">
      <c r="A6" s="8" t="s">
        <v>1156</v>
      </c>
      <c r="B6" s="8" t="s">
        <v>1176</v>
      </c>
      <c r="C6" s="75">
        <v>1</v>
      </c>
      <c r="D6" s="8" t="s">
        <v>1167</v>
      </c>
      <c r="E6" s="8" t="s">
        <v>1168</v>
      </c>
      <c r="F6" s="8" t="str">
        <f>UnitControlCenter!$B$3</f>
        <v>million metric tons / year</v>
      </c>
      <c r="G6" s="8" t="s">
        <v>1177</v>
      </c>
      <c r="H6" s="8" t="s">
        <v>1178</v>
      </c>
      <c r="I6" s="8" t="s">
        <v>1179</v>
      </c>
      <c r="J6" s="8"/>
      <c r="K6" s="8"/>
      <c r="L6" s="8"/>
      <c r="M6" s="8"/>
      <c r="N6" s="8"/>
      <c r="O6" s="8"/>
      <c r="P6" s="8"/>
      <c r="Q6" s="8"/>
      <c r="R6" s="8"/>
      <c r="S6" s="8"/>
      <c r="T6" s="8"/>
      <c r="U6" s="8"/>
      <c r="V6" s="8"/>
      <c r="W6" s="8"/>
      <c r="X6" s="8"/>
      <c r="Y6" s="8"/>
      <c r="Z6" s="8"/>
    </row>
    <row r="7" spans="1:26" ht="14.25" customHeight="1">
      <c r="A7" s="8" t="s">
        <v>1156</v>
      </c>
      <c r="B7" s="8" t="s">
        <v>1180</v>
      </c>
      <c r="C7" s="75">
        <v>0</v>
      </c>
      <c r="D7" s="8" t="s">
        <v>1158</v>
      </c>
      <c r="E7" s="8" t="s">
        <v>1159</v>
      </c>
      <c r="F7" s="8" t="str">
        <f>UnitControlCenter!$B$4</f>
        <v>g CO2e / 2019 dollar</v>
      </c>
      <c r="G7" s="8" t="s">
        <v>1181</v>
      </c>
      <c r="H7" s="8"/>
      <c r="I7" s="8"/>
      <c r="J7" s="8"/>
      <c r="K7" s="8"/>
      <c r="L7" s="8"/>
      <c r="M7" s="8"/>
      <c r="N7" s="8"/>
      <c r="O7" s="8"/>
      <c r="P7" s="8"/>
      <c r="Q7" s="8"/>
      <c r="R7" s="8"/>
      <c r="S7" s="8"/>
      <c r="T7" s="8"/>
      <c r="U7" s="8"/>
      <c r="V7" s="8"/>
      <c r="W7" s="8"/>
      <c r="X7" s="8"/>
      <c r="Y7" s="8"/>
      <c r="Z7" s="8"/>
    </row>
    <row r="8" spans="1:26" ht="14.25" customHeight="1">
      <c r="A8" s="8" t="s">
        <v>1156</v>
      </c>
      <c r="B8" s="8" t="s">
        <v>610</v>
      </c>
      <c r="C8" s="75">
        <v>1</v>
      </c>
      <c r="D8" s="8" t="s">
        <v>1158</v>
      </c>
      <c r="E8" s="8" t="s">
        <v>1159</v>
      </c>
      <c r="F8" s="8" t="str">
        <f>UnitControlCenter!$B$3</f>
        <v>million metric tons / year</v>
      </c>
      <c r="G8" s="8" t="s">
        <v>1182</v>
      </c>
      <c r="H8" s="8"/>
      <c r="I8" s="8"/>
      <c r="J8" s="8"/>
      <c r="K8" s="8"/>
      <c r="L8" s="8"/>
      <c r="M8" s="8"/>
      <c r="N8" s="8"/>
      <c r="O8" s="8"/>
      <c r="P8" s="8"/>
      <c r="Q8" s="8"/>
      <c r="R8" s="8"/>
      <c r="S8" s="8"/>
      <c r="T8" s="8"/>
      <c r="U8" s="8"/>
      <c r="V8" s="8"/>
      <c r="W8" s="8"/>
      <c r="X8" s="8"/>
      <c r="Y8" s="8"/>
      <c r="Z8" s="8"/>
    </row>
    <row r="9" spans="1:26" ht="14.25" customHeight="1">
      <c r="A9" s="8" t="s">
        <v>1156</v>
      </c>
      <c r="B9" s="8" t="s">
        <v>1183</v>
      </c>
      <c r="C9" s="75">
        <v>1</v>
      </c>
      <c r="D9" s="8" t="s">
        <v>1158</v>
      </c>
      <c r="E9" s="8" t="s">
        <v>1159</v>
      </c>
      <c r="F9" s="8" t="str">
        <f>UnitControlCenter!$B$3</f>
        <v>million metric tons / year</v>
      </c>
      <c r="G9" s="8" t="s">
        <v>1184</v>
      </c>
      <c r="H9" s="8"/>
      <c r="I9" s="8"/>
      <c r="J9" s="8" t="s">
        <v>1161</v>
      </c>
      <c r="K9" s="8">
        <v>2030</v>
      </c>
      <c r="L9" s="84">
        <f>'Target Calculations'!O6</f>
        <v>6.8089174909801846</v>
      </c>
      <c r="M9" s="84">
        <f>'Target Calculations'!P6</f>
        <v>9.0785566546402467</v>
      </c>
      <c r="N9" s="8" t="s">
        <v>1185</v>
      </c>
      <c r="O9" s="8"/>
      <c r="P9" s="8"/>
      <c r="Q9" s="8"/>
      <c r="R9" s="8"/>
      <c r="S9" s="8"/>
      <c r="T9" s="8"/>
      <c r="U9" s="8"/>
      <c r="V9" s="8"/>
      <c r="W9" s="8"/>
      <c r="X9" s="8"/>
      <c r="Y9" s="8"/>
      <c r="Z9" s="8"/>
    </row>
    <row r="10" spans="1:26" ht="14.25" customHeight="1">
      <c r="A10" s="8" t="s">
        <v>1156</v>
      </c>
      <c r="B10" s="8" t="s">
        <v>1186</v>
      </c>
      <c r="C10" s="75">
        <v>1</v>
      </c>
      <c r="D10" s="8" t="s">
        <v>1158</v>
      </c>
      <c r="E10" s="8" t="s">
        <v>1159</v>
      </c>
      <c r="F10" s="8" t="str">
        <f>UnitControlCenter!$B$3</f>
        <v>million metric tons / year</v>
      </c>
      <c r="G10" s="8" t="s">
        <v>1187</v>
      </c>
      <c r="H10" s="8"/>
      <c r="I10" s="8"/>
      <c r="J10" s="8"/>
      <c r="K10" s="8"/>
      <c r="L10" s="8"/>
      <c r="M10" s="8"/>
      <c r="N10" s="8"/>
      <c r="O10" s="8"/>
      <c r="P10" s="8"/>
      <c r="Q10" s="8"/>
      <c r="R10" s="8"/>
      <c r="S10" s="8"/>
      <c r="T10" s="8"/>
      <c r="U10" s="8"/>
      <c r="V10" s="8"/>
      <c r="W10" s="8"/>
      <c r="X10" s="8"/>
      <c r="Y10" s="8"/>
      <c r="Z10" s="8"/>
    </row>
    <row r="11" spans="1:26" ht="14.25" customHeight="1">
      <c r="A11" s="8" t="s">
        <v>1156</v>
      </c>
      <c r="B11" s="8" t="s">
        <v>849</v>
      </c>
      <c r="C11" s="75">
        <v>1</v>
      </c>
      <c r="D11" s="8" t="s">
        <v>1158</v>
      </c>
      <c r="E11" s="8" t="s">
        <v>1159</v>
      </c>
      <c r="F11" s="8" t="str">
        <f>UnitControlCenter!$B$3</f>
        <v>million metric tons / year</v>
      </c>
      <c r="G11" s="8" t="s">
        <v>1188</v>
      </c>
      <c r="H11" s="8"/>
      <c r="I11" s="8"/>
      <c r="J11" s="8" t="s">
        <v>1161</v>
      </c>
      <c r="K11" s="8">
        <v>2030</v>
      </c>
      <c r="L11" s="84">
        <f>'Target Calculations'!O2</f>
        <v>4.6008603517969693</v>
      </c>
      <c r="M11" s="84">
        <f>'Target Calculations'!P2</f>
        <v>14.220841087372452</v>
      </c>
      <c r="N11" s="8" t="s">
        <v>1189</v>
      </c>
      <c r="O11" s="8"/>
      <c r="P11" s="8"/>
      <c r="Q11" s="8"/>
      <c r="R11" s="8"/>
      <c r="S11" s="8"/>
      <c r="T11" s="8"/>
      <c r="U11" s="8"/>
      <c r="V11" s="8"/>
      <c r="W11" s="8"/>
      <c r="X11" s="8"/>
      <c r="Y11" s="8"/>
      <c r="Z11" s="8"/>
    </row>
    <row r="12" spans="1:26" ht="14.25" customHeight="1">
      <c r="A12" s="8" t="s">
        <v>1156</v>
      </c>
      <c r="B12" s="8" t="s">
        <v>550</v>
      </c>
      <c r="C12" s="75">
        <v>1</v>
      </c>
      <c r="D12" s="8" t="s">
        <v>1158</v>
      </c>
      <c r="E12" s="8" t="s">
        <v>1159</v>
      </c>
      <c r="F12" s="8" t="str">
        <f>UnitControlCenter!$B$3</f>
        <v>million metric tons / year</v>
      </c>
      <c r="G12" s="8" t="s">
        <v>1190</v>
      </c>
      <c r="H12" s="8"/>
      <c r="I12" s="8"/>
      <c r="J12" s="8" t="s">
        <v>1161</v>
      </c>
      <c r="K12" s="8">
        <v>2030</v>
      </c>
      <c r="L12" s="85">
        <f>'Target Calculations'!O16</f>
        <v>18.805739477470869</v>
      </c>
      <c r="M12" s="85">
        <f>'Target Calculations'!P16</f>
        <v>21.355670254077086</v>
      </c>
      <c r="N12" s="8" t="s">
        <v>1191</v>
      </c>
      <c r="O12" s="8"/>
      <c r="P12" s="8"/>
      <c r="Q12" s="8"/>
      <c r="R12" s="8"/>
      <c r="S12" s="8"/>
      <c r="T12" s="8"/>
      <c r="U12" s="8"/>
      <c r="V12" s="8"/>
      <c r="W12" s="8"/>
      <c r="X12" s="8"/>
      <c r="Y12" s="8"/>
      <c r="Z12" s="8"/>
    </row>
    <row r="13" spans="1:26" ht="14.25" customHeight="1">
      <c r="A13" s="8" t="s">
        <v>1156</v>
      </c>
      <c r="B13" s="8" t="s">
        <v>1192</v>
      </c>
      <c r="C13" s="75">
        <v>1</v>
      </c>
      <c r="D13" s="8" t="s">
        <v>1158</v>
      </c>
      <c r="E13" s="8" t="s">
        <v>1159</v>
      </c>
      <c r="F13" s="8" t="str">
        <f>UnitControlCenter!$B$3</f>
        <v>million metric tons / year</v>
      </c>
      <c r="G13" s="8" t="s">
        <v>1193</v>
      </c>
      <c r="H13" s="8"/>
      <c r="I13" s="8"/>
      <c r="J13" s="8"/>
      <c r="K13" s="8"/>
      <c r="L13" s="8"/>
      <c r="M13" s="8"/>
      <c r="N13" s="8"/>
      <c r="O13" s="8"/>
      <c r="P13" s="8"/>
      <c r="Q13" s="8"/>
      <c r="R13" s="8"/>
      <c r="S13" s="8"/>
      <c r="T13" s="8"/>
      <c r="U13" s="8"/>
      <c r="V13" s="8"/>
      <c r="W13" s="8"/>
      <c r="X13" s="8"/>
      <c r="Y13" s="8"/>
      <c r="Z13" s="8"/>
    </row>
    <row r="14" spans="1:26" ht="14.25" customHeight="1">
      <c r="A14" s="8" t="s">
        <v>1156</v>
      </c>
      <c r="B14" s="8" t="s">
        <v>57</v>
      </c>
      <c r="C14" s="75">
        <v>1</v>
      </c>
      <c r="D14" s="8" t="s">
        <v>1158</v>
      </c>
      <c r="E14" s="8" t="s">
        <v>1159</v>
      </c>
      <c r="F14" s="8" t="str">
        <f>UnitControlCenter!$B$3</f>
        <v>million metric tons / year</v>
      </c>
      <c r="G14" s="8" t="s">
        <v>1194</v>
      </c>
      <c r="H14" s="8"/>
      <c r="I14" s="8"/>
      <c r="J14" s="8" t="s">
        <v>1161</v>
      </c>
      <c r="K14" s="8">
        <v>2030</v>
      </c>
      <c r="L14" s="85">
        <f>'Target Calculations'!O10</f>
        <v>29.386758027270073</v>
      </c>
      <c r="M14" s="85">
        <f>'Target Calculations'!P10</f>
        <v>41.254487230590676</v>
      </c>
      <c r="N14" s="8" t="s">
        <v>1195</v>
      </c>
      <c r="O14" s="8"/>
      <c r="P14" s="8"/>
      <c r="Q14" s="8"/>
      <c r="R14" s="8"/>
      <c r="S14" s="8"/>
      <c r="T14" s="8"/>
      <c r="U14" s="8"/>
      <c r="V14" s="8"/>
      <c r="W14" s="8"/>
      <c r="X14" s="8"/>
      <c r="Y14" s="8"/>
      <c r="Z14" s="8"/>
    </row>
    <row r="15" spans="1:26" ht="14.25" customHeight="1">
      <c r="A15" s="86" t="s">
        <v>1156</v>
      </c>
      <c r="B15" s="86" t="s">
        <v>608</v>
      </c>
      <c r="C15" s="87">
        <v>1</v>
      </c>
      <c r="D15" s="86" t="s">
        <v>1158</v>
      </c>
      <c r="E15" s="86" t="s">
        <v>1159</v>
      </c>
      <c r="F15" s="86" t="str">
        <f>UnitControlCenter!$B$3</f>
        <v>million metric tons / year</v>
      </c>
      <c r="G15" s="86" t="s">
        <v>1196</v>
      </c>
      <c r="H15" s="86"/>
      <c r="I15" s="86"/>
      <c r="J15" s="86"/>
      <c r="K15" s="86"/>
      <c r="L15" s="86"/>
      <c r="M15" s="86"/>
      <c r="N15" s="86"/>
      <c r="O15" s="86"/>
      <c r="P15" s="86"/>
      <c r="Q15" s="86"/>
      <c r="R15" s="86"/>
      <c r="S15" s="86"/>
      <c r="T15" s="8"/>
      <c r="U15" s="8"/>
      <c r="V15" s="8"/>
      <c r="W15" s="8"/>
      <c r="X15" s="8"/>
      <c r="Y15" s="8"/>
      <c r="Z15" s="8"/>
    </row>
    <row r="16" spans="1:26" ht="14.25" customHeight="1">
      <c r="A16" s="8" t="s">
        <v>1197</v>
      </c>
      <c r="B16" s="8" t="s">
        <v>1198</v>
      </c>
      <c r="C16" s="75">
        <v>1</v>
      </c>
      <c r="D16" s="8" t="s">
        <v>1158</v>
      </c>
      <c r="E16" s="8" t="s">
        <v>1159</v>
      </c>
      <c r="F16" s="8" t="str">
        <f>UnitControlCenter!$B$3</f>
        <v>million metric tons / year</v>
      </c>
      <c r="G16" s="8" t="s">
        <v>1199</v>
      </c>
      <c r="H16" s="8"/>
      <c r="I16" s="8"/>
      <c r="J16" s="8"/>
      <c r="K16" s="8"/>
      <c r="L16" s="8"/>
      <c r="M16" s="8"/>
      <c r="N16" s="8"/>
      <c r="O16" s="8"/>
      <c r="P16" s="8"/>
      <c r="Q16" s="8"/>
      <c r="R16" s="8"/>
      <c r="S16" s="8"/>
      <c r="T16" s="8"/>
      <c r="U16" s="8"/>
      <c r="V16" s="8"/>
      <c r="W16" s="8"/>
      <c r="X16" s="8"/>
      <c r="Y16" s="8"/>
      <c r="Z16" s="8"/>
    </row>
    <row r="17" spans="1:26" ht="14.25" customHeight="1">
      <c r="A17" s="8" t="s">
        <v>1197</v>
      </c>
      <c r="B17" s="8" t="s">
        <v>85</v>
      </c>
      <c r="C17" s="75">
        <v>1</v>
      </c>
      <c r="D17" s="8" t="s">
        <v>1158</v>
      </c>
      <c r="E17" s="8" t="s">
        <v>1159</v>
      </c>
      <c r="F17" s="8" t="str">
        <f>UnitControlCenter!$B$3</f>
        <v>million metric tons / year</v>
      </c>
      <c r="G17" s="8" t="s">
        <v>1200</v>
      </c>
      <c r="H17" s="8"/>
      <c r="I17" s="8"/>
      <c r="J17" s="8"/>
      <c r="K17" s="8"/>
      <c r="L17" s="8"/>
      <c r="M17" s="8"/>
      <c r="N17" s="8"/>
      <c r="O17" s="8"/>
      <c r="P17" s="8"/>
      <c r="Q17" s="8"/>
      <c r="R17" s="8"/>
      <c r="S17" s="8"/>
      <c r="T17" s="8"/>
      <c r="U17" s="8"/>
      <c r="V17" s="8"/>
      <c r="W17" s="8"/>
      <c r="X17" s="8"/>
      <c r="Y17" s="8"/>
      <c r="Z17" s="8"/>
    </row>
    <row r="18" spans="1:26" ht="14.25" customHeight="1">
      <c r="A18" s="8" t="s">
        <v>1197</v>
      </c>
      <c r="B18" s="8" t="s">
        <v>87</v>
      </c>
      <c r="C18" s="75">
        <v>1</v>
      </c>
      <c r="D18" s="8" t="s">
        <v>1158</v>
      </c>
      <c r="E18" s="8" t="s">
        <v>1159</v>
      </c>
      <c r="F18" s="8" t="str">
        <f>UnitControlCenter!$B$3</f>
        <v>million metric tons / year</v>
      </c>
      <c r="G18" s="8" t="s">
        <v>1201</v>
      </c>
      <c r="H18" s="8"/>
      <c r="I18" s="8"/>
      <c r="J18" s="8"/>
      <c r="K18" s="8"/>
      <c r="L18" s="8"/>
      <c r="M18" s="8"/>
      <c r="N18" s="8"/>
      <c r="O18" s="8"/>
      <c r="P18" s="8"/>
      <c r="Q18" s="8"/>
      <c r="R18" s="8"/>
      <c r="S18" s="8"/>
      <c r="T18" s="8"/>
      <c r="U18" s="8"/>
      <c r="V18" s="8"/>
      <c r="W18" s="8"/>
      <c r="X18" s="8"/>
      <c r="Y18" s="8"/>
      <c r="Z18" s="8"/>
    </row>
    <row r="19" spans="1:26" ht="14.25" customHeight="1">
      <c r="A19" s="8" t="s">
        <v>1197</v>
      </c>
      <c r="B19" s="8" t="s">
        <v>1202</v>
      </c>
      <c r="C19" s="75">
        <v>1</v>
      </c>
      <c r="D19" s="8" t="s">
        <v>1158</v>
      </c>
      <c r="E19" s="8" t="s">
        <v>1159</v>
      </c>
      <c r="F19" s="8" t="str">
        <f>UnitControlCenter!$B$3</f>
        <v>million metric tons / year</v>
      </c>
      <c r="G19" s="8" t="s">
        <v>1203</v>
      </c>
      <c r="H19" s="8"/>
      <c r="I19" s="8"/>
      <c r="J19" s="8"/>
      <c r="K19" s="8"/>
      <c r="L19" s="8"/>
      <c r="M19" s="8"/>
      <c r="N19" s="8"/>
      <c r="O19" s="8"/>
      <c r="P19" s="8"/>
      <c r="Q19" s="8"/>
      <c r="R19" s="8"/>
      <c r="S19" s="8"/>
      <c r="T19" s="8"/>
      <c r="U19" s="8"/>
      <c r="V19" s="8"/>
      <c r="W19" s="8"/>
      <c r="X19" s="8"/>
      <c r="Y19" s="8"/>
      <c r="Z19" s="8"/>
    </row>
    <row r="20" spans="1:26" ht="14.25" customHeight="1">
      <c r="A20" s="8" t="s">
        <v>1197</v>
      </c>
      <c r="B20" s="8" t="s">
        <v>77</v>
      </c>
      <c r="C20" s="75">
        <v>1</v>
      </c>
      <c r="D20" s="8" t="s">
        <v>1158</v>
      </c>
      <c r="E20" s="8" t="s">
        <v>1159</v>
      </c>
      <c r="F20" s="8" t="str">
        <f>UnitControlCenter!$B$5</f>
        <v>thousand metric tons / year</v>
      </c>
      <c r="G20" s="8" t="s">
        <v>1204</v>
      </c>
      <c r="H20" s="8"/>
      <c r="I20" s="8"/>
      <c r="J20" s="8"/>
      <c r="K20" s="8"/>
      <c r="L20" s="8"/>
      <c r="M20" s="8"/>
      <c r="N20" s="8"/>
      <c r="O20" s="8"/>
      <c r="P20" s="8"/>
      <c r="Q20" s="8"/>
      <c r="R20" s="8"/>
      <c r="S20" s="8"/>
      <c r="T20" s="8"/>
      <c r="U20" s="8"/>
      <c r="V20" s="8"/>
      <c r="W20" s="8"/>
      <c r="X20" s="8"/>
      <c r="Y20" s="8"/>
      <c r="Z20" s="8"/>
    </row>
    <row r="21" spans="1:26" ht="14.25" customHeight="1">
      <c r="A21" s="8" t="s">
        <v>1197</v>
      </c>
      <c r="B21" s="8" t="s">
        <v>74</v>
      </c>
      <c r="C21" s="75">
        <v>1</v>
      </c>
      <c r="D21" s="8" t="s">
        <v>1158</v>
      </c>
      <c r="E21" s="8" t="s">
        <v>1159</v>
      </c>
      <c r="F21" s="8" t="str">
        <f>UnitControlCenter!$B$5</f>
        <v>thousand metric tons / year</v>
      </c>
      <c r="G21" s="8" t="s">
        <v>1205</v>
      </c>
      <c r="H21" s="8"/>
      <c r="I21" s="8"/>
      <c r="J21" s="8"/>
      <c r="K21" s="8"/>
      <c r="L21" s="8"/>
      <c r="M21" s="8"/>
      <c r="N21" s="8"/>
      <c r="O21" s="8"/>
      <c r="P21" s="8"/>
      <c r="Q21" s="8"/>
      <c r="R21" s="8"/>
      <c r="S21" s="8"/>
      <c r="T21" s="8"/>
      <c r="U21" s="8"/>
      <c r="V21" s="8"/>
      <c r="W21" s="8"/>
      <c r="X21" s="8"/>
      <c r="Y21" s="8"/>
      <c r="Z21" s="8"/>
    </row>
    <row r="22" spans="1:26" ht="14.25" customHeight="1">
      <c r="A22" s="8" t="s">
        <v>1197</v>
      </c>
      <c r="B22" s="8" t="s">
        <v>81</v>
      </c>
      <c r="C22" s="75">
        <v>1</v>
      </c>
      <c r="D22" s="8" t="s">
        <v>1158</v>
      </c>
      <c r="E22" s="8" t="s">
        <v>1159</v>
      </c>
      <c r="F22" s="8" t="str">
        <f>UnitControlCenter!$B$5</f>
        <v>thousand metric tons / year</v>
      </c>
      <c r="G22" s="8" t="s">
        <v>1206</v>
      </c>
      <c r="H22" s="8"/>
      <c r="I22" s="8"/>
      <c r="J22" s="8"/>
      <c r="K22" s="8"/>
      <c r="L22" s="8"/>
      <c r="M22" s="8"/>
      <c r="N22" s="8"/>
      <c r="O22" s="8"/>
      <c r="P22" s="8"/>
      <c r="Q22" s="8"/>
      <c r="R22" s="8"/>
      <c r="S22" s="8"/>
      <c r="T22" s="8"/>
      <c r="U22" s="8"/>
      <c r="V22" s="8"/>
      <c r="W22" s="8"/>
      <c r="X22" s="8"/>
      <c r="Y22" s="8"/>
      <c r="Z22" s="8"/>
    </row>
    <row r="23" spans="1:26" ht="14.25" customHeight="1">
      <c r="A23" s="8" t="s">
        <v>1197</v>
      </c>
      <c r="B23" s="8" t="s">
        <v>83</v>
      </c>
      <c r="C23" s="75">
        <v>1</v>
      </c>
      <c r="D23" s="8" t="s">
        <v>1158</v>
      </c>
      <c r="E23" s="8" t="s">
        <v>1159</v>
      </c>
      <c r="F23" s="8" t="str">
        <f>UnitControlCenter!$B$5</f>
        <v>thousand metric tons / year</v>
      </c>
      <c r="G23" s="8" t="s">
        <v>1207</v>
      </c>
      <c r="H23" s="8"/>
      <c r="I23" s="8"/>
      <c r="J23" s="8"/>
      <c r="K23" s="8"/>
      <c r="L23" s="8"/>
      <c r="M23" s="8"/>
      <c r="N23" s="8"/>
      <c r="O23" s="8"/>
      <c r="P23" s="8"/>
      <c r="Q23" s="8"/>
      <c r="R23" s="8"/>
      <c r="S23" s="8"/>
      <c r="T23" s="8"/>
      <c r="U23" s="8"/>
      <c r="V23" s="8"/>
      <c r="W23" s="8"/>
      <c r="X23" s="8"/>
      <c r="Y23" s="8"/>
      <c r="Z23" s="8"/>
    </row>
    <row r="24" spans="1:26" ht="14.25" customHeight="1">
      <c r="A24" s="8" t="s">
        <v>1197</v>
      </c>
      <c r="B24" s="8" t="s">
        <v>72</v>
      </c>
      <c r="C24" s="75">
        <v>1</v>
      </c>
      <c r="D24" s="8" t="s">
        <v>1158</v>
      </c>
      <c r="E24" s="8" t="s">
        <v>1159</v>
      </c>
      <c r="F24" s="8" t="str">
        <f>UnitControlCenter!$B$3</f>
        <v>million metric tons / year</v>
      </c>
      <c r="G24" s="8" t="s">
        <v>1208</v>
      </c>
      <c r="H24" s="8"/>
      <c r="I24" s="8"/>
      <c r="J24" s="8"/>
      <c r="K24" s="8"/>
      <c r="L24" s="8"/>
      <c r="M24" s="8"/>
      <c r="N24" s="8"/>
      <c r="O24" s="8"/>
      <c r="P24" s="8"/>
      <c r="Q24" s="8"/>
      <c r="R24" s="8"/>
      <c r="S24" s="8"/>
      <c r="T24" s="8"/>
      <c r="U24" s="8"/>
      <c r="V24" s="8"/>
      <c r="W24" s="8"/>
      <c r="X24" s="8"/>
      <c r="Y24" s="8"/>
      <c r="Z24" s="8"/>
    </row>
    <row r="25" spans="1:26" ht="14.25" customHeight="1">
      <c r="A25" s="8" t="s">
        <v>1197</v>
      </c>
      <c r="B25" s="8" t="s">
        <v>61</v>
      </c>
      <c r="C25" s="75">
        <v>1</v>
      </c>
      <c r="D25" s="8" t="s">
        <v>1158</v>
      </c>
      <c r="E25" s="8" t="s">
        <v>1159</v>
      </c>
      <c r="F25" s="8" t="str">
        <f>UnitControlCenter!$B$5</f>
        <v>thousand metric tons / year</v>
      </c>
      <c r="G25" s="8" t="s">
        <v>1209</v>
      </c>
      <c r="H25" s="8"/>
      <c r="I25" s="8"/>
      <c r="J25" s="8"/>
      <c r="K25" s="8"/>
      <c r="L25" s="8"/>
      <c r="M25" s="8"/>
      <c r="N25" s="8"/>
      <c r="O25" s="8"/>
      <c r="P25" s="8"/>
      <c r="Q25" s="8"/>
      <c r="R25" s="8"/>
      <c r="S25" s="8"/>
      <c r="T25" s="8"/>
      <c r="U25" s="8"/>
      <c r="V25" s="8"/>
      <c r="W25" s="8"/>
      <c r="X25" s="8"/>
      <c r="Y25" s="8"/>
      <c r="Z25" s="8"/>
    </row>
    <row r="26" spans="1:26" ht="14.25" customHeight="1">
      <c r="A26" s="8" t="s">
        <v>1197</v>
      </c>
      <c r="B26" s="8" t="s">
        <v>79</v>
      </c>
      <c r="C26" s="75">
        <v>1</v>
      </c>
      <c r="D26" s="8" t="s">
        <v>1158</v>
      </c>
      <c r="E26" s="8" t="s">
        <v>1159</v>
      </c>
      <c r="F26" s="8" t="str">
        <f>UnitControlCenter!$B$3</f>
        <v>million metric tons / year</v>
      </c>
      <c r="G26" s="8" t="s">
        <v>1210</v>
      </c>
      <c r="H26" s="8"/>
      <c r="I26" s="8"/>
      <c r="J26" s="8"/>
      <c r="K26" s="8"/>
      <c r="L26" s="8"/>
      <c r="M26" s="8"/>
      <c r="N26" s="8"/>
      <c r="O26" s="8"/>
      <c r="P26" s="8"/>
      <c r="Q26" s="8"/>
      <c r="R26" s="8"/>
      <c r="S26" s="8"/>
      <c r="T26" s="8"/>
      <c r="U26" s="8"/>
      <c r="V26" s="8"/>
      <c r="W26" s="8"/>
      <c r="X26" s="8"/>
      <c r="Y26" s="8"/>
      <c r="Z26" s="8"/>
    </row>
    <row r="27" spans="1:26" ht="14.25" customHeight="1">
      <c r="A27" s="86" t="s">
        <v>1197</v>
      </c>
      <c r="B27" s="86" t="s">
        <v>70</v>
      </c>
      <c r="C27" s="87">
        <v>1</v>
      </c>
      <c r="D27" s="86" t="s">
        <v>1158</v>
      </c>
      <c r="E27" s="86" t="s">
        <v>1159</v>
      </c>
      <c r="F27" s="86" t="str">
        <f>UnitControlCenter!$B$3</f>
        <v>million metric tons / year</v>
      </c>
      <c r="G27" s="86" t="s">
        <v>1211</v>
      </c>
      <c r="H27" s="86"/>
      <c r="I27" s="86"/>
      <c r="J27" s="86"/>
      <c r="K27" s="86"/>
      <c r="L27" s="86"/>
      <c r="M27" s="86"/>
      <c r="N27" s="86"/>
      <c r="O27" s="86"/>
      <c r="P27" s="86"/>
      <c r="Q27" s="86"/>
      <c r="R27" s="86"/>
      <c r="S27" s="86"/>
      <c r="T27" s="8"/>
      <c r="U27" s="8"/>
      <c r="V27" s="8"/>
      <c r="W27" s="8"/>
      <c r="X27" s="8"/>
      <c r="Y27" s="8"/>
      <c r="Z27" s="8"/>
    </row>
    <row r="28" spans="1:26" ht="14.25" customHeight="1">
      <c r="A28" s="8" t="s">
        <v>1212</v>
      </c>
      <c r="B28" s="8" t="s">
        <v>1166</v>
      </c>
      <c r="C28" s="75">
        <v>1</v>
      </c>
      <c r="D28" s="8" t="s">
        <v>1167</v>
      </c>
      <c r="E28" s="8" t="s">
        <v>1168</v>
      </c>
      <c r="F28" s="8" t="str">
        <f>UnitControlCenter!$B$3</f>
        <v>million metric tons / year</v>
      </c>
      <c r="G28" s="8" t="s">
        <v>1213</v>
      </c>
      <c r="H28" s="8" t="s">
        <v>1214</v>
      </c>
      <c r="I28" s="8" t="s">
        <v>1215</v>
      </c>
      <c r="J28" s="8"/>
      <c r="K28" s="8"/>
      <c r="L28" s="8"/>
      <c r="M28" s="8"/>
      <c r="N28" s="8"/>
      <c r="O28" s="8"/>
      <c r="P28" s="8"/>
      <c r="Q28" s="8"/>
      <c r="R28" s="8"/>
      <c r="S28" s="8"/>
      <c r="T28" s="8"/>
      <c r="U28" s="8"/>
      <c r="V28" s="8"/>
      <c r="W28" s="8"/>
      <c r="X28" s="8"/>
      <c r="Y28" s="8"/>
      <c r="Z28" s="8"/>
    </row>
    <row r="29" spans="1:26" ht="14.25" customHeight="1">
      <c r="A29" s="8" t="s">
        <v>1212</v>
      </c>
      <c r="B29" s="8" t="s">
        <v>1216</v>
      </c>
      <c r="C29" s="75">
        <v>1</v>
      </c>
      <c r="D29" s="8" t="s">
        <v>1167</v>
      </c>
      <c r="E29" s="8" t="s">
        <v>1168</v>
      </c>
      <c r="F29" s="8" t="str">
        <f>UnitControlCenter!$B$3</f>
        <v>million metric tons / year</v>
      </c>
      <c r="G29" s="8" t="s">
        <v>1217</v>
      </c>
      <c r="H29" s="8" t="s">
        <v>1218</v>
      </c>
      <c r="I29" s="8" t="s">
        <v>1219</v>
      </c>
      <c r="J29" s="8"/>
      <c r="K29" s="8"/>
      <c r="L29" s="8"/>
      <c r="M29" s="8"/>
      <c r="N29" s="8"/>
      <c r="O29" s="8"/>
      <c r="P29" s="8"/>
      <c r="Q29" s="8"/>
      <c r="R29" s="8"/>
      <c r="S29" s="8"/>
      <c r="T29" s="8"/>
      <c r="U29" s="8"/>
      <c r="V29" s="8"/>
      <c r="W29" s="8"/>
      <c r="X29" s="8"/>
      <c r="Y29" s="8"/>
      <c r="Z29" s="8"/>
    </row>
    <row r="30" spans="1:26" ht="14.25" customHeight="1">
      <c r="A30" s="8" t="s">
        <v>1212</v>
      </c>
      <c r="B30" s="8" t="s">
        <v>1220</v>
      </c>
      <c r="C30" s="75">
        <v>1</v>
      </c>
      <c r="D30" s="8" t="s">
        <v>1167</v>
      </c>
      <c r="E30" s="8" t="s">
        <v>1168</v>
      </c>
      <c r="F30" s="8" t="str">
        <f>UnitControlCenter!$B$3</f>
        <v>million metric tons / year</v>
      </c>
      <c r="G30" s="8" t="s">
        <v>1221</v>
      </c>
      <c r="H30" s="8" t="s">
        <v>1222</v>
      </c>
      <c r="I30" s="8" t="s">
        <v>1223</v>
      </c>
      <c r="J30" s="8"/>
      <c r="K30" s="8"/>
      <c r="L30" s="8"/>
      <c r="M30" s="8"/>
      <c r="N30" s="8"/>
      <c r="O30" s="8"/>
      <c r="P30" s="8"/>
      <c r="Q30" s="8"/>
      <c r="R30" s="8"/>
      <c r="S30" s="8"/>
      <c r="T30" s="8"/>
      <c r="U30" s="8"/>
      <c r="V30" s="8"/>
      <c r="W30" s="8"/>
      <c r="X30" s="8"/>
      <c r="Y30" s="8"/>
      <c r="Z30" s="8"/>
    </row>
    <row r="31" spans="1:26" ht="14.25" customHeight="1">
      <c r="A31" s="86" t="s">
        <v>1212</v>
      </c>
      <c r="B31" s="86" t="s">
        <v>1180</v>
      </c>
      <c r="C31" s="87">
        <v>0</v>
      </c>
      <c r="D31" s="86" t="s">
        <v>1158</v>
      </c>
      <c r="E31" s="86" t="s">
        <v>1159</v>
      </c>
      <c r="F31" s="86" t="str">
        <f>UnitControlCenter!$B$6</f>
        <v>g CO2 / 2019 dollar</v>
      </c>
      <c r="G31" s="86" t="s">
        <v>1224</v>
      </c>
      <c r="H31" s="86"/>
      <c r="I31" s="86"/>
      <c r="J31" s="86"/>
      <c r="K31" s="86"/>
      <c r="L31" s="86"/>
      <c r="M31" s="86"/>
      <c r="N31" s="86"/>
      <c r="O31" s="86"/>
      <c r="P31" s="86"/>
      <c r="Q31" s="86"/>
      <c r="R31" s="86"/>
      <c r="S31" s="86"/>
      <c r="T31" s="8"/>
      <c r="U31" s="8"/>
      <c r="V31" s="8"/>
      <c r="W31" s="8"/>
      <c r="X31" s="8"/>
      <c r="Y31" s="8"/>
      <c r="Z31" s="8"/>
    </row>
    <row r="32" spans="1:26" ht="14.25" customHeight="1">
      <c r="A32" s="8" t="s">
        <v>1225</v>
      </c>
      <c r="B32" s="8" t="s">
        <v>1226</v>
      </c>
      <c r="C32" s="75">
        <v>1</v>
      </c>
      <c r="D32" s="8" t="s">
        <v>1158</v>
      </c>
      <c r="E32" s="8" t="s">
        <v>1227</v>
      </c>
      <c r="F32" s="8" t="str">
        <f>UnitControlCenter!$B$3</f>
        <v>million metric tons / year</v>
      </c>
      <c r="G32" s="8" t="s">
        <v>1160</v>
      </c>
      <c r="H32" s="8"/>
      <c r="I32" s="8"/>
      <c r="J32" s="8" t="s">
        <v>1161</v>
      </c>
      <c r="K32" s="8">
        <v>2030</v>
      </c>
      <c r="L32" s="84">
        <f t="shared" ref="L32:N32" si="0">L2</f>
        <v>39.636171793628563</v>
      </c>
      <c r="M32" s="84">
        <f t="shared" si="0"/>
        <v>66.618182517292539</v>
      </c>
      <c r="N32" s="8" t="str">
        <f t="shared" si="0"/>
        <v>In a scenario limiting global warming to 1.5 °C, Virginia would need to cut its CO2e emissions (including land use) by about 48-69% of 2005 levels.</v>
      </c>
      <c r="O32" s="8"/>
      <c r="P32" s="8"/>
      <c r="Q32" s="8"/>
      <c r="R32" s="8"/>
      <c r="S32" s="8"/>
      <c r="T32" s="8"/>
      <c r="U32" s="8"/>
      <c r="V32" s="8"/>
      <c r="W32" s="8"/>
      <c r="X32" s="8"/>
      <c r="Y32" s="8"/>
      <c r="Z32" s="8"/>
    </row>
    <row r="33" spans="1:26" ht="14.25" customHeight="1">
      <c r="A33" s="8" t="s">
        <v>1225</v>
      </c>
      <c r="B33" s="8" t="s">
        <v>610</v>
      </c>
      <c r="C33" s="75">
        <v>1</v>
      </c>
      <c r="D33" s="8" t="s">
        <v>1158</v>
      </c>
      <c r="E33" s="8" t="s">
        <v>1227</v>
      </c>
      <c r="F33" s="8" t="str">
        <f>UnitControlCenter!$B$3</f>
        <v>million metric tons / year</v>
      </c>
      <c r="G33" s="8" t="s">
        <v>1182</v>
      </c>
      <c r="H33" s="8"/>
      <c r="I33" s="8"/>
      <c r="J33" s="8"/>
      <c r="K33" s="8"/>
      <c r="L33" s="8"/>
      <c r="M33" s="8"/>
      <c r="N33" s="8"/>
      <c r="O33" s="8"/>
      <c r="P33" s="8"/>
      <c r="Q33" s="8"/>
      <c r="R33" s="8"/>
      <c r="S33" s="8"/>
      <c r="T33" s="8"/>
      <c r="U33" s="8"/>
      <c r="V33" s="8"/>
      <c r="W33" s="8"/>
      <c r="X33" s="8"/>
      <c r="Y33" s="8"/>
      <c r="Z33" s="8"/>
    </row>
    <row r="34" spans="1:26" ht="14.25" customHeight="1">
      <c r="A34" s="8" t="s">
        <v>1225</v>
      </c>
      <c r="B34" s="8" t="s">
        <v>1183</v>
      </c>
      <c r="C34" s="75">
        <v>1</v>
      </c>
      <c r="D34" s="8" t="s">
        <v>1158</v>
      </c>
      <c r="E34" s="8" t="s">
        <v>1227</v>
      </c>
      <c r="F34" s="8" t="str">
        <f>UnitControlCenter!$B$3</f>
        <v>million metric tons / year</v>
      </c>
      <c r="G34" s="8" t="s">
        <v>1184</v>
      </c>
      <c r="H34" s="8"/>
      <c r="I34" s="8"/>
      <c r="J34" s="8" t="s">
        <v>1161</v>
      </c>
      <c r="K34" s="8">
        <v>2030</v>
      </c>
      <c r="L34" s="84">
        <f t="shared" ref="L34:N34" si="1">L9</f>
        <v>6.8089174909801846</v>
      </c>
      <c r="M34" s="84">
        <f t="shared" si="1"/>
        <v>9.0785566546402467</v>
      </c>
      <c r="N34" s="8" t="str">
        <f t="shared" si="1"/>
        <v>In a scenario limiting global warming to 1.5 °C, Virginia would need to cut its buildings emissions by about 44-55% of 2005 levels.</v>
      </c>
      <c r="O34" s="8"/>
      <c r="P34" s="8"/>
      <c r="Q34" s="8"/>
      <c r="R34" s="8"/>
      <c r="S34" s="8"/>
      <c r="T34" s="8"/>
      <c r="U34" s="8"/>
      <c r="V34" s="8"/>
      <c r="W34" s="8"/>
      <c r="X34" s="8"/>
      <c r="Y34" s="8"/>
      <c r="Z34" s="8"/>
    </row>
    <row r="35" spans="1:26" ht="14.25" customHeight="1">
      <c r="A35" s="8" t="s">
        <v>1225</v>
      </c>
      <c r="B35" s="8" t="s">
        <v>1186</v>
      </c>
      <c r="C35" s="75">
        <v>1</v>
      </c>
      <c r="D35" s="8" t="s">
        <v>1158</v>
      </c>
      <c r="E35" s="8" t="s">
        <v>1227</v>
      </c>
      <c r="F35" s="8" t="str">
        <f>UnitControlCenter!$B$3</f>
        <v>million metric tons / year</v>
      </c>
      <c r="G35" s="8" t="s">
        <v>1187</v>
      </c>
      <c r="H35" s="8"/>
      <c r="I35" s="8"/>
      <c r="J35" s="8"/>
      <c r="K35" s="8"/>
      <c r="L35" s="8"/>
      <c r="M35" s="8"/>
      <c r="N35" s="8"/>
      <c r="O35" s="8"/>
      <c r="P35" s="8"/>
      <c r="Q35" s="8"/>
      <c r="R35" s="8"/>
      <c r="S35" s="8"/>
      <c r="T35" s="8"/>
      <c r="U35" s="8"/>
      <c r="V35" s="8"/>
      <c r="W35" s="8"/>
      <c r="X35" s="8"/>
      <c r="Y35" s="8"/>
      <c r="Z35" s="8"/>
    </row>
    <row r="36" spans="1:26" ht="14.25" customHeight="1">
      <c r="A36" s="8" t="s">
        <v>1225</v>
      </c>
      <c r="B36" s="8" t="s">
        <v>849</v>
      </c>
      <c r="C36" s="75">
        <v>1</v>
      </c>
      <c r="D36" s="8" t="s">
        <v>1158</v>
      </c>
      <c r="E36" s="8" t="s">
        <v>1227</v>
      </c>
      <c r="F36" s="8" t="str">
        <f>UnitControlCenter!$B$3</f>
        <v>million metric tons / year</v>
      </c>
      <c r="G36" s="8" t="s">
        <v>1188</v>
      </c>
      <c r="H36" s="8"/>
      <c r="I36" s="8"/>
      <c r="J36" s="8" t="s">
        <v>1161</v>
      </c>
      <c r="K36" s="8">
        <v>2030</v>
      </c>
      <c r="L36" s="84">
        <f t="shared" ref="L36:N36" si="2">L11</f>
        <v>4.6008603517969693</v>
      </c>
      <c r="M36" s="84">
        <f t="shared" si="2"/>
        <v>14.220841087372452</v>
      </c>
      <c r="N36" s="8" t="str">
        <f t="shared" si="2"/>
        <v>In a scenario limiting global warming to 1.5 °C, Virginia would need to cut its electricity emissions by about 66-89% of 2005 levels.</v>
      </c>
      <c r="O36" s="8"/>
      <c r="P36" s="8"/>
      <c r="Q36" s="8"/>
      <c r="R36" s="8"/>
      <c r="S36" s="8"/>
      <c r="T36" s="8"/>
      <c r="U36" s="8"/>
      <c r="V36" s="8"/>
      <c r="W36" s="8"/>
      <c r="X36" s="8"/>
      <c r="Y36" s="8"/>
      <c r="Z36" s="8"/>
    </row>
    <row r="37" spans="1:26" ht="14.25" customHeight="1">
      <c r="A37" s="8" t="s">
        <v>1225</v>
      </c>
      <c r="B37" s="8" t="s">
        <v>550</v>
      </c>
      <c r="C37" s="75">
        <v>1</v>
      </c>
      <c r="D37" s="8" t="s">
        <v>1158</v>
      </c>
      <c r="E37" s="8" t="s">
        <v>1227</v>
      </c>
      <c r="F37" s="8" t="str">
        <f>UnitControlCenter!$B$3</f>
        <v>million metric tons / year</v>
      </c>
      <c r="G37" s="8" t="s">
        <v>1190</v>
      </c>
      <c r="H37" s="8"/>
      <c r="I37" s="8"/>
      <c r="J37" s="8" t="s">
        <v>1161</v>
      </c>
      <c r="K37" s="8">
        <v>2030</v>
      </c>
      <c r="L37" s="85">
        <f t="shared" ref="L37:N37" si="3">L12</f>
        <v>18.805739477470869</v>
      </c>
      <c r="M37" s="85">
        <f t="shared" si="3"/>
        <v>21.355670254077086</v>
      </c>
      <c r="N37" s="8" t="str">
        <f t="shared" si="3"/>
        <v>In a scenario limiting global warming to 1.5 °C, Virginia would need to cut its industrial emissions by about 33-41% of 2005 levels.</v>
      </c>
      <c r="O37" s="8"/>
      <c r="P37" s="8"/>
      <c r="Q37" s="8"/>
      <c r="R37" s="8"/>
      <c r="S37" s="8"/>
      <c r="T37" s="8"/>
      <c r="U37" s="8"/>
      <c r="V37" s="8"/>
      <c r="W37" s="8"/>
      <c r="X37" s="8"/>
      <c r="Y37" s="8"/>
      <c r="Z37" s="8"/>
    </row>
    <row r="38" spans="1:26" ht="14.25" customHeight="1">
      <c r="A38" s="86" t="s">
        <v>1225</v>
      </c>
      <c r="B38" s="86" t="s">
        <v>57</v>
      </c>
      <c r="C38" s="87">
        <v>1</v>
      </c>
      <c r="D38" s="86" t="s">
        <v>1158</v>
      </c>
      <c r="E38" s="86" t="s">
        <v>1227</v>
      </c>
      <c r="F38" s="86" t="str">
        <f>UnitControlCenter!$B$3</f>
        <v>million metric tons / year</v>
      </c>
      <c r="G38" s="86" t="s">
        <v>1194</v>
      </c>
      <c r="H38" s="86"/>
      <c r="I38" s="86"/>
      <c r="J38" s="8" t="s">
        <v>1161</v>
      </c>
      <c r="K38" s="8">
        <v>2030</v>
      </c>
      <c r="L38" s="85">
        <f t="shared" ref="L38:N38" si="4">L14</f>
        <v>29.386758027270073</v>
      </c>
      <c r="M38" s="85">
        <f t="shared" si="4"/>
        <v>41.254487230590676</v>
      </c>
      <c r="N38" s="8" t="str">
        <f t="shared" si="4"/>
        <v>In a scenario limiting global warming to 1.5 °C, Virginia would need to cut its transportation emissions by about 27-48% of 2005 levels.</v>
      </c>
      <c r="O38" s="86"/>
      <c r="P38" s="86"/>
      <c r="Q38" s="86"/>
      <c r="R38" s="86"/>
      <c r="S38" s="86"/>
      <c r="T38" s="8"/>
      <c r="U38" s="8"/>
      <c r="V38" s="8"/>
      <c r="W38" s="8"/>
      <c r="X38" s="8"/>
      <c r="Y38" s="8"/>
      <c r="Z38" s="8"/>
    </row>
    <row r="39" spans="1:26" ht="14.25" customHeight="1">
      <c r="A39" s="8" t="s">
        <v>1228</v>
      </c>
      <c r="B39" s="8" t="s">
        <v>1229</v>
      </c>
      <c r="C39" s="75">
        <v>1</v>
      </c>
      <c r="D39" s="8" t="s">
        <v>1167</v>
      </c>
      <c r="E39" s="8" t="s">
        <v>1230</v>
      </c>
      <c r="F39" s="8" t="str">
        <f>UnitControlCenter!$B$7</f>
        <v>2019 dollars / ton CO2e abated, Annual average abatement potential (MtCO2e)</v>
      </c>
      <c r="G39" s="8" t="s">
        <v>1231</v>
      </c>
      <c r="H39" s="8"/>
      <c r="I39" s="8"/>
      <c r="J39" s="8"/>
      <c r="K39" s="8"/>
      <c r="L39" s="8"/>
      <c r="M39" s="8"/>
      <c r="N39" s="8"/>
      <c r="O39" s="8"/>
      <c r="P39" s="8"/>
      <c r="Q39" s="8"/>
      <c r="R39" s="8"/>
      <c r="S39" s="8"/>
      <c r="T39" s="8"/>
      <c r="U39" s="8"/>
      <c r="V39" s="8"/>
      <c r="W39" s="8"/>
      <c r="X39" s="8"/>
      <c r="Y39" s="8"/>
      <c r="Z39" s="8"/>
    </row>
    <row r="40" spans="1:26" ht="14.25" customHeight="1">
      <c r="A40" s="86" t="s">
        <v>1228</v>
      </c>
      <c r="B40" s="86" t="s">
        <v>1232</v>
      </c>
      <c r="C40" s="87">
        <v>1</v>
      </c>
      <c r="D40" s="86" t="s">
        <v>1167</v>
      </c>
      <c r="E40" s="86" t="s">
        <v>1230</v>
      </c>
      <c r="F40" s="86" t="str">
        <f>UnitControlCenter!$B$7</f>
        <v>2019 dollars / ton CO2e abated, Annual average abatement potential (MtCO2e)</v>
      </c>
      <c r="G40" s="86" t="s">
        <v>1231</v>
      </c>
      <c r="H40" s="86"/>
      <c r="I40" s="86"/>
      <c r="J40" s="86"/>
      <c r="K40" s="86"/>
      <c r="L40" s="86"/>
      <c r="M40" s="86"/>
      <c r="N40" s="86"/>
      <c r="O40" s="86"/>
      <c r="P40" s="86"/>
      <c r="Q40" s="86"/>
      <c r="R40" s="86"/>
      <c r="S40" s="86"/>
      <c r="T40" s="8"/>
      <c r="U40" s="8"/>
      <c r="V40" s="8"/>
      <c r="W40" s="8"/>
      <c r="X40" s="8"/>
      <c r="Y40" s="8"/>
      <c r="Z40" s="8"/>
    </row>
    <row r="41" spans="1:26" ht="14.25" customHeight="1">
      <c r="A41" s="8" t="s">
        <v>1233</v>
      </c>
      <c r="B41" s="8" t="s">
        <v>1234</v>
      </c>
      <c r="C41" s="75">
        <v>1</v>
      </c>
      <c r="D41" s="8" t="s">
        <v>1167</v>
      </c>
      <c r="E41" s="8" t="s">
        <v>1159</v>
      </c>
      <c r="F41" s="8" t="str">
        <f>UnitControlCenter!$B$8</f>
        <v>billion 2019 dollars / year</v>
      </c>
      <c r="G41" s="8" t="s">
        <v>1235</v>
      </c>
      <c r="H41" s="8" t="s">
        <v>1236</v>
      </c>
      <c r="I41" s="8" t="s">
        <v>1237</v>
      </c>
      <c r="J41" s="8"/>
      <c r="K41" s="8"/>
      <c r="L41" s="8"/>
      <c r="M41" s="8"/>
      <c r="N41" s="8"/>
      <c r="O41" s="8"/>
      <c r="P41" s="8"/>
      <c r="Q41" s="8"/>
      <c r="R41" s="8"/>
      <c r="S41" s="8"/>
      <c r="T41" s="8"/>
      <c r="U41" s="8"/>
      <c r="V41" s="8"/>
      <c r="W41" s="8"/>
      <c r="X41" s="8"/>
      <c r="Y41" s="8"/>
      <c r="Z41" s="8"/>
    </row>
    <row r="42" spans="1:26" ht="14.25" customHeight="1">
      <c r="A42" s="8" t="s">
        <v>1233</v>
      </c>
      <c r="B42" s="88" t="s">
        <v>1238</v>
      </c>
      <c r="C42" s="75">
        <v>1</v>
      </c>
      <c r="D42" s="8" t="s">
        <v>1158</v>
      </c>
      <c r="E42" s="8" t="s">
        <v>1159</v>
      </c>
      <c r="F42" s="8" t="str">
        <f>UnitControlCenter!$B$8</f>
        <v>billion 2019 dollars / year</v>
      </c>
      <c r="G42" s="8" t="s">
        <v>1239</v>
      </c>
      <c r="H42" s="8"/>
      <c r="I42" s="8"/>
      <c r="J42" s="8"/>
      <c r="K42" s="8"/>
      <c r="L42" s="8"/>
      <c r="M42" s="8"/>
      <c r="N42" s="8"/>
      <c r="O42" s="8"/>
      <c r="P42" s="8"/>
      <c r="Q42" s="8"/>
      <c r="R42" s="8"/>
      <c r="S42" s="8"/>
      <c r="T42" s="8"/>
      <c r="U42" s="8"/>
      <c r="V42" s="8"/>
      <c r="W42" s="8"/>
      <c r="X42" s="8"/>
      <c r="Y42" s="8"/>
      <c r="Z42" s="8"/>
    </row>
    <row r="43" spans="1:26" ht="14.25" customHeight="1">
      <c r="A43" s="8" t="s">
        <v>1233</v>
      </c>
      <c r="B43" s="8" t="s">
        <v>1240</v>
      </c>
      <c r="C43" s="75">
        <v>1</v>
      </c>
      <c r="D43" s="8" t="s">
        <v>1167</v>
      </c>
      <c r="E43" s="8" t="s">
        <v>1168</v>
      </c>
      <c r="F43" s="8" t="str">
        <f>UnitControlCenter!$B$8</f>
        <v>billion 2019 dollars / year</v>
      </c>
      <c r="G43" s="8" t="s">
        <v>1241</v>
      </c>
      <c r="H43" s="8" t="s">
        <v>1242</v>
      </c>
      <c r="I43" s="8" t="s">
        <v>1243</v>
      </c>
      <c r="J43" s="8"/>
      <c r="K43" s="8"/>
      <c r="L43" s="8"/>
      <c r="M43" s="8"/>
      <c r="N43" s="8"/>
      <c r="O43" s="8"/>
      <c r="P43" s="8"/>
      <c r="Q43" s="8"/>
      <c r="R43" s="8"/>
      <c r="S43" s="8"/>
      <c r="T43" s="8"/>
      <c r="U43" s="8"/>
      <c r="V43" s="8"/>
      <c r="W43" s="8"/>
      <c r="X43" s="8"/>
      <c r="Y43" s="8"/>
      <c r="Z43" s="8"/>
    </row>
    <row r="44" spans="1:26" ht="14.25" customHeight="1">
      <c r="A44" s="8" t="s">
        <v>1233</v>
      </c>
      <c r="B44" s="88" t="s">
        <v>1244</v>
      </c>
      <c r="C44" s="75">
        <v>1</v>
      </c>
      <c r="D44" s="8" t="s">
        <v>1158</v>
      </c>
      <c r="E44" s="8" t="s">
        <v>1159</v>
      </c>
      <c r="F44" s="8" t="str">
        <f>UnitControlCenter!$B$9</f>
        <v>billion 2019 dollars</v>
      </c>
      <c r="G44" s="8" t="s">
        <v>1245</v>
      </c>
      <c r="H44" s="8"/>
      <c r="I44" s="8"/>
      <c r="J44" s="8"/>
      <c r="K44" s="8"/>
      <c r="L44" s="8"/>
      <c r="M44" s="8"/>
      <c r="N44" s="8"/>
      <c r="O44" s="8"/>
      <c r="P44" s="8"/>
      <c r="Q44" s="8"/>
      <c r="R44" s="8"/>
      <c r="S44" s="8"/>
      <c r="T44" s="8"/>
      <c r="U44" s="8"/>
      <c r="V44" s="8"/>
      <c r="W44" s="8"/>
      <c r="X44" s="8"/>
      <c r="Y44" s="8"/>
      <c r="Z44" s="8"/>
    </row>
    <row r="45" spans="1:26" ht="14.25" customHeight="1">
      <c r="A45" s="86" t="s">
        <v>1233</v>
      </c>
      <c r="B45" s="89" t="s">
        <v>1246</v>
      </c>
      <c r="C45" s="87">
        <v>1</v>
      </c>
      <c r="D45" s="86" t="s">
        <v>1158</v>
      </c>
      <c r="E45" s="86" t="s">
        <v>1159</v>
      </c>
      <c r="F45" s="86" t="str">
        <f>UnitControlCenter!$B$8</f>
        <v>billion 2019 dollars / year</v>
      </c>
      <c r="G45" s="86" t="s">
        <v>1247</v>
      </c>
      <c r="H45" s="86"/>
      <c r="I45" s="86"/>
      <c r="J45" s="86"/>
      <c r="K45" s="86"/>
      <c r="L45" s="86"/>
      <c r="M45" s="86"/>
      <c r="N45" s="86"/>
      <c r="O45" s="86"/>
      <c r="P45" s="86"/>
      <c r="Q45" s="86"/>
      <c r="R45" s="86"/>
      <c r="S45" s="86"/>
      <c r="T45" s="8"/>
      <c r="U45" s="8"/>
      <c r="V45" s="8"/>
      <c r="W45" s="8"/>
      <c r="X45" s="8"/>
      <c r="Y45" s="8"/>
      <c r="Z45" s="8"/>
    </row>
    <row r="46" spans="1:26" ht="14.25" customHeight="1">
      <c r="A46" s="8" t="s">
        <v>1248</v>
      </c>
      <c r="B46" s="88" t="s">
        <v>1249</v>
      </c>
      <c r="C46" s="75">
        <v>1</v>
      </c>
      <c r="D46" s="8" t="s">
        <v>1167</v>
      </c>
      <c r="E46" s="8" t="s">
        <v>1159</v>
      </c>
      <c r="F46" s="8" t="str">
        <f>UnitControlCenter!$B$10</f>
        <v>jobs</v>
      </c>
      <c r="G46" s="8" t="s">
        <v>1250</v>
      </c>
      <c r="H46" s="8" t="s">
        <v>1251</v>
      </c>
      <c r="I46" s="8" t="s">
        <v>1252</v>
      </c>
      <c r="J46" s="8"/>
      <c r="K46" s="8"/>
      <c r="L46" s="8"/>
      <c r="M46" s="8"/>
      <c r="N46" s="8"/>
      <c r="O46" s="8"/>
      <c r="P46" s="8"/>
      <c r="Q46" s="8"/>
      <c r="R46" s="8"/>
      <c r="S46" s="8"/>
      <c r="T46" s="8"/>
      <c r="U46" s="8"/>
      <c r="V46" s="8"/>
      <c r="W46" s="8"/>
      <c r="X46" s="8"/>
      <c r="Y46" s="8"/>
      <c r="Z46" s="8"/>
    </row>
    <row r="47" spans="1:26" ht="14.25" customHeight="1">
      <c r="A47" s="8" t="s">
        <v>1248</v>
      </c>
      <c r="B47" s="88" t="s">
        <v>1253</v>
      </c>
      <c r="C47" s="75">
        <v>1</v>
      </c>
      <c r="D47" s="8" t="s">
        <v>1167</v>
      </c>
      <c r="E47" s="8" t="s">
        <v>1159</v>
      </c>
      <c r="F47" s="8" t="str">
        <f>UnitControlCenter!$B$10</f>
        <v>jobs</v>
      </c>
      <c r="G47" s="8" t="s">
        <v>1254</v>
      </c>
      <c r="H47" s="8" t="s">
        <v>1255</v>
      </c>
      <c r="I47" s="8" t="s">
        <v>1256</v>
      </c>
      <c r="J47" s="8"/>
      <c r="K47" s="8"/>
      <c r="L47" s="8"/>
      <c r="M47" s="8"/>
      <c r="N47" s="8"/>
      <c r="O47" s="8"/>
      <c r="P47" s="8"/>
      <c r="Q47" s="8"/>
      <c r="R47" s="8"/>
      <c r="S47" s="8"/>
      <c r="T47" s="8"/>
      <c r="U47" s="8"/>
      <c r="V47" s="8"/>
      <c r="W47" s="8"/>
      <c r="X47" s="8"/>
      <c r="Y47" s="8"/>
      <c r="Z47" s="8"/>
    </row>
    <row r="48" spans="1:26" ht="14.25" customHeight="1">
      <c r="A48" s="8" t="s">
        <v>1248</v>
      </c>
      <c r="B48" s="88" t="s">
        <v>1257</v>
      </c>
      <c r="C48" s="75">
        <v>1</v>
      </c>
      <c r="D48" s="8" t="s">
        <v>1167</v>
      </c>
      <c r="E48" s="8" t="s">
        <v>1159</v>
      </c>
      <c r="F48" s="8" t="str">
        <f>UnitControlCenter!$B$10</f>
        <v>jobs</v>
      </c>
      <c r="G48" s="8" t="s">
        <v>1258</v>
      </c>
      <c r="H48" s="8" t="s">
        <v>1259</v>
      </c>
      <c r="I48" s="8" t="s">
        <v>1260</v>
      </c>
      <c r="J48" s="8"/>
      <c r="K48" s="8"/>
      <c r="L48" s="8"/>
      <c r="M48" s="8"/>
      <c r="N48" s="8"/>
      <c r="O48" s="8"/>
      <c r="P48" s="8"/>
      <c r="Q48" s="8"/>
      <c r="R48" s="8"/>
      <c r="S48" s="8"/>
      <c r="T48" s="8"/>
      <c r="U48" s="8"/>
      <c r="V48" s="8"/>
      <c r="W48" s="8"/>
      <c r="X48" s="8"/>
      <c r="Y48" s="8"/>
      <c r="Z48" s="8"/>
    </row>
    <row r="49" spans="1:26" ht="14.25" customHeight="1">
      <c r="A49" s="8" t="s">
        <v>1248</v>
      </c>
      <c r="B49" s="88" t="s">
        <v>1261</v>
      </c>
      <c r="C49" s="75">
        <v>1</v>
      </c>
      <c r="D49" s="8" t="s">
        <v>1167</v>
      </c>
      <c r="E49" s="8" t="s">
        <v>1159</v>
      </c>
      <c r="F49" s="8" t="str">
        <f>UnitControlCenter!$B$10</f>
        <v>jobs</v>
      </c>
      <c r="G49" s="8" t="s">
        <v>1262</v>
      </c>
      <c r="H49" s="8" t="s">
        <v>1251</v>
      </c>
      <c r="I49" s="8" t="s">
        <v>1252</v>
      </c>
      <c r="J49" s="8"/>
      <c r="K49" s="8"/>
      <c r="L49" s="8"/>
      <c r="M49" s="8"/>
      <c r="N49" s="8"/>
      <c r="O49" s="8"/>
      <c r="P49" s="8"/>
      <c r="Q49" s="8"/>
      <c r="R49" s="8"/>
      <c r="S49" s="8"/>
      <c r="T49" s="8"/>
      <c r="U49" s="8"/>
      <c r="V49" s="8"/>
      <c r="W49" s="8"/>
      <c r="X49" s="8"/>
      <c r="Y49" s="8"/>
      <c r="Z49" s="8"/>
    </row>
    <row r="50" spans="1:26" ht="14.25" customHeight="1">
      <c r="A50" s="8" t="s">
        <v>1248</v>
      </c>
      <c r="B50" s="88" t="s">
        <v>1263</v>
      </c>
      <c r="C50" s="75">
        <v>1</v>
      </c>
      <c r="D50" s="8" t="s">
        <v>1167</v>
      </c>
      <c r="E50" s="8" t="s">
        <v>1159</v>
      </c>
      <c r="F50" s="8" t="str">
        <f>UnitControlCenter!$B$8</f>
        <v>billion 2019 dollars / year</v>
      </c>
      <c r="G50" s="8" t="s">
        <v>1264</v>
      </c>
      <c r="H50" s="8" t="s">
        <v>1265</v>
      </c>
      <c r="I50" s="8" t="s">
        <v>1252</v>
      </c>
      <c r="J50" s="8"/>
      <c r="K50" s="8"/>
      <c r="L50" s="8"/>
      <c r="M50" s="8"/>
      <c r="N50" s="8"/>
      <c r="O50" s="8"/>
      <c r="P50" s="8"/>
      <c r="Q50" s="8"/>
      <c r="R50" s="8"/>
      <c r="S50" s="8"/>
      <c r="T50" s="8"/>
      <c r="U50" s="8"/>
      <c r="V50" s="8"/>
      <c r="W50" s="8"/>
      <c r="X50" s="8"/>
      <c r="Y50" s="8"/>
      <c r="Z50" s="8"/>
    </row>
    <row r="51" spans="1:26" ht="14.25" customHeight="1">
      <c r="A51" s="8" t="s">
        <v>1248</v>
      </c>
      <c r="B51" s="88" t="s">
        <v>1266</v>
      </c>
      <c r="C51" s="75">
        <v>1</v>
      </c>
      <c r="D51" s="8" t="s">
        <v>1167</v>
      </c>
      <c r="E51" s="8" t="s">
        <v>1159</v>
      </c>
      <c r="F51" s="8" t="str">
        <f>UnitControlCenter!$B$12</f>
        <v>% change</v>
      </c>
      <c r="G51" s="8" t="s">
        <v>1267</v>
      </c>
      <c r="H51" s="8" t="s">
        <v>1265</v>
      </c>
      <c r="I51" s="8" t="s">
        <v>1252</v>
      </c>
      <c r="J51" s="8"/>
      <c r="K51" s="8"/>
      <c r="L51" s="8"/>
      <c r="M51" s="8"/>
      <c r="N51" s="8"/>
      <c r="O51" s="8"/>
      <c r="P51" s="8"/>
      <c r="Q51" s="8"/>
      <c r="R51" s="8"/>
      <c r="S51" s="8"/>
      <c r="T51" s="8"/>
      <c r="U51" s="8"/>
      <c r="V51" s="8"/>
      <c r="W51" s="8"/>
      <c r="X51" s="8"/>
      <c r="Y51" s="8"/>
      <c r="Z51" s="8"/>
    </row>
    <row r="52" spans="1:26" ht="14.25" customHeight="1">
      <c r="A52" s="8" t="s">
        <v>1248</v>
      </c>
      <c r="B52" s="88" t="s">
        <v>1268</v>
      </c>
      <c r="C52" s="75">
        <v>1</v>
      </c>
      <c r="D52" s="8" t="s">
        <v>1167</v>
      </c>
      <c r="E52" s="8" t="s">
        <v>1159</v>
      </c>
      <c r="F52" s="8" t="str">
        <f>UnitControlCenter!$B$8</f>
        <v>billion 2019 dollars / year</v>
      </c>
      <c r="G52" s="8" t="s">
        <v>1269</v>
      </c>
      <c r="H52" s="8" t="s">
        <v>1259</v>
      </c>
      <c r="I52" s="8" t="s">
        <v>1260</v>
      </c>
      <c r="J52" s="8"/>
      <c r="K52" s="8"/>
      <c r="L52" s="8"/>
      <c r="M52" s="8"/>
      <c r="N52" s="8"/>
      <c r="O52" s="8"/>
      <c r="P52" s="8"/>
      <c r="Q52" s="8"/>
      <c r="R52" s="8"/>
      <c r="S52" s="8"/>
      <c r="T52" s="8"/>
      <c r="U52" s="8"/>
      <c r="V52" s="8"/>
      <c r="W52" s="8"/>
      <c r="X52" s="8"/>
      <c r="Y52" s="8"/>
      <c r="Z52" s="8"/>
    </row>
    <row r="53" spans="1:26" ht="14.25" customHeight="1">
      <c r="A53" s="8" t="s">
        <v>1248</v>
      </c>
      <c r="B53" s="88" t="s">
        <v>1270</v>
      </c>
      <c r="C53" s="75">
        <v>1</v>
      </c>
      <c r="D53" s="8" t="s">
        <v>1167</v>
      </c>
      <c r="E53" s="8" t="s">
        <v>1159</v>
      </c>
      <c r="F53" s="8" t="str">
        <f>UnitControlCenter!$B$8</f>
        <v>billion 2019 dollars / year</v>
      </c>
      <c r="G53" s="8" t="s">
        <v>1271</v>
      </c>
      <c r="H53" s="8" t="s">
        <v>1272</v>
      </c>
      <c r="I53" s="8" t="s">
        <v>1252</v>
      </c>
      <c r="J53" s="8"/>
      <c r="K53" s="8"/>
      <c r="L53" s="8"/>
      <c r="M53" s="8"/>
      <c r="N53" s="8"/>
      <c r="O53" s="8"/>
      <c r="P53" s="8"/>
      <c r="Q53" s="8"/>
      <c r="R53" s="8"/>
      <c r="S53" s="8"/>
      <c r="T53" s="8"/>
      <c r="U53" s="8"/>
      <c r="V53" s="8"/>
      <c r="W53" s="8"/>
      <c r="X53" s="8"/>
      <c r="Y53" s="8"/>
      <c r="Z53" s="8"/>
    </row>
    <row r="54" spans="1:26" ht="14.25" customHeight="1">
      <c r="A54" s="8" t="s">
        <v>1248</v>
      </c>
      <c r="B54" s="88" t="s">
        <v>1273</v>
      </c>
      <c r="C54" s="75">
        <v>1</v>
      </c>
      <c r="D54" s="8" t="s">
        <v>1158</v>
      </c>
      <c r="E54" s="8" t="s">
        <v>1159</v>
      </c>
      <c r="F54" s="8" t="str">
        <f>UnitControlCenter!$B$13</f>
        <v>2019 dollars / employee-year</v>
      </c>
      <c r="G54" s="8" t="s">
        <v>1274</v>
      </c>
      <c r="H54" s="8"/>
      <c r="I54" s="8"/>
      <c r="J54" s="8"/>
      <c r="K54" s="8"/>
      <c r="L54" s="8"/>
      <c r="M54" s="8"/>
      <c r="N54" s="8"/>
      <c r="O54" s="8"/>
      <c r="P54" s="8"/>
      <c r="Q54" s="8"/>
      <c r="R54" s="8"/>
      <c r="S54" s="8"/>
      <c r="T54" s="8"/>
      <c r="U54" s="8"/>
      <c r="V54" s="8"/>
      <c r="W54" s="8"/>
      <c r="X54" s="8"/>
      <c r="Y54" s="8"/>
      <c r="Z54" s="8"/>
    </row>
    <row r="55" spans="1:26" ht="14.25" customHeight="1">
      <c r="A55" s="86" t="s">
        <v>1248</v>
      </c>
      <c r="B55" s="89" t="s">
        <v>1275</v>
      </c>
      <c r="C55" s="87">
        <v>1</v>
      </c>
      <c r="D55" s="86" t="s">
        <v>1167</v>
      </c>
      <c r="E55" s="86" t="s">
        <v>1159</v>
      </c>
      <c r="F55" s="86" t="str">
        <f>UnitControlCenter!$B$8</f>
        <v>billion 2019 dollars / year</v>
      </c>
      <c r="G55" s="86" t="s">
        <v>1276</v>
      </c>
      <c r="H55" s="86" t="s">
        <v>1259</v>
      </c>
      <c r="I55" s="86" t="s">
        <v>1260</v>
      </c>
      <c r="J55" s="86"/>
      <c r="K55" s="86"/>
      <c r="L55" s="86"/>
      <c r="M55" s="86"/>
      <c r="N55" s="86"/>
      <c r="O55" s="86"/>
      <c r="P55" s="86"/>
      <c r="Q55" s="86"/>
      <c r="R55" s="86"/>
      <c r="S55" s="86"/>
      <c r="T55" s="8"/>
      <c r="U55" s="8"/>
      <c r="V55" s="8"/>
      <c r="W55" s="8"/>
      <c r="X55" s="8"/>
      <c r="Y55" s="8"/>
      <c r="Z55" s="8"/>
    </row>
    <row r="56" spans="1:26" ht="14.25" customHeight="1">
      <c r="A56" s="8" t="s">
        <v>1277</v>
      </c>
      <c r="B56" s="8" t="s">
        <v>1278</v>
      </c>
      <c r="C56" s="75">
        <v>1</v>
      </c>
      <c r="D56" s="8" t="s">
        <v>1167</v>
      </c>
      <c r="E56" s="8" t="s">
        <v>1159</v>
      </c>
      <c r="F56" s="8" t="str">
        <f>UnitControlCenter!$B$8</f>
        <v>billion 2019 dollars / year</v>
      </c>
      <c r="G56" s="8" t="s">
        <v>1279</v>
      </c>
      <c r="H56" s="8" t="s">
        <v>1280</v>
      </c>
      <c r="I56" s="8" t="s">
        <v>1281</v>
      </c>
      <c r="J56" s="8"/>
      <c r="K56" s="8"/>
      <c r="L56" s="8"/>
      <c r="M56" s="8"/>
      <c r="N56" s="8"/>
      <c r="O56" s="8"/>
      <c r="P56" s="8"/>
      <c r="Q56" s="8"/>
      <c r="R56" s="8"/>
      <c r="S56" s="8"/>
      <c r="T56" s="8"/>
      <c r="U56" s="8"/>
      <c r="V56" s="8"/>
      <c r="W56" s="8"/>
      <c r="X56" s="8"/>
      <c r="Y56" s="8"/>
      <c r="Z56" s="8"/>
    </row>
    <row r="57" spans="1:26" ht="14.25" customHeight="1">
      <c r="A57" s="8" t="s">
        <v>1277</v>
      </c>
      <c r="B57" s="8" t="s">
        <v>1282</v>
      </c>
      <c r="C57" s="75">
        <v>1</v>
      </c>
      <c r="D57" s="8" t="s">
        <v>1167</v>
      </c>
      <c r="E57" s="8" t="s">
        <v>1159</v>
      </c>
      <c r="F57" s="8" t="str">
        <f>UnitControlCenter!$B$8</f>
        <v>billion 2019 dollars / year</v>
      </c>
      <c r="G57" s="8" t="s">
        <v>1283</v>
      </c>
      <c r="H57" s="8" t="s">
        <v>1284</v>
      </c>
      <c r="I57" s="8" t="s">
        <v>1285</v>
      </c>
      <c r="J57" s="8"/>
      <c r="K57" s="8"/>
      <c r="L57" s="8"/>
      <c r="M57" s="8"/>
      <c r="N57" s="8"/>
      <c r="O57" s="8"/>
      <c r="P57" s="8"/>
      <c r="Q57" s="8"/>
      <c r="R57" s="8"/>
      <c r="S57" s="8"/>
      <c r="T57" s="8"/>
      <c r="U57" s="8"/>
      <c r="V57" s="8"/>
      <c r="W57" s="8"/>
      <c r="X57" s="8"/>
      <c r="Y57" s="8"/>
      <c r="Z57" s="8"/>
    </row>
    <row r="58" spans="1:26" ht="14.25" customHeight="1">
      <c r="A58" s="8" t="s">
        <v>1277</v>
      </c>
      <c r="B58" s="8" t="s">
        <v>1286</v>
      </c>
      <c r="C58" s="75">
        <v>1</v>
      </c>
      <c r="D58" s="8" t="s">
        <v>1167</v>
      </c>
      <c r="E58" s="8" t="s">
        <v>1159</v>
      </c>
      <c r="F58" s="8" t="str">
        <f>UnitControlCenter!$B$8</f>
        <v>billion 2019 dollars / year</v>
      </c>
      <c r="G58" s="8" t="s">
        <v>1287</v>
      </c>
      <c r="H58" s="8" t="s">
        <v>1288</v>
      </c>
      <c r="I58" s="8" t="s">
        <v>1289</v>
      </c>
      <c r="J58" s="8"/>
      <c r="K58" s="8"/>
      <c r="L58" s="8"/>
      <c r="M58" s="8"/>
      <c r="N58" s="8"/>
      <c r="O58" s="8"/>
      <c r="P58" s="8"/>
      <c r="Q58" s="8"/>
      <c r="R58" s="8"/>
      <c r="S58" s="8"/>
      <c r="T58" s="8"/>
      <c r="U58" s="8"/>
      <c r="V58" s="8"/>
      <c r="W58" s="8"/>
      <c r="X58" s="8"/>
      <c r="Y58" s="8"/>
      <c r="Z58" s="8"/>
    </row>
    <row r="59" spans="1:26" ht="14.25" customHeight="1">
      <c r="A59" s="8" t="s">
        <v>1277</v>
      </c>
      <c r="B59" s="8" t="s">
        <v>1290</v>
      </c>
      <c r="C59" s="75">
        <v>1</v>
      </c>
      <c r="D59" s="8" t="s">
        <v>1167</v>
      </c>
      <c r="E59" s="8" t="s">
        <v>1159</v>
      </c>
      <c r="F59" s="8" t="str">
        <f>UnitControlCenter!$B$8</f>
        <v>billion 2019 dollars / year</v>
      </c>
      <c r="G59" s="8" t="s">
        <v>1291</v>
      </c>
      <c r="H59" s="8" t="s">
        <v>1284</v>
      </c>
      <c r="I59" s="8" t="s">
        <v>1292</v>
      </c>
      <c r="J59" s="8"/>
      <c r="K59" s="8"/>
      <c r="L59" s="8"/>
      <c r="M59" s="8"/>
      <c r="N59" s="8"/>
      <c r="O59" s="8"/>
      <c r="P59" s="8"/>
      <c r="Q59" s="8"/>
      <c r="R59" s="8"/>
      <c r="S59" s="8"/>
      <c r="T59" s="8"/>
      <c r="U59" s="8"/>
      <c r="V59" s="8"/>
      <c r="W59" s="8"/>
      <c r="X59" s="8"/>
      <c r="Y59" s="8"/>
      <c r="Z59" s="8"/>
    </row>
    <row r="60" spans="1:26" ht="14.25" customHeight="1">
      <c r="A60" s="8" t="s">
        <v>1277</v>
      </c>
      <c r="B60" s="8" t="s">
        <v>1293</v>
      </c>
      <c r="C60" s="75">
        <v>1</v>
      </c>
      <c r="D60" s="8" t="s">
        <v>1167</v>
      </c>
      <c r="E60" s="8" t="s">
        <v>1159</v>
      </c>
      <c r="F60" s="8" t="str">
        <f>UnitControlCenter!$B$8</f>
        <v>billion 2019 dollars / year</v>
      </c>
      <c r="G60" s="8" t="s">
        <v>1294</v>
      </c>
      <c r="H60" s="8" t="s">
        <v>1284</v>
      </c>
      <c r="I60" s="8" t="s">
        <v>1295</v>
      </c>
      <c r="J60" s="8"/>
      <c r="K60" s="8"/>
      <c r="L60" s="8"/>
      <c r="M60" s="8"/>
      <c r="N60" s="8"/>
      <c r="O60" s="8"/>
      <c r="P60" s="8"/>
      <c r="Q60" s="8"/>
      <c r="R60" s="8"/>
      <c r="S60" s="8"/>
      <c r="T60" s="8"/>
      <c r="U60" s="8"/>
      <c r="V60" s="8"/>
      <c r="W60" s="8"/>
      <c r="X60" s="8"/>
      <c r="Y60" s="8"/>
      <c r="Z60" s="8"/>
    </row>
    <row r="61" spans="1:26" ht="14.25" customHeight="1">
      <c r="A61" s="8" t="s">
        <v>1277</v>
      </c>
      <c r="B61" s="8" t="s">
        <v>1296</v>
      </c>
      <c r="C61" s="75">
        <v>1</v>
      </c>
      <c r="D61" s="8" t="s">
        <v>1167</v>
      </c>
      <c r="E61" s="8" t="s">
        <v>1159</v>
      </c>
      <c r="F61" s="8" t="str">
        <f>UnitControlCenter!$B$8</f>
        <v>billion 2019 dollars / year</v>
      </c>
      <c r="G61" s="8" t="s">
        <v>1297</v>
      </c>
      <c r="H61" s="8" t="s">
        <v>1288</v>
      </c>
      <c r="I61" s="8" t="s">
        <v>1289</v>
      </c>
      <c r="J61" s="8"/>
      <c r="K61" s="8"/>
      <c r="L61" s="8"/>
      <c r="M61" s="8"/>
      <c r="N61" s="8"/>
      <c r="O61" s="8"/>
      <c r="P61" s="8"/>
      <c r="Q61" s="8"/>
      <c r="R61" s="8"/>
      <c r="S61" s="8"/>
      <c r="T61" s="8"/>
      <c r="U61" s="8"/>
      <c r="V61" s="8"/>
      <c r="W61" s="8"/>
      <c r="X61" s="8"/>
      <c r="Y61" s="8"/>
      <c r="Z61" s="8"/>
    </row>
    <row r="62" spans="1:26" ht="14.25" customHeight="1">
      <c r="A62" s="8" t="s">
        <v>1277</v>
      </c>
      <c r="B62" s="8" t="s">
        <v>1298</v>
      </c>
      <c r="C62" s="75">
        <v>1</v>
      </c>
      <c r="D62" s="8" t="s">
        <v>1167</v>
      </c>
      <c r="E62" s="8" t="s">
        <v>1159</v>
      </c>
      <c r="F62" s="8" t="str">
        <f>UnitControlCenter!$B$8</f>
        <v>billion 2019 dollars / year</v>
      </c>
      <c r="G62" s="8" t="s">
        <v>1299</v>
      </c>
      <c r="H62" s="8" t="s">
        <v>1288</v>
      </c>
      <c r="I62" s="8" t="s">
        <v>1289</v>
      </c>
      <c r="J62" s="8"/>
      <c r="K62" s="8"/>
      <c r="L62" s="8"/>
      <c r="M62" s="8"/>
      <c r="N62" s="8"/>
      <c r="O62" s="8"/>
      <c r="P62" s="8"/>
      <c r="Q62" s="8"/>
      <c r="R62" s="8"/>
      <c r="S62" s="8"/>
      <c r="T62" s="8"/>
      <c r="U62" s="8"/>
      <c r="V62" s="8"/>
      <c r="W62" s="8"/>
      <c r="X62" s="8"/>
      <c r="Y62" s="8"/>
      <c r="Z62" s="8"/>
    </row>
    <row r="63" spans="1:26" ht="14.25" customHeight="1">
      <c r="A63" s="8" t="s">
        <v>1277</v>
      </c>
      <c r="B63" s="8" t="s">
        <v>1300</v>
      </c>
      <c r="C63" s="75">
        <v>1</v>
      </c>
      <c r="D63" s="8" t="s">
        <v>1167</v>
      </c>
      <c r="E63" s="8" t="s">
        <v>1159</v>
      </c>
      <c r="F63" s="8" t="str">
        <f>UnitControlCenter!$B$8</f>
        <v>billion 2019 dollars / year</v>
      </c>
      <c r="G63" s="8" t="s">
        <v>1301</v>
      </c>
      <c r="H63" s="8" t="s">
        <v>1288</v>
      </c>
      <c r="I63" s="8" t="s">
        <v>1289</v>
      </c>
      <c r="J63" s="8"/>
      <c r="K63" s="8"/>
      <c r="L63" s="8"/>
      <c r="M63" s="8"/>
      <c r="N63" s="8"/>
      <c r="O63" s="8"/>
      <c r="P63" s="8"/>
      <c r="Q63" s="8"/>
      <c r="R63" s="8"/>
      <c r="S63" s="8"/>
      <c r="T63" s="8"/>
      <c r="U63" s="8"/>
      <c r="V63" s="8"/>
      <c r="W63" s="8"/>
      <c r="X63" s="8"/>
      <c r="Y63" s="8"/>
      <c r="Z63" s="8"/>
    </row>
    <row r="64" spans="1:26" ht="14.25" customHeight="1">
      <c r="A64" s="8" t="s">
        <v>1277</v>
      </c>
      <c r="B64" s="8" t="s">
        <v>1302</v>
      </c>
      <c r="C64" s="75">
        <v>1</v>
      </c>
      <c r="D64" s="8" t="s">
        <v>1167</v>
      </c>
      <c r="E64" s="8" t="s">
        <v>1159</v>
      </c>
      <c r="F64" s="8" t="str">
        <f>UnitControlCenter!$B$8</f>
        <v>billion 2019 dollars / year</v>
      </c>
      <c r="G64" s="8" t="s">
        <v>1303</v>
      </c>
      <c r="H64" s="8" t="s">
        <v>1288</v>
      </c>
      <c r="I64" s="8" t="s">
        <v>1304</v>
      </c>
      <c r="J64" s="8"/>
      <c r="K64" s="8"/>
      <c r="L64" s="8"/>
      <c r="M64" s="8"/>
      <c r="N64" s="8"/>
      <c r="O64" s="8"/>
      <c r="P64" s="8"/>
      <c r="Q64" s="8"/>
      <c r="R64" s="8"/>
      <c r="S64" s="8"/>
      <c r="T64" s="8"/>
      <c r="U64" s="8"/>
      <c r="V64" s="8"/>
      <c r="W64" s="8"/>
      <c r="X64" s="8"/>
      <c r="Y64" s="8"/>
      <c r="Z64" s="8"/>
    </row>
    <row r="65" spans="1:26" ht="14.25" customHeight="1">
      <c r="A65" s="86" t="s">
        <v>1277</v>
      </c>
      <c r="B65" s="86" t="s">
        <v>1305</v>
      </c>
      <c r="C65" s="87">
        <v>1</v>
      </c>
      <c r="D65" s="86" t="s">
        <v>1167</v>
      </c>
      <c r="E65" s="86" t="s">
        <v>1159</v>
      </c>
      <c r="F65" s="86" t="str">
        <f>UnitControlCenter!$B$8</f>
        <v>billion 2019 dollars / year</v>
      </c>
      <c r="G65" s="86" t="s">
        <v>1306</v>
      </c>
      <c r="H65" s="86" t="s">
        <v>1288</v>
      </c>
      <c r="I65" s="86" t="s">
        <v>1307</v>
      </c>
      <c r="J65" s="86"/>
      <c r="K65" s="86"/>
      <c r="L65" s="86"/>
      <c r="M65" s="86"/>
      <c r="N65" s="86"/>
      <c r="O65" s="86"/>
      <c r="P65" s="86"/>
      <c r="Q65" s="86"/>
      <c r="R65" s="86"/>
      <c r="S65" s="86"/>
      <c r="T65" s="8"/>
      <c r="U65" s="8"/>
      <c r="V65" s="8"/>
      <c r="W65" s="8"/>
      <c r="X65" s="8"/>
      <c r="Y65" s="8"/>
      <c r="Z65" s="8"/>
    </row>
    <row r="66" spans="1:26" ht="14.25" customHeight="1">
      <c r="A66" s="8" t="s">
        <v>1308</v>
      </c>
      <c r="B66" s="8" t="s">
        <v>1309</v>
      </c>
      <c r="C66" s="75">
        <v>1</v>
      </c>
      <c r="D66" s="8" t="s">
        <v>1158</v>
      </c>
      <c r="E66" s="8" t="s">
        <v>1310</v>
      </c>
      <c r="F66" s="8" t="str">
        <f>UnitControlCenter!$B$11</f>
        <v>incidents / year</v>
      </c>
      <c r="G66" s="8" t="s">
        <v>1311</v>
      </c>
      <c r="H66" s="8"/>
      <c r="I66" s="8"/>
      <c r="J66" s="8"/>
      <c r="K66" s="8"/>
      <c r="L66" s="8"/>
      <c r="M66" s="8"/>
      <c r="N66" s="8"/>
      <c r="O66" s="8"/>
      <c r="P66" s="8"/>
      <c r="Q66" s="8"/>
      <c r="R66" s="8"/>
      <c r="S66" s="8"/>
      <c r="T66" s="8"/>
      <c r="U66" s="8"/>
      <c r="V66" s="8"/>
      <c r="W66" s="8"/>
      <c r="X66" s="8"/>
      <c r="Y66" s="8"/>
      <c r="Z66" s="8"/>
    </row>
    <row r="67" spans="1:26" ht="14.25" customHeight="1">
      <c r="A67" s="8" t="s">
        <v>1308</v>
      </c>
      <c r="B67" s="8" t="s">
        <v>1312</v>
      </c>
      <c r="C67" s="75">
        <v>1</v>
      </c>
      <c r="D67" s="8" t="s">
        <v>1158</v>
      </c>
      <c r="E67" s="8" t="s">
        <v>1159</v>
      </c>
      <c r="F67" s="8" t="str">
        <f>UnitControlCenter!$B$11</f>
        <v>incidents / year</v>
      </c>
      <c r="G67" s="8" t="s">
        <v>1311</v>
      </c>
      <c r="H67" s="8"/>
      <c r="I67" s="8"/>
      <c r="J67" s="8"/>
      <c r="K67" s="8"/>
      <c r="L67" s="8"/>
      <c r="M67" s="8"/>
      <c r="N67" s="8"/>
      <c r="O67" s="8"/>
      <c r="P67" s="8"/>
      <c r="Q67" s="8"/>
      <c r="R67" s="8"/>
      <c r="S67" s="8"/>
      <c r="T67" s="8"/>
      <c r="U67" s="8"/>
      <c r="V67" s="8"/>
      <c r="W67" s="8"/>
      <c r="X67" s="8"/>
      <c r="Y67" s="8"/>
      <c r="Z67" s="8"/>
    </row>
    <row r="68" spans="1:26" ht="14.25" customHeight="1">
      <c r="A68" s="8" t="s">
        <v>1308</v>
      </c>
      <c r="B68" s="8" t="s">
        <v>1313</v>
      </c>
      <c r="C68" s="75">
        <v>1</v>
      </c>
      <c r="D68" s="8" t="s">
        <v>1158</v>
      </c>
      <c r="E68" s="8" t="s">
        <v>1159</v>
      </c>
      <c r="F68" s="8" t="str">
        <f>UnitControlCenter!$B$8</f>
        <v>billion 2019 dollars / year</v>
      </c>
      <c r="G68" s="8" t="s">
        <v>1314</v>
      </c>
      <c r="H68" s="8"/>
      <c r="I68" s="8"/>
      <c r="J68" s="8"/>
      <c r="K68" s="8"/>
      <c r="L68" s="8"/>
      <c r="M68" s="8"/>
      <c r="N68" s="8"/>
      <c r="O68" s="8"/>
      <c r="P68" s="8"/>
      <c r="Q68" s="8"/>
      <c r="R68" s="8"/>
      <c r="S68" s="8"/>
      <c r="T68" s="8"/>
      <c r="U68" s="8"/>
      <c r="V68" s="8"/>
      <c r="W68" s="8"/>
      <c r="X68" s="8"/>
      <c r="Y68" s="8"/>
      <c r="Z68" s="8"/>
    </row>
    <row r="69" spans="1:26" ht="14.25" customHeight="1">
      <c r="A69" s="8" t="s">
        <v>1308</v>
      </c>
      <c r="B69" s="8" t="s">
        <v>1315</v>
      </c>
      <c r="C69" s="75">
        <v>1</v>
      </c>
      <c r="D69" s="8" t="s">
        <v>1158</v>
      </c>
      <c r="E69" s="8" t="s">
        <v>1159</v>
      </c>
      <c r="F69" s="8" t="str">
        <f>UnitControlCenter!$B$11</f>
        <v>incidents / year</v>
      </c>
      <c r="G69" s="8" t="s">
        <v>1316</v>
      </c>
      <c r="H69" s="8"/>
      <c r="I69" s="8"/>
      <c r="J69" s="8"/>
      <c r="K69" s="8"/>
      <c r="L69" s="8"/>
      <c r="M69" s="8"/>
      <c r="N69" s="8"/>
      <c r="O69" s="8"/>
      <c r="P69" s="8"/>
      <c r="Q69" s="8"/>
      <c r="R69" s="8"/>
      <c r="S69" s="8"/>
      <c r="T69" s="8"/>
      <c r="U69" s="8"/>
      <c r="V69" s="8"/>
      <c r="W69" s="8"/>
      <c r="X69" s="8"/>
      <c r="Y69" s="8"/>
      <c r="Z69" s="8"/>
    </row>
    <row r="70" spans="1:26" ht="14.25" customHeight="1">
      <c r="A70" s="8" t="s">
        <v>1308</v>
      </c>
      <c r="B70" s="8" t="s">
        <v>1317</v>
      </c>
      <c r="C70" s="75">
        <v>1</v>
      </c>
      <c r="D70" s="8" t="s">
        <v>1158</v>
      </c>
      <c r="E70" s="8" t="s">
        <v>1159</v>
      </c>
      <c r="F70" s="8" t="str">
        <f>UnitControlCenter!$B$11</f>
        <v>incidents / year</v>
      </c>
      <c r="G70" s="8" t="s">
        <v>1318</v>
      </c>
      <c r="H70" s="8"/>
      <c r="I70" s="8"/>
      <c r="J70" s="8"/>
      <c r="K70" s="8"/>
      <c r="L70" s="8"/>
      <c r="M70" s="8"/>
      <c r="N70" s="8"/>
      <c r="O70" s="8"/>
      <c r="P70" s="8"/>
      <c r="Q70" s="8"/>
      <c r="R70" s="8"/>
      <c r="S70" s="8"/>
      <c r="T70" s="8"/>
      <c r="U70" s="8"/>
      <c r="V70" s="8"/>
      <c r="W70" s="8"/>
      <c r="X70" s="8"/>
      <c r="Y70" s="8"/>
      <c r="Z70" s="8"/>
    </row>
    <row r="71" spans="1:26" ht="14.25" customHeight="1">
      <c r="A71" s="8" t="s">
        <v>1308</v>
      </c>
      <c r="B71" s="8" t="s">
        <v>1319</v>
      </c>
      <c r="C71" s="75">
        <v>1</v>
      </c>
      <c r="D71" s="8" t="s">
        <v>1158</v>
      </c>
      <c r="E71" s="8" t="s">
        <v>1159</v>
      </c>
      <c r="F71" s="8" t="str">
        <f>UnitControlCenter!$B$11</f>
        <v>incidents / year</v>
      </c>
      <c r="G71" s="8" t="s">
        <v>1320</v>
      </c>
      <c r="H71" s="8"/>
      <c r="I71" s="8"/>
      <c r="J71" s="8"/>
      <c r="K71" s="8"/>
      <c r="L71" s="8"/>
      <c r="M71" s="8"/>
      <c r="N71" s="8"/>
      <c r="O71" s="8"/>
      <c r="P71" s="8"/>
      <c r="Q71" s="8"/>
      <c r="R71" s="8"/>
      <c r="S71" s="8"/>
      <c r="T71" s="8"/>
      <c r="U71" s="8"/>
      <c r="V71" s="8"/>
      <c r="W71" s="8"/>
      <c r="X71" s="8"/>
      <c r="Y71" s="8"/>
      <c r="Z71" s="8"/>
    </row>
    <row r="72" spans="1:26" ht="14.25" customHeight="1">
      <c r="A72" s="8" t="s">
        <v>1308</v>
      </c>
      <c r="B72" s="8" t="s">
        <v>1321</v>
      </c>
      <c r="C72" s="75">
        <v>1</v>
      </c>
      <c r="D72" s="8" t="s">
        <v>1158</v>
      </c>
      <c r="E72" s="8" t="s">
        <v>1159</v>
      </c>
      <c r="F72" s="8" t="str">
        <f>UnitControlCenter!$B$11</f>
        <v>incidents / year</v>
      </c>
      <c r="G72" s="8" t="s">
        <v>1322</v>
      </c>
      <c r="H72" s="8"/>
      <c r="I72" s="8"/>
      <c r="J72" s="8"/>
      <c r="K72" s="8"/>
      <c r="L72" s="8"/>
      <c r="M72" s="8"/>
      <c r="N72" s="8"/>
      <c r="O72" s="8"/>
      <c r="P72" s="8"/>
      <c r="Q72" s="8"/>
      <c r="R72" s="8"/>
      <c r="S72" s="8"/>
      <c r="T72" s="8"/>
      <c r="U72" s="8"/>
      <c r="V72" s="8"/>
      <c r="W72" s="8"/>
      <c r="X72" s="8"/>
      <c r="Y72" s="8"/>
      <c r="Z72" s="8"/>
    </row>
    <row r="73" spans="1:26" ht="14.25" customHeight="1">
      <c r="A73" s="8" t="s">
        <v>1308</v>
      </c>
      <c r="B73" s="8" t="s">
        <v>1323</v>
      </c>
      <c r="C73" s="75">
        <v>1</v>
      </c>
      <c r="D73" s="8" t="s">
        <v>1158</v>
      </c>
      <c r="E73" s="8" t="s">
        <v>1159</v>
      </c>
      <c r="F73" s="8" t="str">
        <f>UnitControlCenter!$B$11</f>
        <v>incidents / year</v>
      </c>
      <c r="G73" s="8" t="s">
        <v>1324</v>
      </c>
      <c r="H73" s="8"/>
      <c r="I73" s="8"/>
      <c r="J73" s="8"/>
      <c r="K73" s="8"/>
      <c r="L73" s="8"/>
      <c r="M73" s="8"/>
      <c r="N73" s="8"/>
      <c r="O73" s="8"/>
      <c r="P73" s="8"/>
      <c r="Q73" s="8"/>
      <c r="R73" s="8"/>
      <c r="S73" s="8"/>
      <c r="T73" s="8"/>
      <c r="U73" s="8"/>
      <c r="V73" s="8"/>
      <c r="W73" s="8"/>
      <c r="X73" s="8"/>
      <c r="Y73" s="8"/>
      <c r="Z73" s="8"/>
    </row>
    <row r="74" spans="1:26" ht="14.25" customHeight="1">
      <c r="A74" s="8" t="s">
        <v>1308</v>
      </c>
      <c r="B74" s="8" t="s">
        <v>1325</v>
      </c>
      <c r="C74" s="75">
        <v>1</v>
      </c>
      <c r="D74" s="8" t="s">
        <v>1158</v>
      </c>
      <c r="E74" s="8" t="s">
        <v>1159</v>
      </c>
      <c r="F74" s="8" t="str">
        <f>UnitControlCenter!$B$11</f>
        <v>incidents / year</v>
      </c>
      <c r="G74" s="8" t="s">
        <v>1326</v>
      </c>
      <c r="H74" s="8"/>
      <c r="I74" s="8"/>
      <c r="J74" s="8"/>
      <c r="K74" s="8"/>
      <c r="L74" s="8"/>
      <c r="M74" s="8"/>
      <c r="N74" s="8"/>
      <c r="O74" s="8"/>
      <c r="P74" s="8"/>
      <c r="Q74" s="8"/>
      <c r="R74" s="8"/>
      <c r="S74" s="8"/>
      <c r="T74" s="8"/>
      <c r="U74" s="8"/>
      <c r="V74" s="8"/>
      <c r="W74" s="8"/>
      <c r="X74" s="8"/>
      <c r="Y74" s="8"/>
      <c r="Z74" s="8"/>
    </row>
    <row r="75" spans="1:26" ht="14.25" customHeight="1">
      <c r="A75" s="86" t="s">
        <v>1308</v>
      </c>
      <c r="B75" s="86" t="s">
        <v>1327</v>
      </c>
      <c r="C75" s="87">
        <v>1</v>
      </c>
      <c r="D75" s="86" t="s">
        <v>1158</v>
      </c>
      <c r="E75" s="86" t="s">
        <v>1159</v>
      </c>
      <c r="F75" s="86" t="str">
        <f>UnitControlCenter!$B$11</f>
        <v>incidents / year</v>
      </c>
      <c r="G75" s="86" t="s">
        <v>1328</v>
      </c>
      <c r="H75" s="86"/>
      <c r="I75" s="86"/>
      <c r="J75" s="86"/>
      <c r="K75" s="86"/>
      <c r="L75" s="86"/>
      <c r="M75" s="86"/>
      <c r="N75" s="86"/>
      <c r="O75" s="86"/>
      <c r="P75" s="86"/>
      <c r="Q75" s="86"/>
      <c r="R75" s="86"/>
      <c r="S75" s="86"/>
      <c r="T75" s="8"/>
      <c r="U75" s="8"/>
      <c r="V75" s="8"/>
      <c r="W75" s="8"/>
      <c r="X75" s="8"/>
      <c r="Y75" s="8"/>
      <c r="Z75" s="8"/>
    </row>
    <row r="76" spans="1:26" ht="14.25" customHeight="1">
      <c r="A76" s="8" t="s">
        <v>1329</v>
      </c>
      <c r="B76" s="8" t="s">
        <v>1330</v>
      </c>
      <c r="C76" s="75">
        <v>1</v>
      </c>
      <c r="D76" s="8" t="s">
        <v>1167</v>
      </c>
      <c r="E76" s="8" t="s">
        <v>1168</v>
      </c>
      <c r="F76" s="8" t="str">
        <f>UnitControlCenter!$B$15</f>
        <v>terawatt-hours (TWh) / year</v>
      </c>
      <c r="G76" s="8" t="s">
        <v>1331</v>
      </c>
      <c r="H76" s="8" t="s">
        <v>1332</v>
      </c>
      <c r="I76" s="8" t="s">
        <v>1333</v>
      </c>
      <c r="J76" s="8"/>
      <c r="K76" s="8"/>
      <c r="L76" s="8"/>
      <c r="M76" s="8"/>
      <c r="N76" s="8"/>
      <c r="O76" s="8"/>
      <c r="P76" s="8"/>
      <c r="Q76" s="8"/>
      <c r="R76" s="8"/>
      <c r="S76" s="8"/>
      <c r="T76" s="8"/>
      <c r="U76" s="8"/>
      <c r="V76" s="8"/>
      <c r="W76" s="8"/>
      <c r="X76" s="8"/>
      <c r="Y76" s="8"/>
      <c r="Z76" s="8"/>
    </row>
    <row r="77" spans="1:26" ht="14.25" customHeight="1">
      <c r="A77" s="8" t="s">
        <v>1329</v>
      </c>
      <c r="B77" s="8" t="s">
        <v>1334</v>
      </c>
      <c r="C77" s="75">
        <v>1</v>
      </c>
      <c r="D77" s="8" t="s">
        <v>1167</v>
      </c>
      <c r="E77" s="8" t="s">
        <v>1159</v>
      </c>
      <c r="F77" s="8" t="str">
        <f>UnitControlCenter!$B$15</f>
        <v>terawatt-hours (TWh) / year</v>
      </c>
      <c r="G77" s="8" t="s">
        <v>1335</v>
      </c>
      <c r="H77" s="8" t="s">
        <v>1336</v>
      </c>
      <c r="I77" s="8" t="s">
        <v>1337</v>
      </c>
      <c r="J77" s="8"/>
      <c r="K77" s="8"/>
      <c r="L77" s="8"/>
      <c r="M77" s="8"/>
      <c r="N77" s="8"/>
      <c r="O77" s="8"/>
      <c r="P77" s="8"/>
      <c r="Q77" s="8"/>
      <c r="R77" s="8"/>
      <c r="S77" s="8"/>
      <c r="T77" s="8"/>
      <c r="U77" s="8"/>
      <c r="V77" s="8"/>
      <c r="W77" s="8"/>
      <c r="X77" s="8"/>
      <c r="Y77" s="8"/>
      <c r="Z77" s="8"/>
    </row>
    <row r="78" spans="1:26" ht="14.25" customHeight="1">
      <c r="A78" s="8" t="s">
        <v>1329</v>
      </c>
      <c r="B78" s="8" t="s">
        <v>1338</v>
      </c>
      <c r="C78" s="75">
        <v>1</v>
      </c>
      <c r="D78" s="8" t="s">
        <v>1167</v>
      </c>
      <c r="E78" s="8" t="s">
        <v>1168</v>
      </c>
      <c r="F78" s="8" t="str">
        <f>UnitControlCenter!$B$16</f>
        <v>gigawatts (GW) / year</v>
      </c>
      <c r="G78" s="8" t="s">
        <v>1339</v>
      </c>
      <c r="H78" s="8" t="s">
        <v>1340</v>
      </c>
      <c r="I78" s="8" t="s">
        <v>1341</v>
      </c>
      <c r="J78" s="8"/>
      <c r="K78" s="8"/>
      <c r="L78" s="8"/>
      <c r="M78" s="8"/>
      <c r="N78" s="8"/>
      <c r="O78" s="8"/>
      <c r="P78" s="8"/>
      <c r="Q78" s="8"/>
      <c r="R78" s="8"/>
      <c r="S78" s="8"/>
      <c r="T78" s="8"/>
      <c r="U78" s="8"/>
      <c r="V78" s="8"/>
      <c r="W78" s="8"/>
      <c r="X78" s="8"/>
      <c r="Y78" s="8"/>
      <c r="Z78" s="8"/>
    </row>
    <row r="79" spans="1:26" ht="14.25" customHeight="1">
      <c r="A79" s="8" t="s">
        <v>1329</v>
      </c>
      <c r="B79" s="8" t="s">
        <v>1342</v>
      </c>
      <c r="C79" s="75">
        <v>1</v>
      </c>
      <c r="D79" s="8" t="s">
        <v>1167</v>
      </c>
      <c r="E79" s="8" t="s">
        <v>1159</v>
      </c>
      <c r="F79" s="8" t="str">
        <f>UnitControlCenter!$B$16</f>
        <v>gigawatts (GW) / year</v>
      </c>
      <c r="G79" s="8" t="s">
        <v>1343</v>
      </c>
      <c r="H79" s="8" t="s">
        <v>1344</v>
      </c>
      <c r="I79" s="8" t="s">
        <v>1345</v>
      </c>
      <c r="J79" s="8"/>
      <c r="K79" s="8"/>
      <c r="L79" s="8"/>
      <c r="M79" s="8"/>
      <c r="N79" s="8"/>
      <c r="O79" s="8"/>
      <c r="P79" s="8"/>
      <c r="Q79" s="8"/>
      <c r="R79" s="8"/>
      <c r="S79" s="8"/>
      <c r="T79" s="8"/>
      <c r="U79" s="8"/>
      <c r="V79" s="8"/>
      <c r="W79" s="8"/>
      <c r="X79" s="8"/>
      <c r="Y79" s="8"/>
      <c r="Z79" s="8"/>
    </row>
    <row r="80" spans="1:26" ht="14.25" customHeight="1">
      <c r="A80" s="86" t="s">
        <v>1329</v>
      </c>
      <c r="B80" s="86" t="s">
        <v>1346</v>
      </c>
      <c r="C80" s="87">
        <v>1</v>
      </c>
      <c r="D80" s="86" t="s">
        <v>1167</v>
      </c>
      <c r="E80" s="86" t="s">
        <v>1168</v>
      </c>
      <c r="F80" s="86" t="str">
        <f>UnitControlCenter!$B$15</f>
        <v>terawatt-hours (TWh) / year</v>
      </c>
      <c r="G80" s="86" t="s">
        <v>1347</v>
      </c>
      <c r="H80" s="86" t="s">
        <v>1348</v>
      </c>
      <c r="I80" s="86" t="s">
        <v>1349</v>
      </c>
      <c r="J80" s="86"/>
      <c r="K80" s="86"/>
      <c r="L80" s="86"/>
      <c r="M80" s="86"/>
      <c r="N80" s="86"/>
      <c r="O80" s="86"/>
      <c r="P80" s="86"/>
      <c r="Q80" s="86"/>
      <c r="R80" s="86"/>
      <c r="S80" s="86"/>
      <c r="T80" s="8"/>
      <c r="U80" s="8"/>
      <c r="V80" s="8"/>
      <c r="W80" s="8"/>
      <c r="X80" s="8"/>
      <c r="Y80" s="8"/>
      <c r="Z80" s="8"/>
    </row>
    <row r="81" spans="1:26" ht="14.25" customHeight="1">
      <c r="A81" s="8" t="s">
        <v>1350</v>
      </c>
      <c r="B81" s="8" t="s">
        <v>1351</v>
      </c>
      <c r="C81" s="75">
        <v>1</v>
      </c>
      <c r="D81" s="8" t="s">
        <v>1167</v>
      </c>
      <c r="E81" s="8" t="s">
        <v>1352</v>
      </c>
      <c r="F81" s="8" t="str">
        <f>UnitControlCenter!$B$17</f>
        <v>2019 dollars / megawatt-hour (MWh)</v>
      </c>
      <c r="G81" s="8" t="s">
        <v>1353</v>
      </c>
      <c r="H81" s="8" t="s">
        <v>1354</v>
      </c>
      <c r="I81" s="8" t="s">
        <v>1355</v>
      </c>
      <c r="J81" s="8"/>
      <c r="K81" s="8"/>
      <c r="L81" s="8"/>
      <c r="M81" s="8"/>
      <c r="N81" s="8"/>
      <c r="O81" s="8"/>
      <c r="P81" s="8"/>
      <c r="Q81" s="8"/>
      <c r="R81" s="8"/>
      <c r="S81" s="8"/>
      <c r="T81" s="8"/>
      <c r="U81" s="8"/>
      <c r="V81" s="8"/>
      <c r="W81" s="8"/>
      <c r="X81" s="8"/>
      <c r="Y81" s="8"/>
      <c r="Z81" s="8"/>
    </row>
    <row r="82" spans="1:26" ht="14.25" customHeight="1">
      <c r="A82" s="8" t="s">
        <v>1350</v>
      </c>
      <c r="B82" s="8" t="s">
        <v>1356</v>
      </c>
      <c r="C82" s="75">
        <v>1</v>
      </c>
      <c r="D82" s="8" t="s">
        <v>1167</v>
      </c>
      <c r="E82" s="8" t="s">
        <v>1168</v>
      </c>
      <c r="F82" s="8" t="str">
        <f>UnitControlCenter!$B$15</f>
        <v>terawatt-hours (TWh) / year</v>
      </c>
      <c r="G82" s="8" t="s">
        <v>1357</v>
      </c>
      <c r="H82" s="8" t="s">
        <v>1358</v>
      </c>
      <c r="I82" s="8" t="s">
        <v>1359</v>
      </c>
      <c r="J82" s="8"/>
      <c r="K82" s="8"/>
      <c r="L82" s="8"/>
      <c r="M82" s="8"/>
      <c r="N82" s="8"/>
      <c r="O82" s="8"/>
      <c r="P82" s="8"/>
      <c r="Q82" s="8"/>
      <c r="R82" s="8"/>
      <c r="S82" s="8"/>
      <c r="T82" s="8"/>
      <c r="U82" s="8"/>
      <c r="V82" s="8"/>
      <c r="W82" s="8"/>
      <c r="X82" s="8"/>
      <c r="Y82" s="8"/>
      <c r="Z82" s="8"/>
    </row>
    <row r="83" spans="1:26" ht="14.25" customHeight="1">
      <c r="A83" s="8" t="s">
        <v>1350</v>
      </c>
      <c r="B83" s="8" t="s">
        <v>1360</v>
      </c>
      <c r="C83" s="75">
        <v>1</v>
      </c>
      <c r="D83" s="8" t="s">
        <v>1167</v>
      </c>
      <c r="E83" s="8" t="s">
        <v>1168</v>
      </c>
      <c r="F83" s="8" t="str">
        <f>UnitControlCenter!$B$18</f>
        <v>cubic km / yr</v>
      </c>
      <c r="G83" s="8" t="s">
        <v>1361</v>
      </c>
      <c r="H83" s="8" t="s">
        <v>1362</v>
      </c>
      <c r="I83" s="8" t="s">
        <v>1363</v>
      </c>
      <c r="J83" s="8"/>
      <c r="K83" s="8"/>
      <c r="L83" s="8"/>
      <c r="M83" s="8"/>
      <c r="N83" s="8"/>
      <c r="O83" s="8"/>
      <c r="P83" s="8"/>
      <c r="Q83" s="8"/>
      <c r="R83" s="8"/>
      <c r="S83" s="8"/>
      <c r="T83" s="8"/>
      <c r="U83" s="8"/>
      <c r="V83" s="8"/>
      <c r="W83" s="8"/>
      <c r="X83" s="8"/>
      <c r="Y83" s="8"/>
      <c r="Z83" s="8"/>
    </row>
    <row r="84" spans="1:26" ht="14.25" customHeight="1">
      <c r="A84" s="86" t="s">
        <v>1350</v>
      </c>
      <c r="B84" s="86" t="s">
        <v>1364</v>
      </c>
      <c r="C84" s="87">
        <v>1</v>
      </c>
      <c r="D84" s="86" t="s">
        <v>1167</v>
      </c>
      <c r="E84" s="86" t="s">
        <v>1168</v>
      </c>
      <c r="F84" s="86" t="str">
        <f>UnitControlCenter!$B$18</f>
        <v>cubic km / yr</v>
      </c>
      <c r="G84" s="86" t="s">
        <v>1365</v>
      </c>
      <c r="H84" s="86" t="s">
        <v>1366</v>
      </c>
      <c r="I84" s="86" t="s">
        <v>1367</v>
      </c>
      <c r="J84" s="8"/>
      <c r="K84" s="8"/>
      <c r="L84" s="8"/>
      <c r="M84" s="8"/>
      <c r="N84" s="8"/>
      <c r="O84" s="8"/>
      <c r="P84" s="8"/>
      <c r="Q84" s="8"/>
      <c r="R84" s="8"/>
      <c r="S84" s="8"/>
      <c r="T84" s="8"/>
      <c r="U84" s="8"/>
      <c r="V84" s="8"/>
      <c r="W84" s="8"/>
      <c r="X84" s="8"/>
      <c r="Y84" s="8"/>
      <c r="Z84" s="8"/>
    </row>
    <row r="85" spans="1:26" ht="14.25" customHeight="1">
      <c r="A85" s="8" t="s">
        <v>1368</v>
      </c>
      <c r="B85" s="8" t="s">
        <v>1369</v>
      </c>
      <c r="C85" s="75">
        <v>1</v>
      </c>
      <c r="D85" s="8" t="s">
        <v>1167</v>
      </c>
      <c r="E85" s="8" t="s">
        <v>1168</v>
      </c>
      <c r="F85" s="8" t="str">
        <f>UnitControlCenter!$B$21</f>
        <v>million vehicles / year</v>
      </c>
      <c r="G85" s="8" t="s">
        <v>1370</v>
      </c>
      <c r="H85" s="8" t="s">
        <v>1371</v>
      </c>
      <c r="I85" s="8" t="s">
        <v>1372</v>
      </c>
      <c r="J85" s="8"/>
      <c r="K85" s="8"/>
      <c r="L85" s="8"/>
      <c r="M85" s="8"/>
      <c r="N85" s="8"/>
      <c r="O85" s="8"/>
      <c r="P85" s="8"/>
      <c r="Q85" s="8"/>
      <c r="R85" s="8"/>
      <c r="S85" s="8"/>
      <c r="T85" s="8"/>
      <c r="U85" s="8"/>
      <c r="V85" s="8"/>
      <c r="W85" s="8"/>
      <c r="X85" s="8"/>
      <c r="Y85" s="8"/>
      <c r="Z85" s="8"/>
    </row>
    <row r="86" spans="1:26" ht="14.25" customHeight="1">
      <c r="A86" s="8" t="s">
        <v>1368</v>
      </c>
      <c r="B86" s="8" t="s">
        <v>1373</v>
      </c>
      <c r="C86" s="75">
        <v>1</v>
      </c>
      <c r="D86" s="8" t="s">
        <v>1167</v>
      </c>
      <c r="E86" s="8" t="s">
        <v>1168</v>
      </c>
      <c r="F86" s="8" t="str">
        <f>UnitControlCenter!$B$22</f>
        <v>thousand vehicles / year</v>
      </c>
      <c r="G86" s="8" t="s">
        <v>1374</v>
      </c>
      <c r="H86" s="8" t="s">
        <v>1375</v>
      </c>
      <c r="I86" s="8" t="s">
        <v>1376</v>
      </c>
      <c r="J86" s="8"/>
      <c r="K86" s="8"/>
      <c r="L86" s="8"/>
      <c r="M86" s="8"/>
      <c r="N86" s="8"/>
      <c r="O86" s="8"/>
      <c r="P86" s="8"/>
      <c r="Q86" s="8"/>
      <c r="R86" s="8"/>
      <c r="S86" s="8"/>
      <c r="T86" s="8"/>
      <c r="U86" s="8"/>
      <c r="V86" s="8"/>
      <c r="W86" s="8"/>
      <c r="X86" s="8"/>
      <c r="Y86" s="8"/>
      <c r="Z86" s="8"/>
    </row>
    <row r="87" spans="1:26" ht="14.25" customHeight="1">
      <c r="A87" s="8" t="s">
        <v>1368</v>
      </c>
      <c r="B87" s="8" t="s">
        <v>1377</v>
      </c>
      <c r="C87" s="75">
        <v>1</v>
      </c>
      <c r="D87" s="8" t="s">
        <v>1167</v>
      </c>
      <c r="E87" s="8" t="s">
        <v>1168</v>
      </c>
      <c r="F87" s="8" t="str">
        <f>UnitControlCenter!$B$22</f>
        <v>thousand vehicles / year</v>
      </c>
      <c r="G87" s="8" t="s">
        <v>1378</v>
      </c>
      <c r="H87" s="8" t="s">
        <v>1371</v>
      </c>
      <c r="I87" s="8" t="s">
        <v>1372</v>
      </c>
      <c r="J87" s="8"/>
      <c r="K87" s="8"/>
      <c r="L87" s="8"/>
      <c r="M87" s="8"/>
      <c r="N87" s="8"/>
      <c r="O87" s="8"/>
      <c r="P87" s="8"/>
      <c r="Q87" s="8"/>
      <c r="R87" s="8"/>
      <c r="S87" s="8"/>
      <c r="T87" s="8"/>
      <c r="U87" s="8"/>
      <c r="V87" s="8"/>
      <c r="W87" s="8"/>
      <c r="X87" s="8"/>
      <c r="Y87" s="8"/>
      <c r="Z87" s="8"/>
    </row>
    <row r="88" spans="1:26" ht="14.25" customHeight="1">
      <c r="A88" s="8" t="s">
        <v>1368</v>
      </c>
      <c r="B88" s="8" t="s">
        <v>1379</v>
      </c>
      <c r="C88" s="75">
        <v>1</v>
      </c>
      <c r="D88" s="8" t="s">
        <v>1167</v>
      </c>
      <c r="E88" s="8" t="s">
        <v>1168</v>
      </c>
      <c r="F88" s="8" t="str">
        <f>UnitControlCenter!$B$22</f>
        <v>thousand vehicles / year</v>
      </c>
      <c r="G88" s="8" t="s">
        <v>1380</v>
      </c>
      <c r="H88" s="8" t="s">
        <v>1375</v>
      </c>
      <c r="I88" s="8" t="s">
        <v>1376</v>
      </c>
      <c r="J88" s="8"/>
      <c r="K88" s="8"/>
      <c r="L88" s="8"/>
      <c r="M88" s="8"/>
      <c r="N88" s="8"/>
      <c r="O88" s="8"/>
      <c r="P88" s="8"/>
      <c r="Q88" s="8"/>
      <c r="R88" s="8"/>
      <c r="S88" s="8"/>
      <c r="T88" s="8"/>
      <c r="U88" s="8"/>
      <c r="V88" s="8"/>
      <c r="W88" s="8"/>
      <c r="X88" s="8"/>
      <c r="Y88" s="8"/>
      <c r="Z88" s="8"/>
    </row>
    <row r="89" spans="1:26" ht="14.25" customHeight="1">
      <c r="A89" s="8" t="s">
        <v>1368</v>
      </c>
      <c r="B89" s="8" t="s">
        <v>1381</v>
      </c>
      <c r="C89" s="75">
        <v>1</v>
      </c>
      <c r="D89" s="8" t="s">
        <v>1167</v>
      </c>
      <c r="E89" s="8" t="s">
        <v>1168</v>
      </c>
      <c r="F89" s="8" t="str">
        <f>UnitControlCenter!$B$22</f>
        <v>thousand vehicles / year</v>
      </c>
      <c r="G89" s="8" t="s">
        <v>1382</v>
      </c>
      <c r="H89" s="8" t="s">
        <v>1383</v>
      </c>
      <c r="I89" s="8" t="s">
        <v>1384</v>
      </c>
      <c r="J89" s="8"/>
      <c r="K89" s="8"/>
      <c r="L89" s="8"/>
      <c r="M89" s="8"/>
      <c r="N89" s="8"/>
      <c r="O89" s="8"/>
      <c r="P89" s="8"/>
      <c r="Q89" s="8"/>
      <c r="R89" s="8"/>
      <c r="S89" s="8"/>
      <c r="T89" s="8"/>
      <c r="U89" s="8"/>
      <c r="V89" s="8"/>
      <c r="W89" s="8"/>
      <c r="X89" s="8"/>
      <c r="Y89" s="8"/>
      <c r="Z89" s="8"/>
    </row>
    <row r="90" spans="1:26" ht="14.25" customHeight="1">
      <c r="A90" s="8" t="s">
        <v>1368</v>
      </c>
      <c r="B90" s="8" t="s">
        <v>1385</v>
      </c>
      <c r="C90" s="75">
        <v>1</v>
      </c>
      <c r="D90" s="8" t="s">
        <v>1167</v>
      </c>
      <c r="E90" s="8" t="s">
        <v>1168</v>
      </c>
      <c r="F90" s="8" t="str">
        <f>UnitControlCenter!$B$23</f>
        <v>million vehicles</v>
      </c>
      <c r="G90" s="8" t="s">
        <v>1386</v>
      </c>
      <c r="H90" s="8" t="s">
        <v>1371</v>
      </c>
      <c r="I90" s="8" t="s">
        <v>1372</v>
      </c>
      <c r="J90" s="8"/>
      <c r="K90" s="8"/>
      <c r="L90" s="8"/>
      <c r="M90" s="8"/>
      <c r="N90" s="8"/>
      <c r="O90" s="8"/>
      <c r="P90" s="8"/>
      <c r="Q90" s="8"/>
      <c r="R90" s="8"/>
      <c r="S90" s="8"/>
      <c r="T90" s="8"/>
      <c r="U90" s="8"/>
      <c r="V90" s="8"/>
      <c r="W90" s="8"/>
      <c r="X90" s="8"/>
      <c r="Y90" s="8"/>
      <c r="Z90" s="8"/>
    </row>
    <row r="91" spans="1:26" ht="14.25" customHeight="1">
      <c r="A91" s="8" t="s">
        <v>1368</v>
      </c>
      <c r="B91" s="8" t="s">
        <v>1387</v>
      </c>
      <c r="C91" s="75">
        <v>1</v>
      </c>
      <c r="D91" s="8" t="s">
        <v>1167</v>
      </c>
      <c r="E91" s="8" t="s">
        <v>1168</v>
      </c>
      <c r="F91" s="8" t="str">
        <f>UnitControlCenter!$B$24</f>
        <v>thousand vehicles</v>
      </c>
      <c r="G91" s="8" t="s">
        <v>1388</v>
      </c>
      <c r="H91" s="8" t="s">
        <v>1375</v>
      </c>
      <c r="I91" s="8" t="s">
        <v>1376</v>
      </c>
      <c r="J91" s="8"/>
      <c r="K91" s="8"/>
      <c r="L91" s="8"/>
      <c r="M91" s="8"/>
      <c r="N91" s="8"/>
      <c r="O91" s="8"/>
      <c r="P91" s="8"/>
      <c r="Q91" s="8"/>
      <c r="R91" s="8"/>
      <c r="S91" s="8"/>
      <c r="T91" s="8"/>
      <c r="U91" s="8"/>
      <c r="V91" s="8"/>
      <c r="W91" s="8"/>
      <c r="X91" s="8"/>
      <c r="Y91" s="8"/>
      <c r="Z91" s="8"/>
    </row>
    <row r="92" spans="1:26" ht="14.25" customHeight="1">
      <c r="A92" s="8" t="s">
        <v>1368</v>
      </c>
      <c r="B92" s="8" t="s">
        <v>1389</v>
      </c>
      <c r="C92" s="75">
        <v>1</v>
      </c>
      <c r="D92" s="8" t="s">
        <v>1167</v>
      </c>
      <c r="E92" s="8" t="s">
        <v>1168</v>
      </c>
      <c r="F92" s="8" t="str">
        <f>UnitControlCenter!$B$23</f>
        <v>million vehicles</v>
      </c>
      <c r="G92" s="8" t="s">
        <v>1390</v>
      </c>
      <c r="H92" s="8" t="s">
        <v>1371</v>
      </c>
      <c r="I92" s="8" t="s">
        <v>1372</v>
      </c>
      <c r="J92" s="8"/>
      <c r="K92" s="8"/>
      <c r="L92" s="8"/>
      <c r="M92" s="8"/>
      <c r="N92" s="8"/>
      <c r="O92" s="8"/>
      <c r="P92" s="8"/>
      <c r="Q92" s="8"/>
      <c r="R92" s="8"/>
      <c r="S92" s="8"/>
      <c r="T92" s="8"/>
      <c r="U92" s="8"/>
      <c r="V92" s="8"/>
      <c r="W92" s="8"/>
      <c r="X92" s="8"/>
      <c r="Y92" s="8"/>
      <c r="Z92" s="8"/>
    </row>
    <row r="93" spans="1:26" ht="14.25" customHeight="1">
      <c r="A93" s="8" t="s">
        <v>1368</v>
      </c>
      <c r="B93" s="8" t="s">
        <v>1391</v>
      </c>
      <c r="C93" s="75">
        <v>1</v>
      </c>
      <c r="D93" s="8" t="s">
        <v>1167</v>
      </c>
      <c r="E93" s="8" t="s">
        <v>1168</v>
      </c>
      <c r="F93" s="8" t="str">
        <f>UnitControlCenter!$B$23</f>
        <v>million vehicles</v>
      </c>
      <c r="G93" s="8" t="s">
        <v>1392</v>
      </c>
      <c r="H93" s="8" t="s">
        <v>1375</v>
      </c>
      <c r="I93" s="8" t="s">
        <v>1376</v>
      </c>
      <c r="J93" s="8"/>
      <c r="K93" s="8"/>
      <c r="L93" s="8"/>
      <c r="M93" s="8"/>
      <c r="N93" s="8"/>
      <c r="O93" s="8"/>
      <c r="P93" s="8"/>
      <c r="Q93" s="8"/>
      <c r="R93" s="8"/>
      <c r="S93" s="8"/>
      <c r="T93" s="8"/>
      <c r="U93" s="8"/>
      <c r="V93" s="8"/>
      <c r="W93" s="8"/>
      <c r="X93" s="8"/>
      <c r="Y93" s="8"/>
      <c r="Z93" s="8"/>
    </row>
    <row r="94" spans="1:26" ht="14.25" customHeight="1">
      <c r="A94" s="86" t="s">
        <v>1368</v>
      </c>
      <c r="B94" s="86" t="s">
        <v>1393</v>
      </c>
      <c r="C94" s="87">
        <v>1</v>
      </c>
      <c r="D94" s="86" t="s">
        <v>1167</v>
      </c>
      <c r="E94" s="86" t="s">
        <v>1168</v>
      </c>
      <c r="F94" s="86" t="str">
        <f>UnitControlCenter!$B$23</f>
        <v>million vehicles</v>
      </c>
      <c r="G94" s="86" t="s">
        <v>1394</v>
      </c>
      <c r="H94" s="86" t="s">
        <v>1383</v>
      </c>
      <c r="I94" s="86" t="s">
        <v>1384</v>
      </c>
      <c r="J94" s="86"/>
      <c r="K94" s="86"/>
      <c r="L94" s="86"/>
      <c r="M94" s="86"/>
      <c r="N94" s="86"/>
      <c r="O94" s="86"/>
      <c r="P94" s="86"/>
      <c r="Q94" s="86"/>
      <c r="R94" s="86"/>
      <c r="S94" s="86"/>
      <c r="T94" s="8"/>
      <c r="U94" s="8"/>
      <c r="V94" s="8"/>
      <c r="W94" s="8"/>
      <c r="X94" s="8"/>
      <c r="Y94" s="8"/>
      <c r="Z94" s="8"/>
    </row>
    <row r="95" spans="1:26" ht="14.25" customHeight="1">
      <c r="A95" s="8" t="s">
        <v>1395</v>
      </c>
      <c r="B95" s="8" t="s">
        <v>1396</v>
      </c>
      <c r="C95" s="75">
        <v>1</v>
      </c>
      <c r="D95" s="8" t="s">
        <v>1167</v>
      </c>
      <c r="E95" s="8" t="s">
        <v>1168</v>
      </c>
      <c r="F95" s="8" t="str">
        <f>UnitControlCenter!$B$3</f>
        <v>million metric tons / year</v>
      </c>
      <c r="G95" s="8" t="s">
        <v>1397</v>
      </c>
      <c r="H95" s="8" t="s">
        <v>1398</v>
      </c>
      <c r="I95" s="8" t="s">
        <v>1399</v>
      </c>
      <c r="J95" s="8"/>
      <c r="K95" s="8"/>
      <c r="L95" s="8"/>
      <c r="M95" s="8"/>
      <c r="N95" s="8"/>
      <c r="O95" s="8"/>
      <c r="P95" s="8"/>
      <c r="Q95" s="8"/>
      <c r="R95" s="8"/>
      <c r="S95" s="8"/>
      <c r="T95" s="8"/>
      <c r="U95" s="8"/>
      <c r="V95" s="8"/>
      <c r="W95" s="8"/>
      <c r="X95" s="8"/>
      <c r="Y95" s="8"/>
      <c r="Z95" s="8"/>
    </row>
    <row r="96" spans="1:26" ht="14.25" customHeight="1">
      <c r="A96" s="8" t="s">
        <v>1395</v>
      </c>
      <c r="B96" s="8" t="s">
        <v>1400</v>
      </c>
      <c r="C96" s="75">
        <v>1</v>
      </c>
      <c r="D96" s="8" t="s">
        <v>1167</v>
      </c>
      <c r="E96" s="8" t="s">
        <v>1168</v>
      </c>
      <c r="F96" s="8" t="str">
        <f>UnitControlCenter!$B$25</f>
        <v>quads / year</v>
      </c>
      <c r="G96" s="8" t="s">
        <v>1401</v>
      </c>
      <c r="H96" s="8" t="s">
        <v>1402</v>
      </c>
      <c r="I96" s="8" t="s">
        <v>1403</v>
      </c>
      <c r="J96" s="8"/>
      <c r="K96" s="8"/>
      <c r="L96" s="8"/>
      <c r="M96" s="8"/>
      <c r="N96" s="8"/>
      <c r="O96" s="8"/>
      <c r="P96" s="8"/>
      <c r="Q96" s="8"/>
      <c r="R96" s="8"/>
      <c r="S96" s="8"/>
      <c r="T96" s="8"/>
      <c r="U96" s="8"/>
      <c r="V96" s="8"/>
      <c r="W96" s="8"/>
      <c r="X96" s="8"/>
      <c r="Y96" s="8"/>
      <c r="Z96" s="8"/>
    </row>
    <row r="97" spans="1:26" ht="14.25" customHeight="1">
      <c r="A97" s="8" t="s">
        <v>1395</v>
      </c>
      <c r="B97" s="8" t="s">
        <v>1404</v>
      </c>
      <c r="C97" s="75">
        <v>1</v>
      </c>
      <c r="D97" s="8" t="s">
        <v>1167</v>
      </c>
      <c r="E97" s="8" t="s">
        <v>1168</v>
      </c>
      <c r="F97" s="8" t="str">
        <f>UnitControlCenter!$B$25</f>
        <v>quads / year</v>
      </c>
      <c r="G97" s="8" t="s">
        <v>1405</v>
      </c>
      <c r="H97" s="8" t="s">
        <v>1398</v>
      </c>
      <c r="I97" s="8" t="s">
        <v>1399</v>
      </c>
      <c r="J97" s="8"/>
      <c r="K97" s="8"/>
      <c r="L97" s="8"/>
      <c r="M97" s="8"/>
      <c r="N97" s="8"/>
      <c r="O97" s="8"/>
      <c r="P97" s="8"/>
      <c r="Q97" s="8"/>
      <c r="R97" s="8"/>
      <c r="S97" s="8"/>
      <c r="T97" s="8"/>
      <c r="U97" s="8"/>
      <c r="V97" s="8"/>
      <c r="W97" s="8"/>
      <c r="X97" s="8"/>
      <c r="Y97" s="8"/>
      <c r="Z97" s="8"/>
    </row>
    <row r="98" spans="1:26" ht="14.25" customHeight="1">
      <c r="A98" s="8" t="s">
        <v>1395</v>
      </c>
      <c r="B98" s="8" t="s">
        <v>1406</v>
      </c>
      <c r="C98" s="75">
        <v>1</v>
      </c>
      <c r="D98" s="8" t="s">
        <v>1167</v>
      </c>
      <c r="E98" s="8" t="s">
        <v>1168</v>
      </c>
      <c r="F98" s="8" t="str">
        <f>UnitControlCenter!$B$19</f>
        <v>trillion passenger-miles / year</v>
      </c>
      <c r="G98" s="8" t="s">
        <v>1407</v>
      </c>
      <c r="H98" s="8" t="s">
        <v>1408</v>
      </c>
      <c r="I98" s="8" t="s">
        <v>1409</v>
      </c>
      <c r="J98" s="8"/>
      <c r="K98" s="8"/>
      <c r="L98" s="8"/>
      <c r="M98" s="8"/>
      <c r="N98" s="8"/>
      <c r="O98" s="8"/>
      <c r="P98" s="8"/>
      <c r="Q98" s="8"/>
      <c r="R98" s="8"/>
      <c r="S98" s="8"/>
      <c r="T98" s="8"/>
      <c r="U98" s="8"/>
      <c r="V98" s="8"/>
      <c r="W98" s="8"/>
      <c r="X98" s="8"/>
      <c r="Y98" s="8"/>
      <c r="Z98" s="8"/>
    </row>
    <row r="99" spans="1:26" ht="14.25" customHeight="1">
      <c r="A99" s="86" t="s">
        <v>1395</v>
      </c>
      <c r="B99" s="86" t="s">
        <v>1410</v>
      </c>
      <c r="C99" s="87">
        <v>1</v>
      </c>
      <c r="D99" s="86" t="s">
        <v>1167</v>
      </c>
      <c r="E99" s="86" t="s">
        <v>1168</v>
      </c>
      <c r="F99" s="86" t="str">
        <f>UnitControlCenter!$B$20</f>
        <v>trillion freight ton-miles / year</v>
      </c>
      <c r="G99" s="86" t="s">
        <v>1411</v>
      </c>
      <c r="H99" s="86" t="s">
        <v>1412</v>
      </c>
      <c r="I99" s="86" t="s">
        <v>1413</v>
      </c>
      <c r="J99" s="86"/>
      <c r="K99" s="86"/>
      <c r="L99" s="86"/>
      <c r="M99" s="86"/>
      <c r="N99" s="86"/>
      <c r="O99" s="86"/>
      <c r="P99" s="86"/>
      <c r="Q99" s="86"/>
      <c r="R99" s="86"/>
      <c r="S99" s="86"/>
      <c r="T99" s="8"/>
      <c r="U99" s="8"/>
      <c r="V99" s="8"/>
      <c r="W99" s="8"/>
      <c r="X99" s="8"/>
      <c r="Y99" s="8"/>
      <c r="Z99" s="8"/>
    </row>
    <row r="100" spans="1:26" ht="14.25" customHeight="1">
      <c r="A100" s="8" t="s">
        <v>1414</v>
      </c>
      <c r="B100" s="8" t="s">
        <v>1415</v>
      </c>
      <c r="C100" s="75">
        <v>1</v>
      </c>
      <c r="D100" s="8" t="s">
        <v>1167</v>
      </c>
      <c r="E100" s="8" t="s">
        <v>1168</v>
      </c>
      <c r="F100" s="8" t="str">
        <f>UnitControlCenter!$B$25</f>
        <v>quads / year</v>
      </c>
      <c r="G100" s="8" t="s">
        <v>1416</v>
      </c>
      <c r="H100" s="8" t="s">
        <v>1417</v>
      </c>
      <c r="I100" s="8" t="s">
        <v>1418</v>
      </c>
      <c r="J100" s="8"/>
      <c r="K100" s="8"/>
      <c r="L100" s="8"/>
      <c r="M100" s="8"/>
      <c r="N100" s="8"/>
      <c r="O100" s="8"/>
      <c r="P100" s="8"/>
      <c r="Q100" s="8"/>
      <c r="R100" s="8"/>
      <c r="S100" s="8"/>
      <c r="T100" s="8"/>
      <c r="U100" s="8"/>
      <c r="V100" s="8"/>
      <c r="W100" s="8"/>
      <c r="X100" s="8"/>
      <c r="Y100" s="8"/>
      <c r="Z100" s="8"/>
    </row>
    <row r="101" spans="1:26" ht="14.25" customHeight="1">
      <c r="A101" s="8" t="s">
        <v>1414</v>
      </c>
      <c r="B101" s="8" t="s">
        <v>1419</v>
      </c>
      <c r="C101" s="75">
        <v>1</v>
      </c>
      <c r="D101" s="8" t="s">
        <v>1167</v>
      </c>
      <c r="E101" s="8" t="s">
        <v>1168</v>
      </c>
      <c r="F101" s="8" t="str">
        <f>UnitControlCenter!$B$25</f>
        <v>quads / year</v>
      </c>
      <c r="G101" s="8" t="s">
        <v>1420</v>
      </c>
      <c r="H101" s="8" t="s">
        <v>1421</v>
      </c>
      <c r="I101" s="8" t="s">
        <v>1422</v>
      </c>
      <c r="J101" s="8"/>
      <c r="K101" s="8"/>
      <c r="L101" s="8"/>
      <c r="M101" s="8"/>
      <c r="N101" s="8"/>
      <c r="O101" s="8"/>
      <c r="P101" s="8"/>
      <c r="Q101" s="8"/>
      <c r="R101" s="8"/>
      <c r="S101" s="8"/>
      <c r="T101" s="8"/>
      <c r="U101" s="8"/>
      <c r="V101" s="8"/>
      <c r="W101" s="8"/>
      <c r="X101" s="8"/>
      <c r="Y101" s="8"/>
      <c r="Z101" s="8"/>
    </row>
    <row r="102" spans="1:26" ht="14.25" customHeight="1">
      <c r="A102" s="8" t="s">
        <v>1414</v>
      </c>
      <c r="B102" s="8" t="s">
        <v>1423</v>
      </c>
      <c r="C102" s="75">
        <v>1</v>
      </c>
      <c r="D102" s="8" t="s">
        <v>1167</v>
      </c>
      <c r="E102" s="8" t="s">
        <v>1168</v>
      </c>
      <c r="F102" s="8" t="str">
        <f>UnitControlCenter!$B$25</f>
        <v>quads / year</v>
      </c>
      <c r="G102" s="8" t="s">
        <v>1424</v>
      </c>
      <c r="H102" s="8" t="s">
        <v>1417</v>
      </c>
      <c r="I102" s="8" t="s">
        <v>1418</v>
      </c>
      <c r="J102" s="8"/>
      <c r="K102" s="8"/>
      <c r="L102" s="8"/>
      <c r="M102" s="8"/>
      <c r="N102" s="8"/>
      <c r="O102" s="8"/>
      <c r="P102" s="8"/>
      <c r="Q102" s="8"/>
      <c r="R102" s="8"/>
      <c r="S102" s="8"/>
      <c r="T102" s="8"/>
      <c r="U102" s="8"/>
      <c r="V102" s="8"/>
      <c r="W102" s="8"/>
      <c r="X102" s="8"/>
      <c r="Y102" s="8"/>
      <c r="Z102" s="8"/>
    </row>
    <row r="103" spans="1:26" ht="14.25" customHeight="1">
      <c r="A103" s="86" t="s">
        <v>1414</v>
      </c>
      <c r="B103" s="86" t="s">
        <v>1425</v>
      </c>
      <c r="C103" s="87">
        <v>1</v>
      </c>
      <c r="D103" s="86" t="s">
        <v>1167</v>
      </c>
      <c r="E103" s="86" t="s">
        <v>1168</v>
      </c>
      <c r="F103" s="86" t="str">
        <f>UnitControlCenter!$B$25</f>
        <v>quads / year</v>
      </c>
      <c r="G103" s="86" t="s">
        <v>1426</v>
      </c>
      <c r="H103" s="86" t="s">
        <v>1421</v>
      </c>
      <c r="I103" s="86" t="s">
        <v>1422</v>
      </c>
      <c r="J103" s="86"/>
      <c r="K103" s="86"/>
      <c r="L103" s="86"/>
      <c r="M103" s="86"/>
      <c r="N103" s="86"/>
      <c r="O103" s="86"/>
      <c r="P103" s="86"/>
      <c r="Q103" s="86"/>
      <c r="R103" s="86"/>
      <c r="S103" s="86"/>
      <c r="T103" s="8"/>
      <c r="U103" s="8"/>
      <c r="V103" s="8"/>
      <c r="W103" s="8"/>
      <c r="X103" s="8"/>
      <c r="Y103" s="8"/>
      <c r="Z103" s="8"/>
    </row>
    <row r="104" spans="1:26" ht="14.25" customHeight="1">
      <c r="A104" s="8" t="s">
        <v>1427</v>
      </c>
      <c r="B104" s="8" t="s">
        <v>1428</v>
      </c>
      <c r="C104" s="75">
        <v>1</v>
      </c>
      <c r="D104" s="8" t="s">
        <v>1167</v>
      </c>
      <c r="E104" s="8" t="s">
        <v>1168</v>
      </c>
      <c r="F104" s="8" t="str">
        <f>UnitControlCenter!$B$3</f>
        <v>million metric tons / year</v>
      </c>
      <c r="G104" s="8" t="s">
        <v>1429</v>
      </c>
      <c r="H104" s="8" t="s">
        <v>1417</v>
      </c>
      <c r="I104" s="8" t="s">
        <v>1418</v>
      </c>
      <c r="J104" s="8"/>
      <c r="K104" s="8"/>
      <c r="L104" s="8"/>
      <c r="M104" s="8"/>
      <c r="N104" s="8"/>
      <c r="O104" s="8"/>
      <c r="P104" s="8"/>
      <c r="Q104" s="8"/>
      <c r="R104" s="8"/>
      <c r="S104" s="8"/>
      <c r="T104" s="8"/>
      <c r="U104" s="8"/>
      <c r="V104" s="8"/>
      <c r="W104" s="8"/>
      <c r="X104" s="8"/>
      <c r="Y104" s="8"/>
      <c r="Z104" s="8"/>
    </row>
    <row r="105" spans="1:26" ht="14.25" customHeight="1">
      <c r="A105" s="8" t="s">
        <v>1427</v>
      </c>
      <c r="B105" s="8" t="s">
        <v>1430</v>
      </c>
      <c r="C105" s="75">
        <v>1</v>
      </c>
      <c r="D105" s="8" t="s">
        <v>1167</v>
      </c>
      <c r="E105" s="8" t="s">
        <v>1168</v>
      </c>
      <c r="F105" s="8" t="str">
        <f>UnitControlCenter!$B$3</f>
        <v>million metric tons / year</v>
      </c>
      <c r="G105" s="8" t="s">
        <v>1431</v>
      </c>
      <c r="H105" s="8" t="s">
        <v>1178</v>
      </c>
      <c r="I105" s="8" t="s">
        <v>1179</v>
      </c>
      <c r="J105" s="8"/>
      <c r="K105" s="8"/>
      <c r="L105" s="8"/>
      <c r="M105" s="8"/>
      <c r="N105" s="8"/>
      <c r="O105" s="8"/>
      <c r="P105" s="8"/>
      <c r="Q105" s="8"/>
      <c r="R105" s="8"/>
      <c r="S105" s="8"/>
      <c r="T105" s="8"/>
      <c r="U105" s="8"/>
      <c r="V105" s="8"/>
      <c r="W105" s="8"/>
      <c r="X105" s="8"/>
      <c r="Y105" s="8"/>
      <c r="Z105" s="8"/>
    </row>
    <row r="106" spans="1:26" ht="14.25" customHeight="1">
      <c r="A106" s="8" t="s">
        <v>1427</v>
      </c>
      <c r="B106" s="8" t="s">
        <v>1432</v>
      </c>
      <c r="C106" s="75">
        <v>1</v>
      </c>
      <c r="D106" s="8" t="s">
        <v>1167</v>
      </c>
      <c r="E106" s="8" t="s">
        <v>1168</v>
      </c>
      <c r="F106" s="8" t="str">
        <f>UnitControlCenter!$B$3</f>
        <v>million metric tons / year</v>
      </c>
      <c r="G106" s="8" t="s">
        <v>1433</v>
      </c>
      <c r="H106" s="8" t="s">
        <v>1417</v>
      </c>
      <c r="I106" s="8" t="s">
        <v>1418</v>
      </c>
      <c r="J106" s="8"/>
      <c r="K106" s="8"/>
      <c r="L106" s="8"/>
      <c r="M106" s="8"/>
      <c r="N106" s="8"/>
      <c r="O106" s="8"/>
      <c r="P106" s="8"/>
      <c r="Q106" s="8"/>
      <c r="R106" s="8"/>
      <c r="S106" s="8"/>
      <c r="T106" s="8"/>
      <c r="U106" s="8"/>
      <c r="V106" s="8"/>
      <c r="W106" s="8"/>
      <c r="X106" s="8"/>
      <c r="Y106" s="8"/>
      <c r="Z106" s="8"/>
    </row>
    <row r="107" spans="1:26" ht="14.25" customHeight="1">
      <c r="A107" s="8" t="s">
        <v>1427</v>
      </c>
      <c r="B107" s="8" t="s">
        <v>1434</v>
      </c>
      <c r="C107" s="75">
        <v>1</v>
      </c>
      <c r="D107" s="8" t="s">
        <v>1167</v>
      </c>
      <c r="E107" s="8" t="s">
        <v>1168</v>
      </c>
      <c r="F107" s="8" t="str">
        <f>UnitControlCenter!$B$3</f>
        <v>million metric tons / year</v>
      </c>
      <c r="G107" s="8" t="s">
        <v>1435</v>
      </c>
      <c r="H107" s="8" t="s">
        <v>1178</v>
      </c>
      <c r="I107" s="8" t="s">
        <v>1179</v>
      </c>
      <c r="J107" s="8"/>
      <c r="K107" s="8"/>
      <c r="L107" s="8"/>
      <c r="M107" s="8"/>
      <c r="N107" s="8"/>
      <c r="O107" s="8"/>
      <c r="P107" s="8"/>
      <c r="Q107" s="8"/>
      <c r="R107" s="8"/>
      <c r="S107" s="8"/>
      <c r="T107" s="8"/>
      <c r="U107" s="8"/>
      <c r="V107" s="8"/>
      <c r="W107" s="8"/>
      <c r="X107" s="8"/>
      <c r="Y107" s="8"/>
      <c r="Z107" s="8"/>
    </row>
    <row r="108" spans="1:26" ht="14.25" customHeight="1">
      <c r="A108" s="8" t="s">
        <v>1427</v>
      </c>
      <c r="B108" s="8" t="s">
        <v>1436</v>
      </c>
      <c r="C108" s="75">
        <v>1</v>
      </c>
      <c r="D108" s="8" t="s">
        <v>1167</v>
      </c>
      <c r="E108" s="8" t="s">
        <v>1168</v>
      </c>
      <c r="F108" s="8" t="str">
        <f>UnitControlCenter!$B$3</f>
        <v>million metric tons / year</v>
      </c>
      <c r="G108" s="8" t="s">
        <v>1437</v>
      </c>
      <c r="H108" s="8" t="s">
        <v>1417</v>
      </c>
      <c r="I108" s="8" t="s">
        <v>1418</v>
      </c>
      <c r="J108" s="8"/>
      <c r="K108" s="8"/>
      <c r="L108" s="8"/>
      <c r="M108" s="8"/>
      <c r="N108" s="8"/>
      <c r="O108" s="8"/>
      <c r="P108" s="8"/>
      <c r="Q108" s="8"/>
      <c r="R108" s="8"/>
      <c r="S108" s="8"/>
      <c r="T108" s="8"/>
      <c r="U108" s="8"/>
      <c r="V108" s="8"/>
      <c r="W108" s="8"/>
      <c r="X108" s="8"/>
      <c r="Y108" s="8"/>
      <c r="Z108" s="8"/>
    </row>
    <row r="109" spans="1:26" ht="14.25" customHeight="1">
      <c r="A109" s="86" t="s">
        <v>1427</v>
      </c>
      <c r="B109" s="86" t="s">
        <v>1438</v>
      </c>
      <c r="C109" s="87">
        <v>1</v>
      </c>
      <c r="D109" s="86" t="s">
        <v>1167</v>
      </c>
      <c r="E109" s="86" t="s">
        <v>1168</v>
      </c>
      <c r="F109" s="86" t="str">
        <f>UnitControlCenter!$B$3</f>
        <v>million metric tons / year</v>
      </c>
      <c r="G109" s="86" t="s">
        <v>1439</v>
      </c>
      <c r="H109" s="86" t="s">
        <v>1440</v>
      </c>
      <c r="I109" s="86" t="s">
        <v>1441</v>
      </c>
      <c r="J109" s="86"/>
      <c r="K109" s="86"/>
      <c r="L109" s="86"/>
      <c r="M109" s="86"/>
      <c r="N109" s="86"/>
      <c r="O109" s="86"/>
      <c r="P109" s="86"/>
      <c r="Q109" s="86"/>
      <c r="R109" s="86"/>
      <c r="S109" s="86"/>
      <c r="T109" s="8"/>
      <c r="U109" s="8"/>
      <c r="V109" s="8"/>
      <c r="W109" s="8"/>
      <c r="X109" s="8"/>
      <c r="Y109" s="8"/>
      <c r="Z109" s="8"/>
    </row>
    <row r="110" spans="1:26" ht="14.25" customHeight="1">
      <c r="A110" s="8" t="s">
        <v>1442</v>
      </c>
      <c r="B110" s="8" t="s">
        <v>1443</v>
      </c>
      <c r="C110" s="75">
        <v>1</v>
      </c>
      <c r="D110" s="8" t="s">
        <v>1167</v>
      </c>
      <c r="E110" s="8" t="s">
        <v>1168</v>
      </c>
      <c r="F110" s="8" t="str">
        <f>UnitControlCenter!$B$25</f>
        <v>quads / year</v>
      </c>
      <c r="G110" s="8" t="s">
        <v>1444</v>
      </c>
      <c r="H110" s="8" t="s">
        <v>1445</v>
      </c>
      <c r="I110" s="8" t="s">
        <v>1446</v>
      </c>
      <c r="J110" s="8"/>
      <c r="K110" s="8"/>
      <c r="L110" s="8"/>
      <c r="M110" s="8"/>
      <c r="N110" s="8"/>
      <c r="O110" s="8"/>
      <c r="P110" s="8"/>
      <c r="Q110" s="8"/>
      <c r="R110" s="8"/>
      <c r="S110" s="8"/>
      <c r="T110" s="8"/>
      <c r="U110" s="8"/>
      <c r="V110" s="8"/>
      <c r="W110" s="8"/>
      <c r="X110" s="8"/>
      <c r="Y110" s="8"/>
      <c r="Z110" s="8"/>
    </row>
    <row r="111" spans="1:26" ht="14.25" customHeight="1">
      <c r="A111" s="8" t="s">
        <v>1442</v>
      </c>
      <c r="B111" s="8" t="s">
        <v>1447</v>
      </c>
      <c r="C111" s="75">
        <v>1</v>
      </c>
      <c r="D111" s="8" t="s">
        <v>1167</v>
      </c>
      <c r="E111" s="8" t="s">
        <v>1168</v>
      </c>
      <c r="F111" s="8" t="str">
        <f>UnitControlCenter!$B$25</f>
        <v>quads / year</v>
      </c>
      <c r="G111" s="8" t="s">
        <v>1448</v>
      </c>
      <c r="H111" s="8" t="s">
        <v>1449</v>
      </c>
      <c r="I111" s="8" t="s">
        <v>1450</v>
      </c>
      <c r="J111" s="8"/>
      <c r="K111" s="8"/>
      <c r="L111" s="8"/>
      <c r="M111" s="8"/>
      <c r="N111" s="8"/>
      <c r="O111" s="8"/>
      <c r="P111" s="8"/>
      <c r="Q111" s="8"/>
      <c r="R111" s="8"/>
      <c r="S111" s="8"/>
      <c r="T111" s="8"/>
      <c r="U111" s="8"/>
      <c r="V111" s="8"/>
      <c r="W111" s="8"/>
      <c r="X111" s="8"/>
      <c r="Y111" s="8"/>
      <c r="Z111" s="8"/>
    </row>
    <row r="112" spans="1:26" ht="14.25" customHeight="1">
      <c r="A112" s="86" t="s">
        <v>1442</v>
      </c>
      <c r="B112" s="86" t="s">
        <v>1451</v>
      </c>
      <c r="C112" s="87">
        <v>1</v>
      </c>
      <c r="D112" s="86" t="s">
        <v>1167</v>
      </c>
      <c r="E112" s="86" t="s">
        <v>1168</v>
      </c>
      <c r="F112" s="86" t="str">
        <f>UnitControlCenter!$B$25</f>
        <v>quads / year</v>
      </c>
      <c r="G112" s="86" t="s">
        <v>1452</v>
      </c>
      <c r="H112" s="86" t="s">
        <v>1453</v>
      </c>
      <c r="I112" s="86" t="s">
        <v>1454</v>
      </c>
      <c r="J112" s="86"/>
      <c r="K112" s="86"/>
      <c r="L112" s="86"/>
      <c r="M112" s="86"/>
      <c r="N112" s="86"/>
      <c r="O112" s="86"/>
      <c r="P112" s="86"/>
      <c r="Q112" s="86"/>
      <c r="R112" s="86"/>
      <c r="S112" s="86"/>
      <c r="T112" s="8"/>
      <c r="U112" s="8"/>
      <c r="V112" s="8"/>
      <c r="W112" s="8"/>
      <c r="X112" s="8"/>
      <c r="Y112" s="8"/>
      <c r="Z112" s="8"/>
    </row>
    <row r="113" spans="1:26" ht="14.25" customHeight="1">
      <c r="A113" s="8" t="s">
        <v>1455</v>
      </c>
      <c r="B113" s="8" t="s">
        <v>1456</v>
      </c>
      <c r="C113" s="75">
        <v>1</v>
      </c>
      <c r="D113" s="8" t="s">
        <v>1167</v>
      </c>
      <c r="E113" s="8" t="s">
        <v>1168</v>
      </c>
      <c r="F113" s="8" t="str">
        <f>UnitControlCenter!$B$25</f>
        <v>quads / year</v>
      </c>
      <c r="G113" s="8" t="s">
        <v>1457</v>
      </c>
      <c r="H113" s="8" t="s">
        <v>1458</v>
      </c>
      <c r="I113" s="8" t="s">
        <v>1459</v>
      </c>
      <c r="J113" s="8"/>
      <c r="K113" s="8"/>
      <c r="L113" s="8"/>
      <c r="M113" s="8"/>
      <c r="N113" s="8"/>
      <c r="O113" s="8"/>
      <c r="P113" s="8"/>
      <c r="Q113" s="8"/>
      <c r="R113" s="8"/>
      <c r="S113" s="8"/>
      <c r="T113" s="8"/>
      <c r="U113" s="8"/>
      <c r="V113" s="8"/>
      <c r="W113" s="8"/>
      <c r="X113" s="8"/>
      <c r="Y113" s="8"/>
      <c r="Z113" s="8"/>
    </row>
    <row r="114" spans="1:26" ht="14.25" customHeight="1">
      <c r="A114" s="8" t="s">
        <v>1455</v>
      </c>
      <c r="B114" s="8" t="s">
        <v>1460</v>
      </c>
      <c r="C114" s="75">
        <v>1</v>
      </c>
      <c r="D114" s="8" t="s">
        <v>1167</v>
      </c>
      <c r="E114" s="8" t="s">
        <v>1168</v>
      </c>
      <c r="F114" s="8" t="str">
        <f>UnitControlCenter!$B$25</f>
        <v>quads / year</v>
      </c>
      <c r="G114" s="8" t="s">
        <v>1461</v>
      </c>
      <c r="H114" s="8" t="s">
        <v>1462</v>
      </c>
      <c r="I114" s="8" t="s">
        <v>1463</v>
      </c>
      <c r="J114" s="8"/>
      <c r="K114" s="8"/>
      <c r="L114" s="8"/>
      <c r="M114" s="8"/>
      <c r="N114" s="8"/>
      <c r="O114" s="8"/>
      <c r="P114" s="8"/>
      <c r="Q114" s="8"/>
      <c r="R114" s="8"/>
      <c r="S114" s="8"/>
      <c r="T114" s="8"/>
      <c r="U114" s="8"/>
      <c r="V114" s="8"/>
      <c r="W114" s="8"/>
      <c r="X114" s="8"/>
      <c r="Y114" s="8"/>
      <c r="Z114" s="8"/>
    </row>
    <row r="115" spans="1:26" ht="14.25" customHeight="1">
      <c r="A115" s="8" t="s">
        <v>1455</v>
      </c>
      <c r="B115" s="8" t="s">
        <v>1180</v>
      </c>
      <c r="C115" s="75">
        <v>0</v>
      </c>
      <c r="D115" s="8" t="s">
        <v>1158</v>
      </c>
      <c r="E115" s="8" t="s">
        <v>1159</v>
      </c>
      <c r="F115" s="8" t="str">
        <f>UnitControlCenter!$B$26</f>
        <v>thousand BTU / 2019 dollar</v>
      </c>
      <c r="G115" s="8" t="s">
        <v>1464</v>
      </c>
      <c r="H115" s="8"/>
      <c r="I115" s="8"/>
      <c r="J115" s="8"/>
      <c r="K115" s="8"/>
      <c r="L115" s="8"/>
      <c r="M115" s="8"/>
      <c r="N115" s="8"/>
      <c r="O115" s="8"/>
      <c r="P115" s="8"/>
      <c r="Q115" s="8"/>
      <c r="R115" s="8"/>
      <c r="S115" s="8"/>
      <c r="T115" s="8"/>
      <c r="U115" s="8"/>
      <c r="V115" s="8"/>
      <c r="W115" s="8"/>
      <c r="X115" s="8"/>
      <c r="Y115" s="8"/>
      <c r="Z115" s="8"/>
    </row>
    <row r="116" spans="1:26" ht="14.25" customHeight="1">
      <c r="A116" s="8" t="s">
        <v>1455</v>
      </c>
      <c r="B116" s="8" t="s">
        <v>1465</v>
      </c>
      <c r="C116" s="75">
        <v>1</v>
      </c>
      <c r="D116" s="8" t="s">
        <v>1158</v>
      </c>
      <c r="E116" s="8" t="s">
        <v>1159</v>
      </c>
      <c r="F116" s="8" t="str">
        <f>UnitControlCenter!$B$15</f>
        <v>terawatt-hours (TWh) / year</v>
      </c>
      <c r="G116" s="8" t="s">
        <v>1466</v>
      </c>
      <c r="H116" s="8"/>
      <c r="I116" s="8"/>
      <c r="J116" s="8"/>
      <c r="K116" s="8"/>
      <c r="L116" s="8"/>
      <c r="M116" s="8"/>
      <c r="N116" s="8"/>
      <c r="O116" s="8"/>
      <c r="P116" s="8"/>
      <c r="Q116" s="8"/>
      <c r="R116" s="8"/>
      <c r="S116" s="8"/>
      <c r="T116" s="8"/>
      <c r="U116" s="8"/>
      <c r="V116" s="8"/>
      <c r="W116" s="8"/>
      <c r="X116" s="8"/>
      <c r="Y116" s="8"/>
      <c r="Z116" s="8"/>
    </row>
    <row r="117" spans="1:26" ht="14.25" customHeight="1">
      <c r="A117" s="8" t="s">
        <v>1455</v>
      </c>
      <c r="B117" s="8" t="s">
        <v>1467</v>
      </c>
      <c r="C117" s="75">
        <v>1</v>
      </c>
      <c r="D117" s="8" t="s">
        <v>1158</v>
      </c>
      <c r="E117" s="8" t="s">
        <v>1159</v>
      </c>
      <c r="F117" s="8" t="str">
        <f>UnitControlCenter!$B$27</f>
        <v>millions of short tons / year</v>
      </c>
      <c r="G117" s="8" t="s">
        <v>1468</v>
      </c>
      <c r="H117" s="8"/>
      <c r="I117" s="8"/>
      <c r="J117" s="8"/>
      <c r="K117" s="8"/>
      <c r="L117" s="8"/>
      <c r="M117" s="8"/>
      <c r="N117" s="8"/>
      <c r="O117" s="8"/>
      <c r="P117" s="8"/>
      <c r="Q117" s="8"/>
      <c r="R117" s="8"/>
      <c r="S117" s="8"/>
      <c r="T117" s="8"/>
      <c r="U117" s="8"/>
      <c r="V117" s="8"/>
      <c r="W117" s="8"/>
      <c r="X117" s="8"/>
      <c r="Y117" s="8"/>
      <c r="Z117" s="8"/>
    </row>
    <row r="118" spans="1:26" ht="14.25" customHeight="1">
      <c r="A118" s="8" t="s">
        <v>1455</v>
      </c>
      <c r="B118" s="8" t="s">
        <v>1469</v>
      </c>
      <c r="C118" s="75">
        <v>1</v>
      </c>
      <c r="D118" s="8" t="s">
        <v>1158</v>
      </c>
      <c r="E118" s="8" t="s">
        <v>1159</v>
      </c>
      <c r="F118" s="8" t="str">
        <f>UnitControlCenter!$B$27</f>
        <v>millions of short tons / year</v>
      </c>
      <c r="G118" s="8" t="s">
        <v>1470</v>
      </c>
      <c r="H118" s="8"/>
      <c r="I118" s="8"/>
      <c r="J118" s="8"/>
      <c r="K118" s="8"/>
      <c r="L118" s="8"/>
      <c r="M118" s="8"/>
      <c r="N118" s="8"/>
      <c r="O118" s="8"/>
      <c r="P118" s="8"/>
      <c r="Q118" s="8"/>
      <c r="R118" s="8"/>
      <c r="S118" s="8"/>
      <c r="T118" s="8"/>
      <c r="U118" s="8"/>
      <c r="V118" s="8"/>
      <c r="W118" s="8"/>
      <c r="X118" s="8"/>
      <c r="Y118" s="8"/>
      <c r="Z118" s="8"/>
    </row>
    <row r="119" spans="1:26" ht="14.25" customHeight="1">
      <c r="A119" s="8" t="s">
        <v>1455</v>
      </c>
      <c r="B119" s="8" t="s">
        <v>1471</v>
      </c>
      <c r="C119" s="75">
        <v>1</v>
      </c>
      <c r="D119" s="8" t="s">
        <v>1158</v>
      </c>
      <c r="E119" s="8" t="s">
        <v>1159</v>
      </c>
      <c r="F119" s="8" t="str">
        <f>UnitControlCenter!$B$28</f>
        <v>trillion cubic feet / year</v>
      </c>
      <c r="G119" s="8" t="s">
        <v>1472</v>
      </c>
      <c r="H119" s="8"/>
      <c r="I119" s="8"/>
      <c r="J119" s="8"/>
      <c r="K119" s="8"/>
      <c r="L119" s="8"/>
      <c r="M119" s="8"/>
      <c r="N119" s="8"/>
      <c r="O119" s="8"/>
      <c r="P119" s="8"/>
      <c r="Q119" s="8"/>
      <c r="R119" s="8"/>
      <c r="S119" s="8"/>
      <c r="T119" s="8"/>
      <c r="U119" s="8"/>
      <c r="V119" s="8"/>
      <c r="W119" s="8"/>
      <c r="X119" s="8"/>
      <c r="Y119" s="8"/>
      <c r="Z119" s="8"/>
    </row>
    <row r="120" spans="1:26" ht="14.25" customHeight="1">
      <c r="A120" s="8" t="s">
        <v>1455</v>
      </c>
      <c r="B120" s="8" t="s">
        <v>1473</v>
      </c>
      <c r="C120" s="75">
        <v>1</v>
      </c>
      <c r="D120" s="8" t="s">
        <v>1158</v>
      </c>
      <c r="E120" s="8" t="s">
        <v>1159</v>
      </c>
      <c r="F120" s="8" t="str">
        <f>UnitControlCenter!$B$29</f>
        <v>million barrels / year</v>
      </c>
      <c r="G120" s="8" t="s">
        <v>1474</v>
      </c>
      <c r="H120" s="8"/>
      <c r="I120" s="8"/>
      <c r="J120" s="8"/>
      <c r="K120" s="8"/>
      <c r="L120" s="8"/>
      <c r="M120" s="8"/>
      <c r="N120" s="8"/>
      <c r="O120" s="8"/>
      <c r="P120" s="8"/>
      <c r="Q120" s="8"/>
      <c r="R120" s="8"/>
      <c r="S120" s="8"/>
      <c r="T120" s="8"/>
      <c r="U120" s="8"/>
      <c r="V120" s="8"/>
      <c r="W120" s="8"/>
      <c r="X120" s="8"/>
      <c r="Y120" s="8"/>
      <c r="Z120" s="8"/>
    </row>
    <row r="121" spans="1:26" ht="14.25" customHeight="1">
      <c r="A121" s="8" t="s">
        <v>1455</v>
      </c>
      <c r="B121" s="8" t="s">
        <v>1475</v>
      </c>
      <c r="C121" s="75">
        <v>1</v>
      </c>
      <c r="D121" s="8" t="s">
        <v>1158</v>
      </c>
      <c r="E121" s="8" t="s">
        <v>1159</v>
      </c>
      <c r="F121" s="8" t="str">
        <f>UnitControlCenter!$B$29</f>
        <v>million barrels / year</v>
      </c>
      <c r="G121" s="8" t="s">
        <v>1476</v>
      </c>
      <c r="H121" s="8"/>
      <c r="I121" s="8"/>
      <c r="J121" s="8"/>
      <c r="K121" s="8"/>
      <c r="L121" s="8"/>
      <c r="M121" s="8"/>
      <c r="N121" s="8"/>
      <c r="O121" s="8"/>
      <c r="P121" s="8"/>
      <c r="Q121" s="8"/>
      <c r="R121" s="8"/>
      <c r="S121" s="8"/>
      <c r="T121" s="8"/>
      <c r="U121" s="8"/>
      <c r="V121" s="8"/>
      <c r="W121" s="8"/>
      <c r="X121" s="8"/>
      <c r="Y121" s="8"/>
      <c r="Z121" s="8"/>
    </row>
    <row r="122" spans="1:26" ht="14.25" customHeight="1">
      <c r="A122" s="8" t="s">
        <v>1455</v>
      </c>
      <c r="B122" s="8" t="s">
        <v>1477</v>
      </c>
      <c r="C122" s="75">
        <v>1</v>
      </c>
      <c r="D122" s="8" t="s">
        <v>1158</v>
      </c>
      <c r="E122" s="8" t="s">
        <v>1159</v>
      </c>
      <c r="F122" s="8" t="str">
        <f>UnitControlCenter!$B$27</f>
        <v>millions of short tons / year</v>
      </c>
      <c r="G122" s="8" t="s">
        <v>1478</v>
      </c>
      <c r="H122" s="8"/>
      <c r="I122" s="8"/>
      <c r="J122" s="8"/>
      <c r="K122" s="8"/>
      <c r="L122" s="8"/>
      <c r="M122" s="8"/>
      <c r="N122" s="8"/>
      <c r="O122" s="8"/>
      <c r="P122" s="8"/>
      <c r="Q122" s="8"/>
      <c r="R122" s="8"/>
      <c r="S122" s="8"/>
      <c r="T122" s="8"/>
      <c r="U122" s="8"/>
      <c r="V122" s="8"/>
      <c r="W122" s="8"/>
      <c r="X122" s="8"/>
      <c r="Y122" s="8"/>
      <c r="Z122" s="8"/>
    </row>
    <row r="123" spans="1:26" ht="14.25" customHeight="1">
      <c r="A123" s="8" t="s">
        <v>1455</v>
      </c>
      <c r="B123" s="8" t="s">
        <v>1479</v>
      </c>
      <c r="C123" s="75">
        <v>1</v>
      </c>
      <c r="D123" s="8" t="s">
        <v>1158</v>
      </c>
      <c r="E123" s="8" t="s">
        <v>1159</v>
      </c>
      <c r="F123" s="8" t="str">
        <f>UnitControlCenter!$B$30</f>
        <v>million gallons / year</v>
      </c>
      <c r="G123" s="8" t="s">
        <v>1480</v>
      </c>
      <c r="H123" s="8"/>
      <c r="I123" s="8"/>
      <c r="J123" s="8"/>
      <c r="K123" s="8"/>
      <c r="L123" s="8"/>
      <c r="M123" s="8"/>
      <c r="N123" s="8"/>
      <c r="O123" s="8"/>
      <c r="P123" s="8"/>
      <c r="Q123" s="8"/>
      <c r="R123" s="8"/>
      <c r="S123" s="8"/>
      <c r="T123" s="8"/>
      <c r="U123" s="8"/>
      <c r="V123" s="8"/>
      <c r="W123" s="8"/>
      <c r="X123" s="8"/>
      <c r="Y123" s="8"/>
      <c r="Z123" s="8"/>
    </row>
    <row r="124" spans="1:26" ht="14.25" customHeight="1">
      <c r="A124" s="8" t="s">
        <v>1455</v>
      </c>
      <c r="B124" s="8" t="s">
        <v>1481</v>
      </c>
      <c r="C124" s="75">
        <v>1</v>
      </c>
      <c r="D124" s="8" t="s">
        <v>1158</v>
      </c>
      <c r="E124" s="8" t="s">
        <v>1159</v>
      </c>
      <c r="F124" s="8" t="str">
        <f>UnitControlCenter!$B$27</f>
        <v>millions of short tons / year</v>
      </c>
      <c r="G124" s="8" t="s">
        <v>1482</v>
      </c>
      <c r="H124" s="8"/>
      <c r="I124" s="8"/>
      <c r="J124" s="8"/>
      <c r="K124" s="8"/>
      <c r="L124" s="8"/>
      <c r="M124" s="8"/>
      <c r="N124" s="8"/>
      <c r="O124" s="8"/>
      <c r="P124" s="8"/>
      <c r="Q124" s="8"/>
      <c r="R124" s="8"/>
      <c r="S124" s="8"/>
      <c r="T124" s="8"/>
      <c r="U124" s="8"/>
      <c r="V124" s="8"/>
      <c r="W124" s="8"/>
      <c r="X124" s="8"/>
      <c r="Y124" s="8"/>
      <c r="Z124" s="8"/>
    </row>
    <row r="125" spans="1:26" ht="14.25" customHeight="1">
      <c r="A125" s="86" t="s">
        <v>1455</v>
      </c>
      <c r="B125" s="86" t="s">
        <v>1483</v>
      </c>
      <c r="C125" s="87">
        <v>1</v>
      </c>
      <c r="D125" s="86" t="s">
        <v>1158</v>
      </c>
      <c r="E125" s="86" t="s">
        <v>1159</v>
      </c>
      <c r="F125" s="86" t="str">
        <f>UnitControlCenter!$B$5</f>
        <v>thousand metric tons / year</v>
      </c>
      <c r="G125" s="86" t="s">
        <v>1484</v>
      </c>
      <c r="H125" s="86"/>
      <c r="I125" s="86"/>
      <c r="J125" s="86"/>
      <c r="K125" s="86"/>
      <c r="L125" s="86"/>
      <c r="M125" s="86"/>
      <c r="N125" s="86"/>
      <c r="O125" s="86"/>
      <c r="P125" s="86"/>
      <c r="Q125" s="86"/>
      <c r="R125" s="86"/>
      <c r="S125" s="86"/>
      <c r="T125" s="8"/>
      <c r="U125" s="8"/>
      <c r="V125" s="8"/>
      <c r="W125" s="8"/>
      <c r="X125" s="8"/>
      <c r="Y125" s="8"/>
      <c r="Z125" s="8"/>
    </row>
    <row r="126" spans="1:26" ht="14.25" customHeight="1">
      <c r="A126" s="8" t="s">
        <v>1485</v>
      </c>
      <c r="B126" s="8" t="s">
        <v>1486</v>
      </c>
      <c r="C126" s="75">
        <v>1</v>
      </c>
      <c r="D126" s="8" t="s">
        <v>1167</v>
      </c>
      <c r="E126" s="8" t="s">
        <v>1168</v>
      </c>
      <c r="F126" s="8" t="str">
        <f>UnitControlCenter!$B$31</f>
        <v>trillion BTU / year</v>
      </c>
      <c r="G126" s="8" t="s">
        <v>1487</v>
      </c>
      <c r="H126" s="8" t="s">
        <v>1488</v>
      </c>
      <c r="I126" s="8" t="s">
        <v>1489</v>
      </c>
      <c r="J126" s="8"/>
      <c r="K126" s="8"/>
      <c r="L126" s="8"/>
      <c r="M126" s="8"/>
      <c r="N126" s="8"/>
      <c r="O126" s="8"/>
      <c r="P126" s="8"/>
      <c r="Q126" s="8"/>
      <c r="R126" s="8"/>
      <c r="S126" s="8"/>
      <c r="T126" s="8"/>
      <c r="U126" s="8"/>
      <c r="V126" s="8"/>
      <c r="W126" s="8"/>
      <c r="X126" s="8"/>
      <c r="Y126" s="8"/>
      <c r="Z126" s="8"/>
    </row>
    <row r="127" spans="1:26" ht="14.25" customHeight="1">
      <c r="A127" s="8" t="s">
        <v>1485</v>
      </c>
      <c r="B127" s="8" t="s">
        <v>1490</v>
      </c>
      <c r="C127" s="75">
        <v>1</v>
      </c>
      <c r="D127" s="8" t="s">
        <v>1167</v>
      </c>
      <c r="E127" s="8" t="s">
        <v>1159</v>
      </c>
      <c r="F127" s="8" t="str">
        <f>UnitControlCenter!$B$31</f>
        <v>trillion BTU / year</v>
      </c>
      <c r="G127" s="8" t="s">
        <v>1491</v>
      </c>
      <c r="H127" s="8" t="s">
        <v>1488</v>
      </c>
      <c r="I127" s="8" t="s">
        <v>1489</v>
      </c>
      <c r="J127" s="8"/>
      <c r="K127" s="8"/>
      <c r="L127" s="8"/>
      <c r="M127" s="8"/>
      <c r="N127" s="8"/>
      <c r="O127" s="8"/>
      <c r="P127" s="8"/>
      <c r="Q127" s="8"/>
      <c r="R127" s="8"/>
      <c r="S127" s="8"/>
      <c r="T127" s="8"/>
      <c r="U127" s="8"/>
      <c r="V127" s="8"/>
      <c r="W127" s="8"/>
      <c r="X127" s="8"/>
      <c r="Y127" s="8"/>
      <c r="Z127" s="8"/>
    </row>
    <row r="128" spans="1:26" ht="14.25" customHeight="1">
      <c r="A128" s="8" t="s">
        <v>1485</v>
      </c>
      <c r="B128" s="8" t="s">
        <v>1492</v>
      </c>
      <c r="C128" s="75">
        <v>1</v>
      </c>
      <c r="D128" s="8" t="s">
        <v>1167</v>
      </c>
      <c r="E128" s="8" t="s">
        <v>1168</v>
      </c>
      <c r="F128" s="8" t="str">
        <f>UnitControlCenter!$B$8</f>
        <v>billion 2019 dollars / year</v>
      </c>
      <c r="G128" s="8" t="s">
        <v>1493</v>
      </c>
      <c r="H128" s="8" t="s">
        <v>1488</v>
      </c>
      <c r="I128" s="8" t="s">
        <v>1489</v>
      </c>
      <c r="J128" s="8"/>
      <c r="K128" s="8"/>
      <c r="L128" s="8"/>
      <c r="M128" s="8"/>
      <c r="N128" s="8"/>
      <c r="O128" s="8"/>
      <c r="P128" s="8"/>
      <c r="Q128" s="8"/>
      <c r="R128" s="8"/>
      <c r="S128" s="8"/>
      <c r="T128" s="8"/>
      <c r="U128" s="8"/>
      <c r="V128" s="8"/>
      <c r="W128" s="8"/>
      <c r="X128" s="8"/>
      <c r="Y128" s="8"/>
      <c r="Z128" s="8"/>
    </row>
    <row r="129" spans="1:26" ht="14.25" customHeight="1">
      <c r="A129" s="8" t="s">
        <v>1485</v>
      </c>
      <c r="B129" s="8" t="s">
        <v>1494</v>
      </c>
      <c r="C129" s="75">
        <v>1</v>
      </c>
      <c r="D129" s="8" t="s">
        <v>1167</v>
      </c>
      <c r="E129" s="8" t="s">
        <v>1159</v>
      </c>
      <c r="F129" s="8" t="str">
        <f>UnitControlCenter!$B$8</f>
        <v>billion 2019 dollars / year</v>
      </c>
      <c r="G129" s="8" t="s">
        <v>1495</v>
      </c>
      <c r="H129" s="8" t="s">
        <v>1488</v>
      </c>
      <c r="I129" s="8" t="s">
        <v>1489</v>
      </c>
      <c r="J129" s="8"/>
      <c r="K129" s="8"/>
      <c r="L129" s="8"/>
      <c r="M129" s="8"/>
      <c r="N129" s="8"/>
      <c r="O129" s="8"/>
      <c r="P129" s="8"/>
      <c r="Q129" s="8"/>
      <c r="R129" s="8"/>
      <c r="S129" s="8"/>
      <c r="T129" s="8"/>
      <c r="U129" s="8"/>
      <c r="V129" s="8"/>
      <c r="W129" s="8"/>
      <c r="X129" s="8"/>
      <c r="Y129" s="8"/>
      <c r="Z129" s="8"/>
    </row>
    <row r="130" spans="1:26" ht="14.25" customHeight="1">
      <c r="A130" s="8" t="s">
        <v>1485</v>
      </c>
      <c r="B130" s="8" t="s">
        <v>1496</v>
      </c>
      <c r="C130" s="75">
        <v>1</v>
      </c>
      <c r="D130" s="8" t="s">
        <v>1167</v>
      </c>
      <c r="E130" s="8" t="s">
        <v>1168</v>
      </c>
      <c r="F130" s="8" t="str">
        <f>UnitControlCenter!B3</f>
        <v>million metric tons / year</v>
      </c>
      <c r="G130" s="8" t="s">
        <v>1497</v>
      </c>
      <c r="H130" s="8" t="s">
        <v>1498</v>
      </c>
      <c r="I130" s="8" t="s">
        <v>1499</v>
      </c>
      <c r="J130" s="8"/>
      <c r="K130" s="8"/>
      <c r="L130" s="8"/>
      <c r="M130" s="8"/>
      <c r="N130" s="8"/>
      <c r="O130" s="8"/>
      <c r="P130" s="8"/>
      <c r="Q130" s="8"/>
      <c r="R130" s="8"/>
      <c r="S130" s="8"/>
      <c r="T130" s="8"/>
      <c r="U130" s="8"/>
      <c r="V130" s="8"/>
      <c r="W130" s="8"/>
      <c r="X130" s="8"/>
      <c r="Y130" s="8"/>
      <c r="Z130" s="8"/>
    </row>
    <row r="131" spans="1:26" ht="14.25" customHeight="1">
      <c r="A131" s="8" t="s">
        <v>1485</v>
      </c>
      <c r="B131" s="8" t="s">
        <v>1500</v>
      </c>
      <c r="C131" s="75">
        <v>1</v>
      </c>
      <c r="D131" s="8" t="s">
        <v>1167</v>
      </c>
      <c r="E131" s="8" t="s">
        <v>1159</v>
      </c>
      <c r="F131" s="8" t="str">
        <f>UnitControlCenter!B3</f>
        <v>million metric tons / year</v>
      </c>
      <c r="G131" s="8" t="s">
        <v>1501</v>
      </c>
      <c r="H131" s="8" t="s">
        <v>1498</v>
      </c>
      <c r="I131" s="8" t="s">
        <v>1499</v>
      </c>
      <c r="J131" s="8"/>
      <c r="K131" s="8"/>
      <c r="L131" s="8"/>
      <c r="M131" s="8"/>
      <c r="N131" s="8"/>
      <c r="O131" s="8"/>
      <c r="P131" s="8"/>
      <c r="Q131" s="8"/>
      <c r="R131" s="8"/>
      <c r="S131" s="8"/>
      <c r="T131" s="8"/>
      <c r="U131" s="8"/>
      <c r="V131" s="8"/>
      <c r="W131" s="8"/>
      <c r="X131" s="8"/>
      <c r="Y131" s="8"/>
      <c r="Z131" s="8"/>
    </row>
    <row r="132" spans="1:26" ht="14.25" customHeight="1">
      <c r="A132" s="8" t="s">
        <v>1485</v>
      </c>
      <c r="B132" s="8" t="s">
        <v>1502</v>
      </c>
      <c r="C132" s="75">
        <v>1</v>
      </c>
      <c r="D132" s="8" t="s">
        <v>1167</v>
      </c>
      <c r="E132" s="8" t="s">
        <v>1168</v>
      </c>
      <c r="F132" s="8" t="str">
        <f>UnitControlCenter!$B$31</f>
        <v>trillion BTU / year</v>
      </c>
      <c r="G132" s="8" t="s">
        <v>1503</v>
      </c>
      <c r="H132" s="8" t="s">
        <v>1504</v>
      </c>
      <c r="I132" s="8" t="s">
        <v>1505</v>
      </c>
      <c r="J132" s="8"/>
      <c r="K132" s="8"/>
      <c r="L132" s="8"/>
      <c r="M132" s="8"/>
      <c r="N132" s="8"/>
      <c r="O132" s="8"/>
      <c r="P132" s="8"/>
      <c r="Q132" s="8"/>
      <c r="R132" s="8"/>
      <c r="S132" s="8"/>
      <c r="T132" s="8"/>
      <c r="U132" s="8"/>
      <c r="V132" s="8"/>
      <c r="W132" s="8"/>
      <c r="X132" s="8"/>
      <c r="Y132" s="8"/>
      <c r="Z132" s="8"/>
    </row>
    <row r="133" spans="1:26" ht="14.25" customHeight="1">
      <c r="A133" s="8" t="s">
        <v>1485</v>
      </c>
      <c r="B133" s="8" t="s">
        <v>1506</v>
      </c>
      <c r="C133" s="75">
        <v>1</v>
      </c>
      <c r="D133" s="8" t="s">
        <v>1167</v>
      </c>
      <c r="E133" s="8" t="s">
        <v>1159</v>
      </c>
      <c r="F133" s="8" t="str">
        <f>UnitControlCenter!$B$31</f>
        <v>trillion BTU / year</v>
      </c>
      <c r="G133" s="8" t="s">
        <v>1507</v>
      </c>
      <c r="H133" s="8" t="s">
        <v>1504</v>
      </c>
      <c r="I133" s="8" t="s">
        <v>1508</v>
      </c>
      <c r="J133" s="8"/>
      <c r="K133" s="8"/>
      <c r="L133" s="8"/>
      <c r="M133" s="8"/>
      <c r="N133" s="8"/>
      <c r="O133" s="8"/>
      <c r="P133" s="8"/>
      <c r="Q133" s="8"/>
      <c r="R133" s="8"/>
      <c r="S133" s="8"/>
      <c r="T133" s="8"/>
      <c r="U133" s="8"/>
      <c r="V133" s="8"/>
      <c r="W133" s="8"/>
      <c r="X133" s="8"/>
      <c r="Y133" s="8"/>
      <c r="Z133" s="8"/>
    </row>
    <row r="134" spans="1:26" ht="14.25" customHeight="1">
      <c r="A134" s="8" t="s">
        <v>1485</v>
      </c>
      <c r="B134" s="8" t="s">
        <v>1509</v>
      </c>
      <c r="C134" s="75">
        <v>1</v>
      </c>
      <c r="D134" s="8" t="s">
        <v>1167</v>
      </c>
      <c r="E134" s="8" t="s">
        <v>1168</v>
      </c>
      <c r="F134" s="8" t="str">
        <f>UnitControlCenter!$B$8</f>
        <v>billion 2019 dollars / year</v>
      </c>
      <c r="G134" s="8" t="s">
        <v>1510</v>
      </c>
      <c r="H134" s="8" t="s">
        <v>1504</v>
      </c>
      <c r="I134" s="8" t="s">
        <v>1511</v>
      </c>
      <c r="J134" s="8"/>
      <c r="K134" s="8"/>
      <c r="L134" s="8"/>
      <c r="M134" s="8"/>
      <c r="N134" s="8"/>
      <c r="O134" s="8"/>
      <c r="P134" s="8"/>
      <c r="Q134" s="8"/>
      <c r="R134" s="8"/>
      <c r="S134" s="8"/>
      <c r="T134" s="8"/>
      <c r="U134" s="8"/>
      <c r="V134" s="8"/>
      <c r="W134" s="8"/>
      <c r="X134" s="8"/>
      <c r="Y134" s="8"/>
      <c r="Z134" s="8"/>
    </row>
    <row r="135" spans="1:26" ht="14.25" customHeight="1">
      <c r="A135" s="8" t="s">
        <v>1485</v>
      </c>
      <c r="B135" s="8" t="s">
        <v>1512</v>
      </c>
      <c r="C135" s="75">
        <v>1</v>
      </c>
      <c r="D135" s="8" t="s">
        <v>1167</v>
      </c>
      <c r="E135" s="8" t="s">
        <v>1159</v>
      </c>
      <c r="F135" s="8" t="str">
        <f>UnitControlCenter!$B$8</f>
        <v>billion 2019 dollars / year</v>
      </c>
      <c r="G135" s="8" t="s">
        <v>1513</v>
      </c>
      <c r="H135" s="8" t="s">
        <v>1504</v>
      </c>
      <c r="I135" s="8" t="s">
        <v>1514</v>
      </c>
      <c r="J135" s="8"/>
      <c r="K135" s="8"/>
      <c r="L135" s="8"/>
      <c r="M135" s="8"/>
      <c r="N135" s="8"/>
      <c r="O135" s="8"/>
      <c r="P135" s="8"/>
      <c r="Q135" s="8"/>
      <c r="R135" s="8"/>
      <c r="S135" s="8"/>
      <c r="T135" s="8"/>
      <c r="U135" s="8"/>
      <c r="V135" s="8"/>
      <c r="W135" s="8"/>
      <c r="X135" s="8"/>
      <c r="Y135" s="8"/>
      <c r="Z135" s="8"/>
    </row>
    <row r="136" spans="1:26" ht="14.25" customHeight="1">
      <c r="A136" s="8" t="s">
        <v>1485</v>
      </c>
      <c r="B136" s="8" t="s">
        <v>1515</v>
      </c>
      <c r="C136" s="75">
        <v>1</v>
      </c>
      <c r="D136" s="8" t="s">
        <v>1167</v>
      </c>
      <c r="E136" s="8" t="s">
        <v>1168</v>
      </c>
      <c r="F136" s="8" t="str">
        <f>UnitControlCenter!$B$25</f>
        <v>quads / year</v>
      </c>
      <c r="G136" s="8" t="s">
        <v>1516</v>
      </c>
      <c r="H136" s="8" t="s">
        <v>1517</v>
      </c>
      <c r="I136" s="8" t="s">
        <v>1518</v>
      </c>
      <c r="J136" s="8"/>
      <c r="K136" s="8"/>
      <c r="L136" s="8"/>
      <c r="M136" s="8"/>
      <c r="N136" s="8"/>
      <c r="O136" s="8"/>
      <c r="P136" s="8"/>
      <c r="Q136" s="8"/>
      <c r="R136" s="8"/>
      <c r="S136" s="8"/>
      <c r="T136" s="8"/>
      <c r="U136" s="8"/>
      <c r="V136" s="8"/>
      <c r="W136" s="8"/>
      <c r="X136" s="8"/>
      <c r="Y136" s="8"/>
      <c r="Z136" s="8"/>
    </row>
    <row r="137" spans="1:26" ht="14.25" customHeight="1">
      <c r="A137" s="86" t="s">
        <v>1485</v>
      </c>
      <c r="B137" s="86" t="s">
        <v>1519</v>
      </c>
      <c r="C137" s="87">
        <v>1</v>
      </c>
      <c r="D137" s="86" t="s">
        <v>1167</v>
      </c>
      <c r="E137" s="86" t="s">
        <v>1159</v>
      </c>
      <c r="F137" s="86" t="str">
        <f>UnitControlCenter!$B$25</f>
        <v>quads / year</v>
      </c>
      <c r="G137" s="86" t="s">
        <v>1520</v>
      </c>
      <c r="H137" s="86" t="s">
        <v>1517</v>
      </c>
      <c r="I137" s="86" t="s">
        <v>1518</v>
      </c>
      <c r="J137" s="86"/>
      <c r="K137" s="86"/>
      <c r="L137" s="86"/>
      <c r="M137" s="86"/>
      <c r="N137" s="86"/>
      <c r="O137" s="86"/>
      <c r="P137" s="86"/>
      <c r="Q137" s="86"/>
      <c r="R137" s="86"/>
      <c r="S137" s="86"/>
      <c r="T137" s="8"/>
      <c r="U137" s="8"/>
      <c r="V137" s="8"/>
      <c r="W137" s="8"/>
      <c r="X137" s="8"/>
      <c r="Y137" s="8"/>
      <c r="Z137" s="8"/>
    </row>
    <row r="138" spans="1:26" ht="14.25" customHeight="1">
      <c r="A138" s="8" t="s">
        <v>1521</v>
      </c>
      <c r="B138" s="8" t="s">
        <v>849</v>
      </c>
      <c r="C138" s="75">
        <v>1</v>
      </c>
      <c r="D138" s="8" t="s">
        <v>1167</v>
      </c>
      <c r="E138" s="8" t="s">
        <v>1352</v>
      </c>
      <c r="F138" s="8" t="str">
        <f>UnitControlCenter!$B$17</f>
        <v>2019 dollars / megawatt-hour (MWh)</v>
      </c>
      <c r="G138" s="8" t="s">
        <v>1522</v>
      </c>
      <c r="H138" s="8" t="s">
        <v>1523</v>
      </c>
      <c r="I138" s="8" t="s">
        <v>1524</v>
      </c>
      <c r="J138" s="8"/>
      <c r="K138" s="8"/>
      <c r="L138" s="8"/>
      <c r="M138" s="8"/>
      <c r="N138" s="8"/>
      <c r="O138" s="8"/>
      <c r="P138" s="8"/>
      <c r="Q138" s="8"/>
      <c r="R138" s="8"/>
      <c r="S138" s="8"/>
      <c r="T138" s="8"/>
      <c r="U138" s="8"/>
      <c r="V138" s="8"/>
      <c r="W138" s="8"/>
      <c r="X138" s="8"/>
      <c r="Y138" s="8"/>
      <c r="Z138" s="8"/>
    </row>
    <row r="139" spans="1:26" ht="14.25" customHeight="1">
      <c r="A139" s="8" t="s">
        <v>1521</v>
      </c>
      <c r="B139" s="8" t="s">
        <v>369</v>
      </c>
      <c r="C139" s="75">
        <v>1</v>
      </c>
      <c r="D139" s="8" t="s">
        <v>1167</v>
      </c>
      <c r="E139" s="8" t="s">
        <v>1352</v>
      </c>
      <c r="F139" s="8" t="str">
        <f>UnitControlCenter!$B$32</f>
        <v>2019 dollars / short ton</v>
      </c>
      <c r="G139" s="8" t="s">
        <v>1525</v>
      </c>
      <c r="H139" s="8" t="s">
        <v>1526</v>
      </c>
      <c r="I139" s="8" t="s">
        <v>1527</v>
      </c>
      <c r="J139" s="8"/>
      <c r="K139" s="8"/>
      <c r="L139" s="8"/>
      <c r="M139" s="8"/>
      <c r="N139" s="8"/>
      <c r="O139" s="8"/>
      <c r="P139" s="8"/>
      <c r="Q139" s="8"/>
      <c r="R139" s="8"/>
      <c r="S139" s="8"/>
      <c r="T139" s="8"/>
      <c r="U139" s="8"/>
      <c r="V139" s="8"/>
      <c r="W139" s="8"/>
      <c r="X139" s="8"/>
      <c r="Y139" s="8"/>
      <c r="Z139" s="8"/>
    </row>
    <row r="140" spans="1:26" ht="14.25" customHeight="1">
      <c r="A140" s="8" t="s">
        <v>1521</v>
      </c>
      <c r="B140" s="8" t="s">
        <v>400</v>
      </c>
      <c r="C140" s="75">
        <v>1</v>
      </c>
      <c r="D140" s="8" t="s">
        <v>1167</v>
      </c>
      <c r="E140" s="8" t="s">
        <v>1352</v>
      </c>
      <c r="F140" s="8" t="str">
        <f>UnitControlCenter!$B$32</f>
        <v>2019 dollars / short ton</v>
      </c>
      <c r="G140" s="8" t="s">
        <v>1528</v>
      </c>
      <c r="H140" s="8" t="s">
        <v>815</v>
      </c>
      <c r="I140" s="8" t="s">
        <v>1529</v>
      </c>
      <c r="J140" s="8"/>
      <c r="K140" s="8"/>
      <c r="L140" s="8"/>
      <c r="M140" s="8"/>
      <c r="N140" s="8"/>
      <c r="O140" s="8"/>
      <c r="P140" s="8"/>
      <c r="Q140" s="8"/>
      <c r="R140" s="8"/>
      <c r="S140" s="8"/>
      <c r="T140" s="8"/>
      <c r="U140" s="8"/>
      <c r="V140" s="8"/>
      <c r="W140" s="8"/>
      <c r="X140" s="8"/>
      <c r="Y140" s="8"/>
      <c r="Z140" s="8"/>
    </row>
    <row r="141" spans="1:26" ht="14.25" customHeight="1">
      <c r="A141" s="8" t="s">
        <v>1521</v>
      </c>
      <c r="B141" s="8" t="s">
        <v>529</v>
      </c>
      <c r="C141" s="75">
        <v>1</v>
      </c>
      <c r="D141" s="8" t="s">
        <v>1167</v>
      </c>
      <c r="E141" s="8" t="s">
        <v>1352</v>
      </c>
      <c r="F141" s="8" t="str">
        <f>UnitControlCenter!$B$33</f>
        <v>2019 dollars / thousand cubic feet</v>
      </c>
      <c r="G141" s="8" t="s">
        <v>1530</v>
      </c>
      <c r="H141" s="8" t="s">
        <v>1531</v>
      </c>
      <c r="I141" s="8" t="s">
        <v>1532</v>
      </c>
      <c r="J141" s="8"/>
      <c r="K141" s="8"/>
      <c r="L141" s="8"/>
      <c r="M141" s="8"/>
      <c r="N141" s="8"/>
      <c r="O141" s="8"/>
      <c r="P141" s="8"/>
      <c r="Q141" s="8"/>
      <c r="R141" s="8"/>
      <c r="S141" s="8"/>
      <c r="T141" s="8"/>
      <c r="U141" s="8"/>
      <c r="V141" s="8"/>
      <c r="W141" s="8"/>
      <c r="X141" s="8"/>
      <c r="Y141" s="8"/>
      <c r="Z141" s="8"/>
    </row>
    <row r="142" spans="1:26" ht="14.25" customHeight="1">
      <c r="A142" s="8" t="s">
        <v>1521</v>
      </c>
      <c r="B142" s="8" t="s">
        <v>717</v>
      </c>
      <c r="C142" s="75">
        <v>1</v>
      </c>
      <c r="D142" s="8" t="s">
        <v>1167</v>
      </c>
      <c r="E142" s="8" t="s">
        <v>1352</v>
      </c>
      <c r="F142" s="8" t="str">
        <f>UnitControlCenter!$B$34</f>
        <v>2019 dollars / gallon</v>
      </c>
      <c r="G142" s="8" t="s">
        <v>1533</v>
      </c>
      <c r="H142" s="8" t="s">
        <v>827</v>
      </c>
      <c r="I142" s="75">
        <v>969696</v>
      </c>
      <c r="J142" s="8"/>
      <c r="K142" s="8"/>
      <c r="L142" s="8"/>
      <c r="M142" s="8"/>
      <c r="N142" s="8"/>
      <c r="O142" s="8"/>
      <c r="P142" s="8"/>
      <c r="Q142" s="8"/>
      <c r="R142" s="8"/>
      <c r="S142" s="8"/>
      <c r="T142" s="8"/>
      <c r="U142" s="8"/>
      <c r="V142" s="8"/>
      <c r="W142" s="8"/>
      <c r="X142" s="8"/>
      <c r="Y142" s="8"/>
      <c r="Z142" s="8"/>
    </row>
    <row r="143" spans="1:26" ht="14.25" customHeight="1">
      <c r="A143" s="8" t="s">
        <v>1521</v>
      </c>
      <c r="B143" s="8" t="s">
        <v>720</v>
      </c>
      <c r="C143" s="75">
        <v>1</v>
      </c>
      <c r="D143" s="8" t="s">
        <v>1167</v>
      </c>
      <c r="E143" s="8" t="s">
        <v>1352</v>
      </c>
      <c r="F143" s="8" t="str">
        <f>UnitControlCenter!$B$34</f>
        <v>2019 dollars / gallon</v>
      </c>
      <c r="G143" s="8" t="s">
        <v>1534</v>
      </c>
      <c r="H143" s="8" t="s">
        <v>1531</v>
      </c>
      <c r="I143" s="8" t="s">
        <v>1532</v>
      </c>
      <c r="J143" s="8"/>
      <c r="K143" s="8"/>
      <c r="L143" s="8"/>
      <c r="M143" s="8"/>
      <c r="N143" s="8"/>
      <c r="O143" s="8"/>
      <c r="P143" s="8"/>
      <c r="Q143" s="8"/>
      <c r="R143" s="8"/>
      <c r="S143" s="8"/>
      <c r="T143" s="8"/>
      <c r="U143" s="8"/>
      <c r="V143" s="8"/>
      <c r="W143" s="8"/>
      <c r="X143" s="8"/>
      <c r="Y143" s="8"/>
      <c r="Z143" s="8"/>
    </row>
    <row r="144" spans="1:26" ht="14.25" customHeight="1">
      <c r="A144" s="8" t="s">
        <v>1521</v>
      </c>
      <c r="B144" s="8" t="s">
        <v>391</v>
      </c>
      <c r="C144" s="75">
        <v>1</v>
      </c>
      <c r="D144" s="8" t="s">
        <v>1167</v>
      </c>
      <c r="E144" s="8" t="s">
        <v>1352</v>
      </c>
      <c r="F144" s="8" t="str">
        <f>UnitControlCenter!$B$32</f>
        <v>2019 dollars / short ton</v>
      </c>
      <c r="G144" s="8" t="s">
        <v>1535</v>
      </c>
      <c r="H144" s="8" t="s">
        <v>1536</v>
      </c>
      <c r="I144" s="8" t="s">
        <v>1537</v>
      </c>
      <c r="J144" s="8"/>
      <c r="K144" s="8"/>
      <c r="L144" s="8"/>
      <c r="M144" s="8"/>
      <c r="N144" s="8"/>
      <c r="O144" s="8"/>
      <c r="P144" s="8"/>
      <c r="Q144" s="8"/>
      <c r="R144" s="8"/>
      <c r="S144" s="8"/>
      <c r="T144" s="8"/>
      <c r="U144" s="8"/>
      <c r="V144" s="8"/>
      <c r="W144" s="8"/>
      <c r="X144" s="8"/>
      <c r="Y144" s="8"/>
      <c r="Z144" s="8"/>
    </row>
    <row r="145" spans="1:26" ht="14.25" customHeight="1">
      <c r="A145" s="8" t="s">
        <v>1521</v>
      </c>
      <c r="B145" s="8" t="s">
        <v>407</v>
      </c>
      <c r="C145" s="75">
        <v>1</v>
      </c>
      <c r="D145" s="8" t="s">
        <v>1167</v>
      </c>
      <c r="E145" s="8" t="s">
        <v>1352</v>
      </c>
      <c r="F145" s="8" t="str">
        <f>UnitControlCenter!$B$35</f>
        <v>2019 dollars / barrel</v>
      </c>
      <c r="G145" s="8" t="s">
        <v>1538</v>
      </c>
      <c r="H145" s="8" t="s">
        <v>1539</v>
      </c>
      <c r="I145" s="8" t="s">
        <v>1540</v>
      </c>
      <c r="J145" s="8"/>
      <c r="K145" s="8"/>
      <c r="L145" s="8"/>
      <c r="M145" s="8"/>
      <c r="N145" s="8"/>
      <c r="O145" s="8"/>
      <c r="P145" s="8"/>
      <c r="Q145" s="8"/>
      <c r="R145" s="8"/>
      <c r="S145" s="8"/>
      <c r="T145" s="8"/>
      <c r="U145" s="8"/>
      <c r="V145" s="8"/>
      <c r="W145" s="8"/>
      <c r="X145" s="8"/>
      <c r="Y145" s="8"/>
      <c r="Z145" s="8"/>
    </row>
    <row r="146" spans="1:26" ht="14.25" customHeight="1">
      <c r="A146" s="8" t="s">
        <v>1521</v>
      </c>
      <c r="B146" s="8" t="s">
        <v>1541</v>
      </c>
      <c r="C146" s="75">
        <v>1</v>
      </c>
      <c r="D146" s="8" t="s">
        <v>1167</v>
      </c>
      <c r="E146" s="8" t="s">
        <v>1352</v>
      </c>
      <c r="F146" s="8" t="str">
        <f>UnitControlCenter!$B$34</f>
        <v>2019 dollars / gallon</v>
      </c>
      <c r="G146" s="8" t="s">
        <v>1542</v>
      </c>
      <c r="H146" s="8" t="s">
        <v>1543</v>
      </c>
      <c r="I146" s="8" t="s">
        <v>1544</v>
      </c>
      <c r="J146" s="8"/>
      <c r="K146" s="8"/>
      <c r="L146" s="8"/>
      <c r="M146" s="8"/>
      <c r="N146" s="8"/>
      <c r="O146" s="8"/>
      <c r="P146" s="8"/>
      <c r="Q146" s="8"/>
      <c r="R146" s="8"/>
      <c r="S146" s="8"/>
      <c r="T146" s="8"/>
      <c r="U146" s="8"/>
      <c r="V146" s="8"/>
      <c r="W146" s="8"/>
      <c r="X146" s="8"/>
      <c r="Y146" s="8"/>
      <c r="Z146" s="8"/>
    </row>
    <row r="147" spans="1:26" ht="14.25" customHeight="1">
      <c r="A147" s="86" t="s">
        <v>1521</v>
      </c>
      <c r="B147" s="86" t="s">
        <v>877</v>
      </c>
      <c r="C147" s="87">
        <v>1</v>
      </c>
      <c r="D147" s="86" t="s">
        <v>1167</v>
      </c>
      <c r="E147" s="86" t="s">
        <v>1352</v>
      </c>
      <c r="F147" s="86" t="str">
        <f>UnitControlCenter!$B$36</f>
        <v>2019 dollars / kg</v>
      </c>
      <c r="G147" s="86" t="s">
        <v>1545</v>
      </c>
      <c r="H147" s="86" t="s">
        <v>1546</v>
      </c>
      <c r="I147" s="86" t="s">
        <v>1547</v>
      </c>
      <c r="J147" s="86"/>
      <c r="K147" s="86"/>
      <c r="L147" s="86"/>
      <c r="M147" s="86"/>
      <c r="N147" s="86"/>
      <c r="O147" s="86"/>
      <c r="P147" s="86"/>
      <c r="Q147" s="86"/>
      <c r="R147" s="86"/>
      <c r="S147" s="86"/>
      <c r="T147" s="8"/>
      <c r="U147" s="8"/>
      <c r="V147" s="8"/>
      <c r="W147" s="8"/>
      <c r="X147" s="8"/>
      <c r="Y147" s="8"/>
      <c r="Z147" s="8"/>
    </row>
    <row r="148" spans="1:26" ht="14.25" customHeight="1">
      <c r="A148" s="8" t="s">
        <v>1548</v>
      </c>
      <c r="B148" s="8" t="s">
        <v>1549</v>
      </c>
      <c r="C148" s="75">
        <v>1</v>
      </c>
      <c r="D148" s="8" t="s">
        <v>1158</v>
      </c>
      <c r="E148" s="8" t="s">
        <v>1159</v>
      </c>
      <c r="F148" s="8" t="str">
        <f>UnitControlCenter!$B$37</f>
        <v>2019 dollars / kilowatt-hour (kWh)</v>
      </c>
      <c r="G148" s="8" t="s">
        <v>1550</v>
      </c>
      <c r="H148" s="8"/>
      <c r="I148" s="8"/>
      <c r="J148" s="8"/>
      <c r="K148" s="8"/>
      <c r="L148" s="8"/>
      <c r="M148" s="8"/>
      <c r="N148" s="8"/>
      <c r="O148" s="8"/>
      <c r="P148" s="8"/>
      <c r="Q148" s="8"/>
      <c r="R148" s="8"/>
      <c r="S148" s="8"/>
      <c r="T148" s="8"/>
      <c r="U148" s="8"/>
      <c r="V148" s="8"/>
      <c r="W148" s="8"/>
      <c r="X148" s="8"/>
      <c r="Y148" s="8"/>
      <c r="Z148" s="8"/>
    </row>
    <row r="149" spans="1:26" ht="14.25" customHeight="1">
      <c r="A149" s="8" t="s">
        <v>1548</v>
      </c>
      <c r="B149" s="8" t="s">
        <v>1551</v>
      </c>
      <c r="C149" s="75">
        <v>1</v>
      </c>
      <c r="D149" s="8" t="s">
        <v>1167</v>
      </c>
      <c r="E149" s="8" t="s">
        <v>1159</v>
      </c>
      <c r="F149" s="8" t="str">
        <f>UnitControlCenter!$B$38</f>
        <v>cost of eqpt. to capture 1 metric ton CO2e/yr (2019 dollars)</v>
      </c>
      <c r="G149" s="8" t="s">
        <v>1552</v>
      </c>
      <c r="H149" s="8" t="s">
        <v>1553</v>
      </c>
      <c r="I149" s="8" t="s">
        <v>1554</v>
      </c>
      <c r="J149" s="8"/>
      <c r="K149" s="8"/>
      <c r="L149" s="8"/>
      <c r="M149" s="8"/>
      <c r="N149" s="8"/>
      <c r="O149" s="8"/>
      <c r="P149" s="8"/>
      <c r="Q149" s="8"/>
      <c r="R149" s="8"/>
      <c r="S149" s="8"/>
      <c r="T149" s="8"/>
      <c r="U149" s="8"/>
      <c r="V149" s="8"/>
      <c r="W149" s="8"/>
      <c r="X149" s="8"/>
      <c r="Y149" s="8"/>
      <c r="Z149" s="8"/>
    </row>
    <row r="150" spans="1:26" ht="14.25" customHeight="1">
      <c r="A150" s="8" t="s">
        <v>1548</v>
      </c>
      <c r="B150" s="8" t="s">
        <v>1555</v>
      </c>
      <c r="C150" s="75">
        <v>1</v>
      </c>
      <c r="D150" s="8" t="s">
        <v>1158</v>
      </c>
      <c r="E150" s="8" t="s">
        <v>1159</v>
      </c>
      <c r="F150" s="8" t="str">
        <f>UnitControlCenter!$B$39</f>
        <v>million 2019 dollars / megawatt (MW)</v>
      </c>
      <c r="G150" s="8" t="s">
        <v>1556</v>
      </c>
      <c r="H150" s="8"/>
      <c r="I150" s="8"/>
      <c r="J150" s="8"/>
      <c r="K150" s="8"/>
      <c r="L150" s="8"/>
      <c r="M150" s="8"/>
      <c r="N150" s="8"/>
      <c r="O150" s="8"/>
      <c r="P150" s="8"/>
      <c r="Q150" s="8"/>
      <c r="R150" s="8"/>
      <c r="S150" s="8"/>
      <c r="T150" s="8"/>
      <c r="U150" s="8"/>
      <c r="V150" s="8"/>
      <c r="W150" s="8"/>
      <c r="X150" s="8"/>
      <c r="Y150" s="8"/>
      <c r="Z150" s="8"/>
    </row>
    <row r="151" spans="1:26" ht="14.25" customHeight="1">
      <c r="A151" s="8" t="s">
        <v>1548</v>
      </c>
      <c r="B151" s="8" t="s">
        <v>1557</v>
      </c>
      <c r="C151" s="75">
        <v>1</v>
      </c>
      <c r="D151" s="8" t="s">
        <v>1158</v>
      </c>
      <c r="E151" s="8" t="s">
        <v>1159</v>
      </c>
      <c r="F151" s="8" t="str">
        <f>UnitControlCenter!$B$39</f>
        <v>million 2019 dollars / megawatt (MW)</v>
      </c>
      <c r="G151" s="8" t="s">
        <v>1558</v>
      </c>
      <c r="H151" s="8"/>
      <c r="I151" s="8"/>
      <c r="J151" s="8"/>
      <c r="K151" s="8"/>
      <c r="L151" s="8"/>
      <c r="M151" s="8"/>
      <c r="N151" s="8"/>
      <c r="O151" s="8"/>
      <c r="P151" s="8"/>
      <c r="Q151" s="8"/>
      <c r="R151" s="8"/>
      <c r="S151" s="8"/>
      <c r="T151" s="8"/>
      <c r="U151" s="8"/>
      <c r="V151" s="8"/>
      <c r="W151" s="8"/>
      <c r="X151" s="8"/>
      <c r="Y151" s="8"/>
      <c r="Z151" s="8"/>
    </row>
    <row r="152" spans="1:26" ht="14.25" customHeight="1">
      <c r="A152" s="8" t="s">
        <v>1548</v>
      </c>
      <c r="B152" s="8" t="s">
        <v>1559</v>
      </c>
      <c r="C152" s="75">
        <v>1</v>
      </c>
      <c r="D152" s="8" t="s">
        <v>1158</v>
      </c>
      <c r="E152" s="8" t="s">
        <v>1159</v>
      </c>
      <c r="F152" s="8" t="str">
        <f>UnitControlCenter!$B$39</f>
        <v>million 2019 dollars / megawatt (MW)</v>
      </c>
      <c r="G152" s="8" t="s">
        <v>1560</v>
      </c>
      <c r="H152" s="8"/>
      <c r="I152" s="8"/>
      <c r="J152" s="8"/>
      <c r="K152" s="8"/>
      <c r="L152" s="8"/>
      <c r="M152" s="8"/>
      <c r="N152" s="8"/>
      <c r="O152" s="8"/>
      <c r="P152" s="8"/>
      <c r="Q152" s="8"/>
      <c r="R152" s="8"/>
      <c r="S152" s="8"/>
      <c r="T152" s="8"/>
      <c r="U152" s="8"/>
      <c r="V152" s="8"/>
      <c r="W152" s="8"/>
      <c r="X152" s="8"/>
      <c r="Y152" s="8"/>
      <c r="Z152" s="8"/>
    </row>
    <row r="153" spans="1:26" ht="14.25" customHeight="1">
      <c r="A153" s="86" t="s">
        <v>1548</v>
      </c>
      <c r="B153" s="86" t="s">
        <v>1561</v>
      </c>
      <c r="C153" s="87">
        <v>1</v>
      </c>
      <c r="D153" s="86" t="s">
        <v>1158</v>
      </c>
      <c r="E153" s="86" t="s">
        <v>1159</v>
      </c>
      <c r="F153" s="86" t="str">
        <f>UnitControlCenter!$B$40</f>
        <v>cost of eqpt. to produce 1 kg H2/yr (2019 dollars)</v>
      </c>
      <c r="G153" s="86" t="s">
        <v>1562</v>
      </c>
      <c r="H153" s="86"/>
      <c r="I153" s="86"/>
      <c r="J153" s="86"/>
      <c r="K153" s="86"/>
      <c r="L153" s="86"/>
      <c r="M153" s="86"/>
      <c r="N153" s="86"/>
      <c r="O153" s="86"/>
      <c r="P153" s="86"/>
      <c r="Q153" s="86"/>
      <c r="R153" s="86"/>
      <c r="S153" s="86"/>
      <c r="T153" s="8"/>
      <c r="U153" s="8"/>
      <c r="V153" s="8"/>
      <c r="W153" s="8"/>
      <c r="X153" s="8"/>
      <c r="Y153" s="8"/>
      <c r="Z153" s="8"/>
    </row>
    <row r="154" spans="1:26" ht="14.2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spans="1:26" ht="14.2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spans="1:26" ht="14.2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spans="1:26" ht="14.2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spans="1:26" ht="14.2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spans="1:26" ht="14.2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spans="1:26" ht="14.2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spans="1:26" ht="14.2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spans="1:26" ht="14.2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spans="1:26" ht="14.2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spans="1:26" ht="14.2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spans="1:26" ht="14.2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spans="1:26" ht="14.2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spans="1:26" ht="14.2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spans="1:26" ht="14.2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spans="1:26" ht="14.2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spans="1:26" ht="14.2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spans="1:26" ht="14.2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spans="1:26" ht="14.2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spans="1:26" ht="14.2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spans="1:26" ht="14.2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spans="1:26" ht="14.2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spans="1:26" ht="14.2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spans="1:26" ht="14.2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spans="1:26" ht="14.2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spans="1:26" ht="14.2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spans="1:26" ht="14.2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spans="1:26" ht="14.2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spans="1:26" ht="14.2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spans="1:26" ht="14.2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spans="1:26" ht="14.2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spans="1:26" ht="14.2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spans="1:26" ht="14.2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spans="1:26" ht="14.2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spans="1:26" ht="14.2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spans="1:26" ht="14.2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spans="1:26" ht="14.2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spans="1:26" ht="14.2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spans="1:26" ht="14.2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spans="1:26" ht="14.2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spans="1:26" ht="14.2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spans="1:26" ht="14.2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spans="1:26" ht="14.2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spans="1:26" ht="14.2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spans="1:26" ht="14.2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spans="1:26" ht="14.2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spans="1:26" ht="14.2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spans="1:26" ht="14.2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spans="1:26" ht="14.2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spans="1:26" ht="14.2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spans="1:26" ht="14.2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spans="1:26" ht="14.2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spans="1:26" ht="14.2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spans="1:26" ht="14.2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spans="1:26" ht="14.2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spans="1:26" ht="14.2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spans="1:26" ht="14.2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spans="1:26" ht="14.2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spans="1:26" ht="14.2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spans="1:26" ht="14.2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spans="1:26" ht="14.2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spans="1:26" ht="14.2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spans="1:26" ht="14.2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spans="1:26" ht="14.2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spans="1:26" ht="14.2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spans="1:26" ht="14.2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spans="1:26" ht="14.2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spans="1:26" ht="14.2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spans="1:26" ht="14.2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spans="1:26" ht="14.2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spans="1:26" ht="14.2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spans="1:26" ht="14.2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spans="1:26" ht="14.2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spans="1:26" ht="14.2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spans="1:26" ht="14.2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spans="1:26" ht="14.2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spans="1:26" ht="14.2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spans="1:26" ht="14.2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spans="1:26" ht="14.2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spans="1:26" ht="14.2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spans="1:26" ht="14.2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spans="1:26" ht="14.2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spans="1:26" ht="14.2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spans="1:26" ht="14.2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spans="1:26" ht="14.2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spans="1:26" ht="14.2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spans="1:26" ht="14.2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spans="1:26" ht="14.2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spans="1:26" ht="14.2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spans="1:26" ht="14.2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spans="1:26" ht="14.2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spans="1:26" ht="14.2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spans="1:26" ht="14.2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spans="1:26" ht="14.2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spans="1:26" ht="14.2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spans="1:26" ht="14.2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spans="1:26" ht="14.2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spans="1:26" ht="14.2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spans="1:26" ht="14.2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spans="1:26" ht="14.2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spans="1:26" ht="14.2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spans="1:26" ht="14.2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spans="1:26" ht="14.2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spans="1:26" ht="14.2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spans="1:26" ht="14.2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spans="1:26" ht="14.2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spans="1:26" ht="14.2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spans="1:26" ht="14.2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spans="1:26" ht="14.2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spans="1:26" ht="14.2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spans="1:26" ht="14.2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spans="1:26" ht="14.2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spans="1:26" ht="14.2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spans="1:26" ht="14.2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spans="1:26" ht="14.2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spans="1:26" ht="14.2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spans="1:26" ht="14.2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spans="1:26" ht="14.2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spans="1:26" ht="14.2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spans="1:26" ht="14.2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spans="1:26" ht="14.2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spans="1:26" ht="14.2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spans="1:26" ht="14.2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spans="1:26" ht="14.2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spans="1:26" ht="14.2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spans="1:26" ht="14.2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spans="1:26" ht="14.2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spans="1:26" ht="14.2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spans="1:26" ht="14.2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spans="1:26" ht="14.2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spans="1:26" ht="14.2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spans="1:26" ht="14.2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spans="1:26" ht="14.2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spans="1:26" ht="14.2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spans="1:26" ht="14.2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spans="1:26" ht="14.2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spans="1:26" ht="14.2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spans="1:26" ht="14.2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spans="1:26" ht="14.2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spans="1:26" ht="14.2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spans="1:26" ht="14.2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spans="1:26" ht="14.2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spans="1:26" ht="14.2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spans="1:26" ht="14.2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spans="1:26" ht="14.2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spans="1:26" ht="14.2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spans="1:26" ht="14.2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spans="1:26" ht="14.2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spans="1:26" ht="14.2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spans="1:26" ht="14.2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spans="1:26" ht="14.2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spans="1:26" ht="14.2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spans="1:26" ht="14.2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spans="1:26" ht="14.2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spans="1:26" ht="14.2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spans="1:26" ht="14.2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spans="1:26" ht="14.2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spans="1:26" ht="14.2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spans="1:26" ht="14.2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spans="1:26" ht="14.2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spans="1:26" ht="14.2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spans="1:26" ht="14.2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spans="1:26" ht="14.2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spans="1:26" ht="14.2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spans="1:26" ht="14.2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spans="1:26" ht="14.2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spans="1:26" ht="14.2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spans="1:26" ht="14.2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spans="1:26" ht="14.2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spans="1:26" ht="14.2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spans="1:26" ht="14.2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spans="1:26" ht="14.2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spans="1:26" ht="14.2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spans="1:26" ht="14.2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spans="1:26" ht="14.2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spans="1:26" ht="14.2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spans="1:26" ht="14.2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spans="1:26" ht="14.2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spans="1:26" ht="14.2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spans="1:26" ht="14.2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spans="1:26" ht="14.2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spans="1:26" ht="14.2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spans="1:26" ht="14.2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spans="1:26" ht="14.2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spans="1:26" ht="14.2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spans="1:26" ht="14.2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spans="1:26" ht="14.2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spans="1:26" ht="14.2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spans="1:26" ht="14.2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spans="1:26" ht="14.2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spans="1:26" ht="14.2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spans="1:26" ht="14.2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spans="1:26" ht="14.2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spans="1:26" ht="14.2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spans="1:26" ht="14.2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spans="1:26" ht="14.2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spans="1:26" ht="14.2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spans="1:26" ht="14.2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spans="1:26" ht="14.2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spans="1:26" ht="14.2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spans="1:26" ht="14.2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spans="1:26" ht="14.2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spans="1:26" ht="14.2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spans="1:26" ht="14.2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spans="1:26" ht="14.2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spans="1:26" ht="14.2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spans="1:26" ht="14.2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spans="1:26" ht="14.2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spans="1:26" ht="14.2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spans="1:26" ht="14.2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spans="1:26" ht="14.2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spans="1:26" ht="14.2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spans="1:26" ht="14.2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spans="1:26" ht="14.2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spans="1:26" ht="14.2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spans="1:26" ht="14.2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spans="1:26" ht="14.2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spans="1:26" ht="14.2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spans="1:26" ht="14.2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spans="1:26" ht="14.2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spans="1:26" ht="14.2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spans="1:26" ht="14.2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spans="1:26" ht="14.2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spans="1:26" ht="14.2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spans="1:26" ht="14.2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spans="1:26" ht="14.2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spans="1:26" ht="14.2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spans="1:26" ht="14.2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spans="1:26" ht="14.2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spans="1:26" ht="14.2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spans="1:26" ht="14.2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spans="1:26" ht="14.2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spans="1:26" ht="14.2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spans="1:26" ht="14.2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spans="1:26" ht="14.2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spans="1:26" ht="14.2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spans="1:26" ht="14.2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spans="1:26" ht="14.2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spans="1:26" ht="14.2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spans="1:26" ht="14.2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spans="1:26" ht="14.2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spans="1:26" ht="14.2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spans="1:26" ht="14.2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spans="1:26" ht="14.2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spans="1:26" ht="14.2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spans="1:26" ht="14.2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spans="1:26" ht="14.2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spans="1:26" ht="14.2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spans="1:26" ht="14.2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spans="1:26" ht="14.2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spans="1:26" ht="14.2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spans="1:26" ht="14.2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spans="1:26" ht="14.2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spans="1:26" ht="14.2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spans="1:26" ht="14.2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spans="1:26" ht="14.2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spans="1:26" ht="14.2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spans="1:26" ht="14.2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spans="1:26" ht="14.2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spans="1:26" ht="14.2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spans="1:26" ht="14.2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spans="1:26" ht="14.2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spans="1:26" ht="14.2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spans="1:26" ht="14.2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spans="1:26" ht="14.2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spans="1:26" ht="14.2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spans="1:26" ht="14.2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spans="1:26" ht="14.2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spans="1:26" ht="14.2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spans="1:26" ht="14.2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spans="1:26" ht="14.2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spans="1:26" ht="14.2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spans="1:26" ht="14.2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spans="1:26" ht="14.2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spans="1:26" ht="14.2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spans="1:26" ht="14.2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spans="1:26" ht="14.2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spans="1:26" ht="14.2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spans="1:26" ht="14.2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spans="1:26" ht="14.2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spans="1:26" ht="14.2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spans="1:26" ht="14.2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spans="1:26" ht="14.2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spans="1:26" ht="14.2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spans="1:26" ht="14.2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spans="1:26" ht="14.2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spans="1:26" ht="14.2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spans="1:26" ht="14.2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spans="1:26" ht="14.2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spans="1:26" ht="14.2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spans="1:26" ht="14.2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spans="1:26" ht="14.2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spans="1:26" ht="14.2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spans="1:26" ht="14.2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spans="1:26" ht="14.2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spans="1:26" ht="14.2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spans="1:26" ht="14.2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spans="1:26" ht="14.2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spans="1:26" ht="14.2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spans="1:26" ht="14.2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spans="1:26" ht="14.2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spans="1:26" ht="14.2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spans="1:26" ht="14.2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spans="1:26" ht="14.2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spans="1:26" ht="14.2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spans="1:26" ht="14.2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spans="1:26" ht="14.2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spans="1:26" ht="14.2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spans="1:26" ht="14.2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spans="1:26" ht="14.2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spans="1:26" ht="14.2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spans="1:26" ht="14.2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spans="1:26" ht="14.2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spans="1:26" ht="14.2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spans="1:26" ht="14.2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spans="1:26" ht="14.2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spans="1:26" ht="14.2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spans="1:26" ht="14.2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spans="1:26" ht="14.2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spans="1:26" ht="14.2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spans="1:26" ht="14.2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spans="1:26" ht="14.2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spans="1:26" ht="14.2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spans="1:26" ht="14.2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spans="1:26" ht="14.2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spans="1:26" ht="14.2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spans="1:26" ht="14.2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spans="1:26" ht="14.2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spans="1:26" ht="14.2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spans="1:26" ht="14.2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spans="1:26" ht="14.2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spans="1:26" ht="14.2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spans="1:26" ht="14.2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spans="1:26" ht="14.2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spans="1:26" ht="14.2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spans="1:26" ht="14.2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spans="1:26" ht="14.2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spans="1:26" ht="14.2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spans="1:26" ht="14.2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spans="1:26" ht="14.2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spans="1:26" ht="14.2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spans="1:26" ht="14.2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spans="1:26" ht="14.2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spans="1:26" ht="14.2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spans="1:26" ht="14.2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spans="1:26" ht="14.2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spans="1:26" ht="14.2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spans="1:26" ht="14.2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spans="1:26" ht="14.2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spans="1:26" ht="14.2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spans="1:26" ht="14.2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spans="1:26" ht="14.2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spans="1:26" ht="14.2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spans="1:26" ht="14.2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spans="1:26" ht="14.2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spans="1:26" ht="14.2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spans="1:26" ht="14.2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spans="1:26" ht="14.2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spans="1:26" ht="14.2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spans="1:26" ht="14.2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spans="1:26" ht="14.2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spans="1:26" ht="14.2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spans="1:26" ht="14.2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spans="1:26" ht="14.2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spans="1:26" ht="14.2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spans="1:26" ht="14.2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spans="1:26" ht="14.2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spans="1:26" ht="14.2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spans="1:26" ht="14.2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spans="1:26" ht="14.2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spans="1:26" ht="14.2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spans="1:26" ht="14.2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spans="1:26" ht="14.2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spans="1:26" ht="14.2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spans="1:26" ht="14.2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spans="1:26" ht="14.2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spans="1:26" ht="14.2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spans="1:26" ht="14.2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spans="1:26" ht="14.2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spans="1:26" ht="14.2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spans="1:26" ht="14.2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spans="1:26" ht="14.2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spans="1:26" ht="14.2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spans="1:26" ht="14.2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spans="1:26" ht="14.2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spans="1:26" ht="14.2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spans="1:26" ht="14.2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spans="1:26" ht="14.2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spans="1:26" ht="14.2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spans="1:26" ht="14.2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spans="1:26" ht="14.2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spans="1:26" ht="14.2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spans="1:26" ht="14.2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spans="1:26" ht="14.2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spans="1:26" ht="14.2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spans="1:26" ht="14.2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spans="1:26" ht="14.2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spans="1:26" ht="14.2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spans="1:26" ht="14.2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spans="1:26" ht="14.2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spans="1:26" ht="14.2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spans="1:26" ht="14.2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spans="1:26" ht="14.2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spans="1:26" ht="14.2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spans="1:26" ht="14.2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spans="1:26" ht="14.2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spans="1:26" ht="14.2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spans="1:26" ht="14.2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spans="1:26" ht="14.2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spans="1:26" ht="14.2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spans="1:26" ht="14.2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spans="1:26" ht="14.2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spans="1:26" ht="14.2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spans="1:26" ht="14.2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spans="1:26" ht="14.2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spans="1:26" ht="14.2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spans="1:26" ht="14.2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spans="1:26" ht="14.2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spans="1:26" ht="14.2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spans="1:26" ht="14.2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spans="1:26" ht="14.2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spans="1:26" ht="14.2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spans="1:26" ht="14.2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spans="1:26" ht="14.2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spans="1:26" ht="14.2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spans="1:26" ht="14.2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spans="1:26" ht="14.2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spans="1:26" ht="14.2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spans="1:26" ht="14.2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spans="1:26" ht="14.2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spans="1:26" ht="14.2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spans="1:26" ht="14.2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spans="1:26" ht="14.2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spans="1:26" ht="14.2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spans="1:26" ht="14.2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spans="1:26" ht="14.2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spans="1:26" ht="14.2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spans="1:26" ht="14.2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spans="1:26" ht="14.2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spans="1:26" ht="14.2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spans="1:26" ht="14.2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spans="1:26" ht="14.2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spans="1:26" ht="14.2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spans="1:26" ht="14.2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spans="1:26" ht="14.2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spans="1:26" ht="14.2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spans="1:26" ht="14.2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spans="1:26" ht="14.2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spans="1:26" ht="14.2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spans="1:26" ht="14.2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spans="1:26" ht="14.2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spans="1:26" ht="14.2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spans="1:26" ht="14.2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spans="1:26" ht="14.2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spans="1:26" ht="14.2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spans="1:26" ht="14.2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spans="1:26" ht="14.2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spans="1:26" ht="14.2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spans="1:26" ht="14.2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spans="1:26" ht="14.2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spans="1:26" ht="14.2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spans="1:26" ht="14.2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spans="1:26" ht="14.2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spans="1:26" ht="14.2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spans="1:26" ht="14.2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spans="1:26" ht="14.2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spans="1:26" ht="14.2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spans="1:26" ht="14.2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spans="1:26" ht="14.2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spans="1:26" ht="14.2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spans="1:26" ht="14.2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spans="1:26" ht="14.2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spans="1:26" ht="14.2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spans="1:26" ht="14.2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spans="1:26" ht="14.2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spans="1:26" ht="14.2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spans="1:26" ht="14.2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spans="1:26" ht="14.2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spans="1:26" ht="14.2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spans="1:26" ht="14.2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spans="1:26" ht="14.2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spans="1:26" ht="14.2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spans="1:26" ht="14.2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spans="1:26" ht="14.2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spans="1:26" ht="14.2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spans="1:26" ht="14.2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spans="1:26" ht="14.2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spans="1:26" ht="14.2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spans="1:26" ht="14.2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spans="1:26" ht="14.2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spans="1:26" ht="14.2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spans="1:26" ht="14.2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spans="1:26" ht="14.2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spans="1:26" ht="14.2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spans="1:26" ht="14.2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spans="1:26" ht="14.2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spans="1:26" ht="14.2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spans="1:26" ht="14.2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spans="1:26" ht="14.2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spans="1:26" ht="14.2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spans="1:26" ht="14.2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spans="1:26" ht="14.2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spans="1:26" ht="14.2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spans="1:26" ht="14.2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spans="1:26" ht="14.2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spans="1:26" ht="14.2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spans="1:26" ht="14.2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spans="1:26" ht="14.2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spans="1:26" ht="14.2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spans="1:26" ht="14.2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spans="1:26" ht="14.2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spans="1:26" ht="14.2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spans="1:26" ht="14.2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spans="1:26" ht="14.2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spans="1:26" ht="14.2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spans="1:26" ht="14.2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spans="1:26" ht="14.2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spans="1:26" ht="14.2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spans="1:26" ht="14.2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spans="1:26" ht="14.2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spans="1:26" ht="14.2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spans="1:26" ht="14.2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spans="1:26" ht="14.2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spans="1:26" ht="14.2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spans="1:26" ht="14.2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spans="1:26" ht="14.2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spans="1:26" ht="14.2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spans="1:26" ht="14.2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spans="1:26" ht="14.2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spans="1:26" ht="14.2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spans="1:26" ht="14.2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spans="1:26" ht="14.2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spans="1:26" ht="14.2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spans="1:26" ht="14.2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spans="1:26" ht="14.2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spans="1:26" ht="14.2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spans="1:26" ht="14.2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spans="1:26" ht="14.2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spans="1:26" ht="14.2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spans="1:26" ht="14.2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spans="1:26" ht="14.2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spans="1:26" ht="14.2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spans="1:26" ht="14.2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spans="1:26" ht="14.2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spans="1:26" ht="14.2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spans="1:26" ht="14.2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spans="1:26" ht="14.2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spans="1:26" ht="14.2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spans="1:26" ht="14.2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spans="1:26" ht="14.2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spans="1:26" ht="14.2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spans="1:26" ht="14.2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spans="1:26" ht="14.2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spans="1:26" ht="14.2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spans="1:26" ht="14.2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spans="1:26" ht="14.2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spans="1:26" ht="14.2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spans="1:26" ht="14.2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spans="1:26" ht="14.2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spans="1:26" ht="14.2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spans="1:26" ht="14.2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spans="1:26" ht="14.2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spans="1:26" ht="14.2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spans="1:26" ht="14.2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spans="1:26" ht="14.2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spans="1:26" ht="14.2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spans="1:26" ht="14.2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spans="1:26" ht="14.2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spans="1:26" ht="14.2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spans="1:26" ht="14.2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spans="1:26" ht="14.2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spans="1:26" ht="14.2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spans="1:26" ht="14.2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spans="1:26" ht="14.2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spans="1:26" ht="14.2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spans="1:26" ht="14.2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spans="1:26" ht="14.2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spans="1:26" ht="14.2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spans="1:26" ht="14.2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spans="1:26" ht="14.2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spans="1:26" ht="14.2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spans="1:26" ht="14.2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spans="1:26" ht="14.2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spans="1:26" ht="14.2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spans="1:26" ht="14.2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spans="1:26" ht="14.2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spans="1:26" ht="14.2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spans="1:26" ht="14.2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spans="1:26" ht="14.2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spans="1:26" ht="14.2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spans="1:26" ht="14.2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spans="1:26" ht="14.2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spans="1:26" ht="14.2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spans="1:26" ht="14.2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spans="1:26" ht="14.2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spans="1:26" ht="14.2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spans="1:26" ht="14.2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spans="1:26" ht="14.2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spans="1:26" ht="14.2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spans="1:26" ht="14.2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spans="1:26" ht="14.2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spans="1:26" ht="14.2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spans="1:26" ht="14.2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spans="1:26" ht="14.2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spans="1:26" ht="14.2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spans="1:26" ht="14.2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spans="1:26" ht="14.2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spans="1:26" ht="14.2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spans="1:26" ht="14.2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spans="1:26" ht="14.2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spans="1:26" ht="14.2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spans="1:26" ht="14.2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spans="1:26" ht="14.2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spans="1:26" ht="14.2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spans="1:26" ht="14.2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spans="1:26" ht="14.2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spans="1:26" ht="14.2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spans="1:26" ht="14.2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spans="1:26" ht="14.2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spans="1:26" ht="14.2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spans="1:26" ht="14.2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spans="1:26" ht="14.2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spans="1:26" ht="14.2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spans="1:26" ht="14.2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spans="1:26" ht="14.2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spans="1:26" ht="14.2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spans="1:26" ht="14.2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spans="1:26" ht="14.2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spans="1:26" ht="14.2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spans="1:26" ht="14.2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spans="1:26" ht="14.2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spans="1:26" ht="14.2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spans="1:26" ht="14.2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spans="1:26" ht="14.2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spans="1:26" ht="14.2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spans="1:26" ht="14.2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spans="1:26" ht="14.2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spans="1:26" ht="14.2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spans="1:26" ht="14.2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spans="1:26" ht="14.2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spans="1:26" ht="14.2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spans="1:26" ht="14.2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spans="1:26" ht="14.2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spans="1:26" ht="14.2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spans="1:26" ht="14.2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spans="1:26" ht="14.2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spans="1:26" ht="14.2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spans="1:26" ht="14.2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spans="1:26" ht="14.2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spans="1:26" ht="14.2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spans="1:26" ht="14.2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spans="1:26" ht="14.2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spans="1:26" ht="14.2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spans="1:26" ht="14.2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spans="1:26" ht="14.2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spans="1:26" ht="14.2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spans="1:26" ht="14.2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spans="1:26" ht="14.2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spans="1:26" ht="14.2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spans="1:26" ht="14.2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spans="1:26" ht="14.2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spans="1:26" ht="14.2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spans="1:26" ht="14.2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spans="1:26" ht="14.2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spans="1:26" ht="14.2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spans="1:26" ht="14.2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spans="1:26" ht="14.2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spans="1:26" ht="14.2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spans="1:26" ht="14.2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spans="1:26" ht="14.2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spans="1:26" ht="14.2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spans="1:26" ht="14.2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spans="1:26" ht="14.2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spans="1:26" ht="14.2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spans="1:26" ht="14.2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spans="1:26" ht="14.2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spans="1:26" ht="14.2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spans="1:26" ht="14.2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spans="1:26" ht="14.2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spans="1:26" ht="14.2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spans="1:26" ht="14.2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spans="1:26" ht="14.2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spans="1:26" ht="14.2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spans="1:26" ht="14.2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spans="1:26" ht="14.2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spans="1:26" ht="14.2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spans="1:26" ht="14.2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spans="1:26" ht="14.2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spans="1:26" ht="14.2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spans="1:26" ht="14.2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spans="1:26" ht="14.2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spans="1:26" ht="14.2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spans="1:26" ht="14.2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spans="1:26" ht="14.2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spans="1:26" ht="14.2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spans="1:26" ht="14.2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spans="1:26" ht="14.2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spans="1:26" ht="14.2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spans="1:26" ht="14.2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spans="1:26" ht="14.2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spans="1:26" ht="14.2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spans="1:26" ht="14.2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spans="1:26" ht="14.2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spans="1:26" ht="14.2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spans="1:26" ht="14.2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spans="1:26" ht="14.2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spans="1:26" ht="14.2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spans="1:26" ht="14.2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spans="1:26" ht="14.2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spans="1:26" ht="14.2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spans="1:26" ht="14.2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spans="1:26" ht="14.2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spans="1:26" ht="14.2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spans="1:26" ht="14.2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spans="1:26" ht="14.2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spans="1:26" ht="14.2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spans="1:26" ht="14.2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spans="1:26" ht="14.2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spans="1:26" ht="14.2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spans="1:26" ht="14.2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spans="1:26" ht="14.2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spans="1:26" ht="14.2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spans="1:26" ht="14.2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spans="1:26" ht="14.2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spans="1:26" ht="14.2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spans="1:26" ht="14.2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spans="1:26" ht="14.2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spans="1:26" ht="14.2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spans="1:26" ht="14.2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spans="1:26" ht="14.2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spans="1:26" ht="14.2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spans="1:26" ht="14.2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spans="1:26" ht="14.2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spans="1:26" ht="14.2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spans="1:26" ht="14.2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spans="1:26" ht="14.2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spans="1:26" ht="14.2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spans="1:26" ht="14.2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spans="1:26" ht="14.2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spans="1:26" ht="14.2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spans="1:26" ht="14.2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spans="1:26" ht="14.2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spans="1:26" ht="14.2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spans="1:26" ht="14.2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spans="1:26" ht="14.2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spans="1:26" ht="14.2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spans="1:26" ht="14.2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spans="1:26" ht="14.2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spans="1:26" ht="14.2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spans="1:26" ht="14.2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spans="1:26" ht="14.2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spans="1:26" ht="14.2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spans="1:26" ht="14.2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spans="1:26" ht="14.2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spans="1:26" ht="14.2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spans="1:26" ht="14.2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spans="1:26" ht="14.2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spans="1:26" ht="14.2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spans="1:26" ht="14.2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spans="1:26" ht="14.2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spans="1:26" ht="14.2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spans="1:26" ht="14.2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spans="1:26" ht="14.2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spans="1:26" ht="14.2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spans="1:26" ht="14.2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spans="1:26" ht="14.2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spans="1:26" ht="14.2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spans="1:26" ht="14.2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spans="1:26" ht="14.2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spans="1:26" ht="14.2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spans="1:26" ht="14.2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spans="1:26" ht="14.2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spans="1:26" ht="14.2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spans="1:26" ht="14.2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spans="1:26" ht="14.2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spans="1:26" ht="14.2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spans="1:26" ht="14.2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spans="1:26" ht="14.2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spans="1:26" ht="14.2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spans="1:26" ht="14.2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spans="1:26" ht="14.2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spans="1:26" ht="14.2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spans="1:26" ht="14.2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spans="1:26" ht="14.2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spans="1:26" ht="14.2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spans="1:26" ht="14.2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spans="1:26" ht="14.2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spans="1:26" ht="14.2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spans="1:26" ht="14.2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spans="1:26" ht="14.2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spans="1:26" ht="14.2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spans="1:26" ht="14.2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spans="1:26" ht="14.2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spans="1:26" ht="14.2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spans="1:26" ht="14.2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spans="1:26" ht="14.2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spans="1:26" ht="14.2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spans="1:26" ht="14.2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spans="1:26" ht="14.2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spans="1:26" ht="14.2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spans="1:26" ht="14.2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spans="1:26" ht="14.2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spans="1:26" ht="14.2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spans="1:26" ht="14.2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spans="1:26" ht="14.2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spans="1:26" ht="14.2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spans="1:26" ht="14.2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spans="1:26" ht="14.2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spans="1:26" ht="14.2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spans="1:26" ht="14.2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spans="1:26" ht="14.2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spans="1:26" ht="14.2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spans="1:26" ht="14.2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spans="1:26" ht="14.2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spans="1:26" ht="14.2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spans="1:26" ht="14.2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spans="1:26" ht="14.2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spans="1:26" ht="14.2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spans="1:26" ht="14.2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spans="1:26" ht="14.2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spans="1:26" ht="14.2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spans="1:26" ht="14.2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spans="1:26" ht="14.2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spans="1:26" ht="14.2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spans="1:26" ht="14.2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spans="1:26" ht="14.2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spans="1:26" ht="14.2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spans="1:26" ht="14.2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spans="1:26" ht="14.2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spans="1:26" ht="14.2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spans="1:26" ht="14.2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spans="1:26" ht="14.2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spans="1:26" ht="14.2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spans="1:26" ht="14.2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spans="1:26" ht="14.2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spans="1:26" ht="14.2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spans="1:26" ht="14.2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spans="1:26" ht="14.2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spans="1:26" ht="14.2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spans="1:26" ht="14.2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spans="1:26" ht="14.2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spans="1:26" ht="14.2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spans="1:26" ht="14.2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spans="1:26" ht="14.2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spans="1:26" ht="14.2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spans="1:26" ht="14.2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spans="1:26" ht="14.2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conditionalFormatting sqref="C46:C50 C2:C43 C53:C153">
    <cfRule type="cellIs" dxfId="7" priority="1" operator="equal">
      <formula>0</formula>
    </cfRule>
  </conditionalFormatting>
  <conditionalFormatting sqref="C46:C50 C2:C43 C53:C153">
    <cfRule type="cellIs" dxfId="6" priority="2" operator="equal">
      <formula>1</formula>
    </cfRule>
  </conditionalFormatting>
  <conditionalFormatting sqref="C51:C52">
    <cfRule type="cellIs" dxfId="5" priority="3" operator="equal">
      <formula>0</formula>
    </cfRule>
  </conditionalFormatting>
  <conditionalFormatting sqref="C51:C52">
    <cfRule type="cellIs" dxfId="4" priority="4" operator="equal">
      <formula>1</formula>
    </cfRule>
  </conditionalFormatting>
  <conditionalFormatting sqref="C44">
    <cfRule type="cellIs" dxfId="3" priority="5" operator="equal">
      <formula>0</formula>
    </cfRule>
  </conditionalFormatting>
  <conditionalFormatting sqref="C44">
    <cfRule type="cellIs" dxfId="2" priority="6" operator="equal">
      <formula>1</formula>
    </cfRule>
  </conditionalFormatting>
  <conditionalFormatting sqref="C45">
    <cfRule type="cellIs" dxfId="1" priority="7" operator="equal">
      <formula>0</formula>
    </cfRule>
  </conditionalFormatting>
  <conditionalFormatting sqref="C45">
    <cfRule type="cellIs" dxfId="0" priority="8" operator="equal">
      <formula>1</formula>
    </cfRule>
  </conditionalFormatting>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Z1000"/>
  <sheetViews>
    <sheetView workbookViewId="0"/>
  </sheetViews>
  <sheetFormatPr defaultColWidth="12.625" defaultRowHeight="15" customHeight="1"/>
  <cols>
    <col min="1" max="1" width="11.625" customWidth="1"/>
    <col min="2" max="2" width="8" customWidth="1"/>
    <col min="3" max="3" width="7.75" customWidth="1"/>
    <col min="4" max="4" width="40.25" customWidth="1"/>
    <col min="5" max="5" width="8" customWidth="1"/>
    <col min="6" max="26" width="7.75" customWidth="1"/>
  </cols>
  <sheetData>
    <row r="1" spans="1:26" ht="14.25" customHeight="1">
      <c r="A1" s="5" t="s">
        <v>1563</v>
      </c>
      <c r="B1" s="90"/>
      <c r="C1" s="6"/>
      <c r="D1" s="6"/>
    </row>
    <row r="2" spans="1:26" ht="14.25" customHeight="1">
      <c r="A2" s="1" t="s">
        <v>1564</v>
      </c>
      <c r="B2" s="91" t="s">
        <v>1565</v>
      </c>
      <c r="C2" s="1" t="s">
        <v>1566</v>
      </c>
      <c r="D2" s="1" t="s">
        <v>1567</v>
      </c>
    </row>
    <row r="3" spans="1:26" ht="14.25" customHeight="1">
      <c r="A3" s="2" t="s">
        <v>1568</v>
      </c>
      <c r="B3" s="7" t="s">
        <v>1569</v>
      </c>
      <c r="C3" s="92"/>
      <c r="D3" s="93" t="s">
        <v>393</v>
      </c>
    </row>
    <row r="4" spans="1:26" ht="14.25" customHeight="1">
      <c r="A4" s="2" t="s">
        <v>1570</v>
      </c>
      <c r="B4" s="94" t="s">
        <v>1571</v>
      </c>
      <c r="C4" s="95"/>
      <c r="D4" s="93" t="s">
        <v>391</v>
      </c>
    </row>
    <row r="5" spans="1:26" ht="14.25" customHeight="1">
      <c r="A5" s="93" t="s">
        <v>1572</v>
      </c>
      <c r="B5" s="7" t="s">
        <v>1573</v>
      </c>
      <c r="C5" s="96"/>
      <c r="D5" s="93" t="s">
        <v>389</v>
      </c>
    </row>
    <row r="6" spans="1:26" ht="14.25" customHeight="1">
      <c r="A6" s="2" t="s">
        <v>1574</v>
      </c>
      <c r="B6" s="7" t="s">
        <v>1529</v>
      </c>
      <c r="C6" s="97"/>
      <c r="D6" s="93" t="s">
        <v>1575</v>
      </c>
    </row>
    <row r="7" spans="1:26" ht="14.25" customHeight="1">
      <c r="A7" s="2" t="s">
        <v>1576</v>
      </c>
      <c r="B7" s="7" t="s">
        <v>1577</v>
      </c>
      <c r="C7" s="98"/>
      <c r="D7" s="93" t="s">
        <v>1578</v>
      </c>
    </row>
    <row r="8" spans="1:26" ht="14.25" customHeight="1">
      <c r="A8" s="93" t="s">
        <v>1579</v>
      </c>
      <c r="B8" s="7" t="s">
        <v>1580</v>
      </c>
      <c r="C8" s="99"/>
      <c r="D8" s="93" t="s">
        <v>385</v>
      </c>
    </row>
    <row r="9" spans="1:26" ht="14.25" customHeight="1">
      <c r="A9" s="2" t="s">
        <v>1581</v>
      </c>
      <c r="B9" s="7" t="s">
        <v>1582</v>
      </c>
      <c r="C9" s="100"/>
      <c r="D9" s="93" t="s">
        <v>403</v>
      </c>
    </row>
    <row r="10" spans="1:26" ht="14.25" customHeight="1">
      <c r="A10" s="2" t="s">
        <v>1583</v>
      </c>
      <c r="B10" s="101" t="s">
        <v>1584</v>
      </c>
      <c r="C10" s="102"/>
      <c r="D10" s="93" t="s">
        <v>382</v>
      </c>
    </row>
    <row r="11" spans="1:26" ht="14.25" customHeight="1">
      <c r="A11" s="2" t="s">
        <v>1585</v>
      </c>
      <c r="B11" s="7" t="s">
        <v>1586</v>
      </c>
      <c r="C11" s="103"/>
      <c r="D11" s="93" t="s">
        <v>379</v>
      </c>
    </row>
    <row r="12" spans="1:26" ht="14.25" customHeight="1">
      <c r="A12" s="2" t="s">
        <v>1587</v>
      </c>
      <c r="B12" s="94" t="s">
        <v>1588</v>
      </c>
      <c r="C12" s="104"/>
      <c r="D12" s="93" t="s">
        <v>1589</v>
      </c>
    </row>
    <row r="13" spans="1:26" ht="14.25" customHeight="1">
      <c r="A13" s="93" t="s">
        <v>1590</v>
      </c>
      <c r="B13" s="7" t="s">
        <v>1591</v>
      </c>
      <c r="C13" s="105"/>
      <c r="D13" s="93" t="s">
        <v>409</v>
      </c>
    </row>
    <row r="14" spans="1:26" ht="14.25" customHeight="1">
      <c r="A14" s="2" t="s">
        <v>1592</v>
      </c>
      <c r="B14" s="94" t="s">
        <v>1593</v>
      </c>
      <c r="C14" s="106"/>
      <c r="D14" s="93" t="s">
        <v>395</v>
      </c>
    </row>
    <row r="15" spans="1:26" ht="14.25" customHeight="1">
      <c r="A15" s="2" t="s">
        <v>1594</v>
      </c>
      <c r="B15" s="94" t="s">
        <v>1595</v>
      </c>
      <c r="C15" s="107"/>
      <c r="D15" s="2" t="s">
        <v>407</v>
      </c>
      <c r="E15" s="2"/>
      <c r="F15" s="2"/>
      <c r="G15" s="2"/>
      <c r="H15" s="2"/>
      <c r="I15" s="2"/>
      <c r="J15" s="2"/>
      <c r="K15" s="2"/>
      <c r="L15" s="2"/>
      <c r="M15" s="2"/>
      <c r="N15" s="2"/>
      <c r="O15" s="2"/>
      <c r="P15" s="2"/>
      <c r="Q15" s="2"/>
      <c r="R15" s="2"/>
      <c r="S15" s="2"/>
      <c r="T15" s="2"/>
      <c r="U15" s="2"/>
      <c r="V15" s="2"/>
      <c r="W15" s="2"/>
      <c r="X15" s="2"/>
      <c r="Y15" s="2"/>
      <c r="Z15" s="2"/>
    </row>
    <row r="16" spans="1:26" ht="14.25" customHeight="1">
      <c r="A16" s="2" t="s">
        <v>1596</v>
      </c>
      <c r="B16" s="7">
        <v>740000</v>
      </c>
      <c r="C16" s="108"/>
      <c r="D16" s="2" t="s">
        <v>405</v>
      </c>
      <c r="E16" s="2"/>
      <c r="F16" s="2"/>
      <c r="G16" s="2"/>
      <c r="H16" s="2"/>
      <c r="I16" s="2"/>
      <c r="J16" s="2"/>
      <c r="K16" s="2"/>
      <c r="L16" s="2"/>
      <c r="M16" s="2"/>
      <c r="N16" s="2"/>
      <c r="O16" s="2"/>
      <c r="P16" s="2"/>
      <c r="Q16" s="2"/>
      <c r="R16" s="2"/>
      <c r="S16" s="2"/>
      <c r="T16" s="2"/>
      <c r="U16" s="2"/>
      <c r="V16" s="2"/>
      <c r="W16" s="2"/>
      <c r="X16" s="2"/>
      <c r="Y16" s="2"/>
      <c r="Z16" s="2"/>
    </row>
    <row r="17" spans="1:26" ht="14.25" customHeight="1">
      <c r="A17" s="2" t="s">
        <v>1597</v>
      </c>
      <c r="B17" s="7" t="s">
        <v>1598</v>
      </c>
      <c r="C17" s="109"/>
      <c r="D17" s="93" t="s">
        <v>397</v>
      </c>
    </row>
    <row r="18" spans="1:26" ht="14.25" customHeight="1">
      <c r="A18" s="2" t="s">
        <v>1599</v>
      </c>
      <c r="B18" s="94" t="s">
        <v>1600</v>
      </c>
      <c r="C18" s="110"/>
      <c r="D18" s="93" t="s">
        <v>376</v>
      </c>
    </row>
    <row r="19" spans="1:26" ht="14.25" customHeight="1">
      <c r="A19" s="2" t="s">
        <v>1601</v>
      </c>
      <c r="B19" s="7" t="s">
        <v>1602</v>
      </c>
      <c r="C19" s="111"/>
      <c r="D19" s="93" t="s">
        <v>400</v>
      </c>
    </row>
    <row r="20" spans="1:26" ht="14.25" customHeight="1">
      <c r="A20" s="2" t="s">
        <v>1603</v>
      </c>
      <c r="B20" s="94" t="s">
        <v>1604</v>
      </c>
      <c r="C20" s="112"/>
      <c r="D20" s="93" t="s">
        <v>369</v>
      </c>
    </row>
    <row r="21" spans="1:26" ht="14.25" customHeight="1">
      <c r="A21" s="93" t="s">
        <v>1605</v>
      </c>
      <c r="B21" s="7" t="s">
        <v>1606</v>
      </c>
      <c r="C21" s="113"/>
      <c r="D21" s="93" t="s">
        <v>1607</v>
      </c>
    </row>
    <row r="22" spans="1:26" ht="14.25" customHeight="1">
      <c r="B22" s="7"/>
    </row>
    <row r="23" spans="1:26" ht="14.25" customHeight="1">
      <c r="A23" s="5" t="s">
        <v>1608</v>
      </c>
      <c r="B23" s="90"/>
      <c r="C23" s="6"/>
      <c r="D23" s="6"/>
      <c r="E23" s="2"/>
      <c r="F23" s="2"/>
      <c r="G23" s="2"/>
      <c r="H23" s="2"/>
      <c r="I23" s="2"/>
      <c r="J23" s="2"/>
      <c r="K23" s="2"/>
      <c r="L23" s="2"/>
      <c r="M23" s="2"/>
      <c r="N23" s="2"/>
      <c r="O23" s="2"/>
      <c r="P23" s="2"/>
      <c r="Q23" s="2"/>
      <c r="R23" s="2"/>
      <c r="S23" s="2"/>
      <c r="T23" s="2"/>
      <c r="U23" s="2"/>
      <c r="V23" s="2"/>
      <c r="W23" s="2"/>
      <c r="X23" s="2"/>
      <c r="Y23" s="2"/>
      <c r="Z23" s="2"/>
    </row>
    <row r="24" spans="1:26" ht="14.25" customHeight="1">
      <c r="A24" s="1" t="s">
        <v>1564</v>
      </c>
      <c r="B24" s="91" t="s">
        <v>1565</v>
      </c>
      <c r="C24" s="1" t="s">
        <v>1566</v>
      </c>
      <c r="D24" s="1" t="s">
        <v>1609</v>
      </c>
      <c r="E24" s="1"/>
      <c r="F24" s="1"/>
      <c r="G24" s="1"/>
      <c r="H24" s="1"/>
      <c r="I24" s="1"/>
      <c r="J24" s="1"/>
      <c r="K24" s="1"/>
      <c r="L24" s="1"/>
      <c r="M24" s="1"/>
      <c r="N24" s="1"/>
      <c r="O24" s="1"/>
      <c r="P24" s="1"/>
      <c r="Q24" s="1"/>
      <c r="R24" s="1"/>
      <c r="S24" s="1"/>
      <c r="T24" s="1"/>
      <c r="U24" s="1"/>
      <c r="V24" s="1"/>
      <c r="W24" s="1"/>
      <c r="X24" s="1"/>
      <c r="Y24" s="1"/>
      <c r="Z24" s="1"/>
    </row>
    <row r="25" spans="1:26" ht="14.25" customHeight="1">
      <c r="A25" s="93" t="s">
        <v>1581</v>
      </c>
      <c r="B25" s="7" t="s">
        <v>1582</v>
      </c>
      <c r="C25" s="100"/>
      <c r="D25" s="93" t="s">
        <v>1610</v>
      </c>
    </row>
    <row r="26" spans="1:26" ht="14.25" customHeight="1">
      <c r="A26" s="2" t="s">
        <v>1583</v>
      </c>
      <c r="B26" s="101" t="s">
        <v>1584</v>
      </c>
      <c r="C26" s="102"/>
      <c r="D26" s="2" t="s">
        <v>1611</v>
      </c>
      <c r="E26" s="2"/>
      <c r="F26" s="2"/>
      <c r="G26" s="2"/>
      <c r="H26" s="2"/>
      <c r="I26" s="2"/>
      <c r="J26" s="2"/>
      <c r="K26" s="2"/>
      <c r="L26" s="2"/>
      <c r="M26" s="2"/>
      <c r="N26" s="2"/>
      <c r="O26" s="2"/>
      <c r="P26" s="2"/>
      <c r="Q26" s="2"/>
      <c r="R26" s="2"/>
      <c r="S26" s="2"/>
      <c r="T26" s="2"/>
      <c r="U26" s="2"/>
      <c r="V26" s="2"/>
      <c r="W26" s="2"/>
      <c r="X26" s="2"/>
      <c r="Y26" s="2"/>
      <c r="Z26" s="2"/>
    </row>
    <row r="27" spans="1:26" ht="14.25" customHeight="1">
      <c r="A27" s="93" t="s">
        <v>1599</v>
      </c>
      <c r="B27" s="7" t="s">
        <v>1600</v>
      </c>
      <c r="C27" s="110"/>
      <c r="D27" s="93" t="s">
        <v>57</v>
      </c>
    </row>
    <row r="28" spans="1:26" ht="14.25" customHeight="1">
      <c r="A28" s="93" t="s">
        <v>1574</v>
      </c>
      <c r="B28" s="7" t="s">
        <v>1529</v>
      </c>
      <c r="C28" s="97"/>
      <c r="D28" s="93" t="s">
        <v>849</v>
      </c>
    </row>
    <row r="29" spans="1:26" ht="14.25" customHeight="1">
      <c r="A29" s="93" t="s">
        <v>1603</v>
      </c>
      <c r="B29" s="7">
        <v>969696</v>
      </c>
      <c r="C29" s="112"/>
      <c r="D29" s="93" t="s">
        <v>550</v>
      </c>
    </row>
    <row r="30" spans="1:26" ht="14.25" customHeight="1">
      <c r="A30" s="93" t="s">
        <v>1570</v>
      </c>
      <c r="B30" s="7" t="s">
        <v>1571</v>
      </c>
      <c r="C30" s="95"/>
      <c r="D30" s="93" t="s">
        <v>1192</v>
      </c>
    </row>
    <row r="31" spans="1:26" ht="14.25" customHeight="1">
      <c r="A31" s="93" t="s">
        <v>1585</v>
      </c>
      <c r="B31" s="7" t="s">
        <v>1586</v>
      </c>
      <c r="C31" s="103"/>
      <c r="D31" s="93" t="s">
        <v>610</v>
      </c>
    </row>
    <row r="32" spans="1:26" ht="14.25" customHeight="1">
      <c r="A32" s="2" t="s">
        <v>1597</v>
      </c>
      <c r="B32" s="7" t="s">
        <v>1598</v>
      </c>
      <c r="C32" s="109"/>
      <c r="D32" s="2" t="s">
        <v>608</v>
      </c>
      <c r="E32" s="2"/>
      <c r="F32" s="2"/>
      <c r="G32" s="2"/>
      <c r="H32" s="2"/>
      <c r="I32" s="2"/>
      <c r="J32" s="2"/>
      <c r="K32" s="2"/>
      <c r="L32" s="2"/>
      <c r="M32" s="2"/>
      <c r="N32" s="2"/>
      <c r="O32" s="2"/>
      <c r="P32" s="2"/>
      <c r="Q32" s="2"/>
      <c r="R32" s="2"/>
      <c r="S32" s="2"/>
      <c r="T32" s="2"/>
      <c r="U32" s="2"/>
      <c r="V32" s="2"/>
      <c r="W32" s="2"/>
      <c r="X32" s="2"/>
      <c r="Y32" s="2"/>
      <c r="Z32" s="2"/>
    </row>
    <row r="33" spans="1:26" ht="14.25" customHeight="1">
      <c r="A33" s="93" t="s">
        <v>1568</v>
      </c>
      <c r="B33" s="7" t="s">
        <v>1569</v>
      </c>
      <c r="C33" s="114"/>
      <c r="D33" s="93" t="s">
        <v>1186</v>
      </c>
    </row>
    <row r="34" spans="1:26" ht="14.25" customHeight="1">
      <c r="A34" s="2" t="s">
        <v>1594</v>
      </c>
      <c r="B34" s="94" t="s">
        <v>1595</v>
      </c>
      <c r="C34" s="107"/>
      <c r="D34" s="2" t="s">
        <v>1612</v>
      </c>
      <c r="E34" s="2"/>
      <c r="F34" s="2"/>
      <c r="G34" s="2"/>
      <c r="H34" s="2"/>
      <c r="I34" s="2"/>
      <c r="J34" s="2"/>
      <c r="K34" s="2"/>
      <c r="L34" s="2"/>
      <c r="M34" s="2"/>
      <c r="N34" s="2"/>
      <c r="O34" s="2"/>
      <c r="P34" s="2"/>
      <c r="Q34" s="2"/>
      <c r="R34" s="2"/>
      <c r="S34" s="2"/>
      <c r="T34" s="2"/>
      <c r="U34" s="2"/>
      <c r="V34" s="2"/>
      <c r="W34" s="2"/>
      <c r="X34" s="2"/>
      <c r="Y34" s="2"/>
      <c r="Z34" s="2"/>
    </row>
    <row r="35" spans="1:26" ht="14.25" customHeight="1">
      <c r="B35" s="7"/>
    </row>
    <row r="36" spans="1:26" ht="14.25" customHeight="1">
      <c r="A36" s="5" t="s">
        <v>1613</v>
      </c>
      <c r="B36" s="90"/>
      <c r="C36" s="6"/>
      <c r="D36" s="6"/>
      <c r="E36" s="2"/>
      <c r="F36" s="2"/>
      <c r="G36" s="2"/>
      <c r="H36" s="2"/>
      <c r="I36" s="2"/>
      <c r="J36" s="2"/>
      <c r="K36" s="2"/>
      <c r="L36" s="2"/>
      <c r="M36" s="2"/>
      <c r="N36" s="2"/>
      <c r="O36" s="2"/>
      <c r="P36" s="2"/>
      <c r="Q36" s="2"/>
      <c r="R36" s="2"/>
      <c r="S36" s="2"/>
      <c r="T36" s="2"/>
      <c r="U36" s="2"/>
      <c r="V36" s="2"/>
      <c r="W36" s="2"/>
      <c r="X36" s="2"/>
      <c r="Y36" s="2"/>
      <c r="Z36" s="2"/>
    </row>
    <row r="37" spans="1:26" ht="14.25" customHeight="1">
      <c r="A37" s="1" t="s">
        <v>1564</v>
      </c>
      <c r="B37" s="91" t="s">
        <v>1565</v>
      </c>
      <c r="C37" s="1" t="s">
        <v>1566</v>
      </c>
      <c r="D37" s="1" t="s">
        <v>1567</v>
      </c>
      <c r="E37" s="2"/>
      <c r="F37" s="2"/>
      <c r="G37" s="2"/>
      <c r="H37" s="2"/>
      <c r="I37" s="2"/>
      <c r="J37" s="2"/>
      <c r="K37" s="2"/>
      <c r="L37" s="2"/>
      <c r="M37" s="2"/>
      <c r="N37" s="2"/>
      <c r="O37" s="2"/>
      <c r="P37" s="2"/>
      <c r="Q37" s="2"/>
      <c r="R37" s="2"/>
      <c r="S37" s="2"/>
      <c r="T37" s="2"/>
      <c r="U37" s="2"/>
      <c r="V37" s="2"/>
      <c r="W37" s="2"/>
      <c r="X37" s="2"/>
      <c r="Y37" s="2"/>
      <c r="Z37" s="2"/>
    </row>
    <row r="38" spans="1:26" ht="14.25" customHeight="1">
      <c r="A38" s="2" t="s">
        <v>1599</v>
      </c>
      <c r="B38" s="94" t="s">
        <v>1600</v>
      </c>
      <c r="C38" s="110"/>
      <c r="D38" s="2" t="s">
        <v>1614</v>
      </c>
      <c r="E38" s="2"/>
      <c r="F38" s="2"/>
      <c r="G38" s="2"/>
      <c r="H38" s="2"/>
      <c r="I38" s="2"/>
      <c r="J38" s="2"/>
      <c r="K38" s="2"/>
      <c r="L38" s="2"/>
      <c r="M38" s="2"/>
      <c r="N38" s="2"/>
      <c r="O38" s="2"/>
      <c r="P38" s="2"/>
      <c r="Q38" s="2"/>
      <c r="R38" s="2"/>
      <c r="S38" s="2"/>
      <c r="T38" s="2"/>
      <c r="U38" s="2"/>
      <c r="V38" s="2"/>
      <c r="W38" s="2"/>
      <c r="X38" s="2"/>
      <c r="Y38" s="2"/>
      <c r="Z38" s="2"/>
    </row>
    <row r="39" spans="1:26" ht="14.25" customHeight="1">
      <c r="A39" s="2" t="s">
        <v>1603</v>
      </c>
      <c r="B39" s="7">
        <v>969696</v>
      </c>
      <c r="C39" s="112"/>
      <c r="D39" s="2" t="s">
        <v>1615</v>
      </c>
      <c r="E39" s="2"/>
      <c r="F39" s="2"/>
      <c r="G39" s="2"/>
      <c r="H39" s="2"/>
      <c r="I39" s="2"/>
      <c r="J39" s="2"/>
      <c r="K39" s="2"/>
      <c r="L39" s="2"/>
      <c r="M39" s="2"/>
      <c r="N39" s="2"/>
      <c r="O39" s="2"/>
      <c r="P39" s="2"/>
      <c r="Q39" s="2"/>
      <c r="R39" s="2"/>
      <c r="S39" s="2"/>
      <c r="T39" s="2"/>
      <c r="U39" s="2"/>
      <c r="V39" s="2"/>
      <c r="W39" s="2"/>
      <c r="X39" s="2"/>
      <c r="Y39" s="2"/>
      <c r="Z39" s="2"/>
    </row>
    <row r="40" spans="1:26" ht="14.25" customHeight="1">
      <c r="A40" s="2" t="s">
        <v>1570</v>
      </c>
      <c r="B40" s="7" t="s">
        <v>1571</v>
      </c>
      <c r="C40" s="95"/>
      <c r="D40" s="2" t="s">
        <v>1616</v>
      </c>
      <c r="E40" s="2"/>
      <c r="F40" s="2"/>
      <c r="G40" s="2"/>
      <c r="H40" s="2"/>
      <c r="I40" s="2"/>
      <c r="J40" s="2"/>
      <c r="K40" s="2"/>
      <c r="L40" s="2"/>
      <c r="M40" s="2"/>
      <c r="N40" s="2"/>
      <c r="O40" s="2"/>
      <c r="P40" s="2"/>
      <c r="Q40" s="2"/>
      <c r="R40" s="2"/>
      <c r="S40" s="2"/>
      <c r="T40" s="2"/>
      <c r="U40" s="2"/>
      <c r="V40" s="2"/>
      <c r="W40" s="2"/>
      <c r="X40" s="2"/>
      <c r="Y40" s="2"/>
      <c r="Z40" s="2"/>
    </row>
    <row r="41" spans="1:26" ht="14.25" customHeight="1">
      <c r="A41" s="2" t="s">
        <v>1594</v>
      </c>
      <c r="B41" s="94" t="s">
        <v>1595</v>
      </c>
      <c r="C41" s="107"/>
      <c r="D41" s="2" t="s">
        <v>1617</v>
      </c>
      <c r="E41" s="2"/>
      <c r="F41" s="2"/>
      <c r="G41" s="2"/>
      <c r="H41" s="2"/>
      <c r="I41" s="2"/>
      <c r="J41" s="2"/>
      <c r="K41" s="2"/>
      <c r="L41" s="2"/>
      <c r="M41" s="2"/>
      <c r="N41" s="2"/>
      <c r="O41" s="2"/>
      <c r="P41" s="2"/>
      <c r="Q41" s="2"/>
      <c r="R41" s="2"/>
      <c r="S41" s="2"/>
      <c r="T41" s="2"/>
      <c r="U41" s="2"/>
      <c r="V41" s="2"/>
      <c r="W41" s="2"/>
      <c r="X41" s="2"/>
      <c r="Y41" s="2"/>
      <c r="Z41" s="2"/>
    </row>
    <row r="42" spans="1:26" ht="14.25" customHeight="1">
      <c r="A42" s="2"/>
      <c r="B42" s="7"/>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c r="A43" s="5" t="s">
        <v>1618</v>
      </c>
      <c r="B43" s="90"/>
      <c r="C43" s="6"/>
      <c r="D43" s="6"/>
      <c r="E43" s="2"/>
      <c r="F43" s="2"/>
      <c r="G43" s="2"/>
      <c r="H43" s="2"/>
      <c r="I43" s="2"/>
      <c r="J43" s="2"/>
      <c r="K43" s="2"/>
      <c r="L43" s="2"/>
      <c r="M43" s="2"/>
      <c r="N43" s="2"/>
      <c r="O43" s="2"/>
      <c r="P43" s="2"/>
      <c r="Q43" s="2"/>
      <c r="R43" s="2"/>
      <c r="S43" s="2"/>
      <c r="T43" s="2"/>
      <c r="U43" s="2"/>
      <c r="V43" s="2"/>
      <c r="W43" s="2"/>
      <c r="X43" s="2"/>
      <c r="Y43" s="2"/>
      <c r="Z43" s="2"/>
    </row>
    <row r="44" spans="1:26" ht="14.25" customHeight="1">
      <c r="A44" s="1" t="s">
        <v>1564</v>
      </c>
      <c r="B44" s="91" t="s">
        <v>1565</v>
      </c>
      <c r="C44" s="1" t="s">
        <v>1566</v>
      </c>
      <c r="D44" s="1" t="s">
        <v>1567</v>
      </c>
      <c r="E44" s="2"/>
      <c r="F44" s="2"/>
      <c r="G44" s="2"/>
      <c r="H44" s="2"/>
      <c r="I44" s="2"/>
      <c r="J44" s="2"/>
      <c r="K44" s="2"/>
      <c r="L44" s="2"/>
      <c r="M44" s="2"/>
      <c r="N44" s="2"/>
      <c r="O44" s="2"/>
      <c r="P44" s="2"/>
      <c r="Q44" s="2"/>
      <c r="R44" s="2"/>
      <c r="S44" s="2"/>
      <c r="T44" s="2"/>
      <c r="U44" s="2"/>
      <c r="V44" s="2"/>
      <c r="W44" s="2"/>
      <c r="X44" s="2"/>
      <c r="Y44" s="2"/>
      <c r="Z44" s="2"/>
    </row>
    <row r="45" spans="1:26" ht="14.25" customHeight="1">
      <c r="A45" s="2" t="s">
        <v>1570</v>
      </c>
      <c r="B45" s="7" t="s">
        <v>1571</v>
      </c>
      <c r="C45" s="95"/>
      <c r="D45" s="2" t="s">
        <v>87</v>
      </c>
      <c r="E45" s="2"/>
      <c r="F45" s="2"/>
      <c r="G45" s="2"/>
      <c r="H45" s="2"/>
      <c r="I45" s="2"/>
      <c r="J45" s="2"/>
      <c r="K45" s="2"/>
      <c r="L45" s="2"/>
      <c r="M45" s="2"/>
      <c r="N45" s="2"/>
      <c r="O45" s="2"/>
      <c r="P45" s="2"/>
      <c r="Q45" s="2"/>
      <c r="R45" s="2"/>
      <c r="S45" s="2"/>
      <c r="T45" s="2"/>
      <c r="U45" s="2"/>
      <c r="V45" s="2"/>
      <c r="W45" s="2"/>
      <c r="X45" s="2"/>
      <c r="Y45" s="2"/>
      <c r="Z45" s="2"/>
    </row>
    <row r="46" spans="1:26" ht="14.25" customHeight="1">
      <c r="A46" s="2" t="s">
        <v>1592</v>
      </c>
      <c r="B46" s="94" t="s">
        <v>1593</v>
      </c>
      <c r="C46" s="106"/>
      <c r="D46" s="2" t="s">
        <v>1619</v>
      </c>
      <c r="E46" s="2"/>
      <c r="F46" s="2"/>
      <c r="G46" s="2"/>
      <c r="H46" s="2"/>
      <c r="I46" s="2"/>
      <c r="J46" s="2"/>
      <c r="K46" s="2"/>
      <c r="L46" s="2"/>
      <c r="M46" s="2"/>
      <c r="N46" s="2"/>
      <c r="O46" s="2"/>
      <c r="P46" s="2"/>
      <c r="Q46" s="2"/>
      <c r="R46" s="2"/>
      <c r="S46" s="2"/>
      <c r="T46" s="2"/>
      <c r="U46" s="2"/>
      <c r="V46" s="2"/>
      <c r="W46" s="2"/>
      <c r="X46" s="2"/>
      <c r="Y46" s="2"/>
      <c r="Z46" s="2"/>
    </row>
    <row r="47" spans="1:26" ht="14.25" customHeight="1">
      <c r="A47" s="2" t="s">
        <v>1599</v>
      </c>
      <c r="B47" s="94" t="s">
        <v>1600</v>
      </c>
      <c r="C47" s="110"/>
      <c r="D47" s="2" t="s">
        <v>85</v>
      </c>
      <c r="E47" s="2"/>
      <c r="F47" s="2"/>
      <c r="G47" s="2"/>
      <c r="H47" s="2"/>
      <c r="I47" s="2"/>
      <c r="J47" s="2"/>
      <c r="K47" s="2"/>
      <c r="L47" s="2"/>
      <c r="M47" s="2"/>
      <c r="N47" s="2"/>
      <c r="O47" s="2"/>
      <c r="P47" s="2"/>
      <c r="Q47" s="2"/>
      <c r="R47" s="2"/>
      <c r="S47" s="2"/>
      <c r="T47" s="2"/>
      <c r="U47" s="2"/>
      <c r="V47" s="2"/>
      <c r="W47" s="2"/>
      <c r="X47" s="2"/>
      <c r="Y47" s="2"/>
      <c r="Z47" s="2"/>
    </row>
    <row r="48" spans="1:26" ht="14.25" customHeight="1">
      <c r="A48" s="2" t="s">
        <v>1603</v>
      </c>
      <c r="B48" s="94" t="s">
        <v>1604</v>
      </c>
      <c r="C48" s="112"/>
      <c r="D48" s="2" t="s">
        <v>1198</v>
      </c>
      <c r="E48" s="2"/>
      <c r="F48" s="2"/>
      <c r="G48" s="2"/>
      <c r="H48" s="2"/>
      <c r="I48" s="2"/>
      <c r="J48" s="2"/>
      <c r="K48" s="2"/>
      <c r="L48" s="2"/>
      <c r="M48" s="2"/>
      <c r="N48" s="2"/>
      <c r="O48" s="2"/>
      <c r="P48" s="2"/>
      <c r="Q48" s="2"/>
      <c r="R48" s="2"/>
      <c r="S48" s="2"/>
      <c r="T48" s="2"/>
      <c r="U48" s="2"/>
      <c r="V48" s="2"/>
      <c r="W48" s="2"/>
      <c r="X48" s="2"/>
      <c r="Y48" s="2"/>
      <c r="Z48" s="2"/>
    </row>
    <row r="49" spans="1:26" ht="14.25" customHeight="1">
      <c r="A49" s="2"/>
      <c r="B49" s="7"/>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c r="A50" s="5" t="s">
        <v>1620</v>
      </c>
      <c r="B50" s="90"/>
      <c r="C50" s="6"/>
      <c r="D50" s="6"/>
      <c r="E50" s="2"/>
      <c r="F50" s="2"/>
      <c r="G50" s="2"/>
      <c r="H50" s="2"/>
      <c r="I50" s="2"/>
      <c r="J50" s="2"/>
      <c r="K50" s="2"/>
      <c r="L50" s="2"/>
      <c r="M50" s="2"/>
      <c r="N50" s="2"/>
      <c r="O50" s="2"/>
      <c r="P50" s="2"/>
      <c r="Q50" s="2"/>
      <c r="R50" s="2"/>
      <c r="S50" s="2"/>
      <c r="T50" s="2"/>
      <c r="U50" s="2"/>
      <c r="V50" s="2"/>
      <c r="W50" s="2"/>
      <c r="X50" s="2"/>
      <c r="Y50" s="2"/>
      <c r="Z50" s="2"/>
    </row>
    <row r="51" spans="1:26" ht="14.25" customHeight="1">
      <c r="A51" s="1" t="s">
        <v>1564</v>
      </c>
      <c r="B51" s="91" t="s">
        <v>1565</v>
      </c>
      <c r="C51" s="1" t="s">
        <v>1566</v>
      </c>
      <c r="D51" s="1" t="s">
        <v>1567</v>
      </c>
      <c r="E51" s="2"/>
      <c r="F51" s="2"/>
      <c r="G51" s="2"/>
      <c r="H51" s="2"/>
      <c r="I51" s="2"/>
      <c r="J51" s="2"/>
      <c r="K51" s="2"/>
      <c r="L51" s="2"/>
      <c r="M51" s="2"/>
      <c r="N51" s="2"/>
      <c r="O51" s="2"/>
      <c r="P51" s="2"/>
      <c r="Q51" s="2"/>
      <c r="R51" s="2"/>
      <c r="S51" s="2"/>
      <c r="T51" s="2"/>
      <c r="U51" s="2"/>
      <c r="V51" s="2"/>
      <c r="W51" s="2"/>
      <c r="X51" s="2"/>
      <c r="Y51" s="2"/>
      <c r="Z51" s="2"/>
    </row>
    <row r="52" spans="1:26" ht="14.25" customHeight="1">
      <c r="A52" s="2" t="s">
        <v>1599</v>
      </c>
      <c r="B52" s="94" t="s">
        <v>1600</v>
      </c>
      <c r="C52" s="110"/>
      <c r="D52" s="2" t="s">
        <v>1621</v>
      </c>
      <c r="E52" s="2"/>
      <c r="F52" s="2"/>
      <c r="G52" s="2"/>
      <c r="H52" s="2"/>
      <c r="I52" s="2"/>
      <c r="J52" s="2"/>
      <c r="K52" s="2"/>
      <c r="L52" s="2"/>
      <c r="M52" s="2"/>
      <c r="N52" s="2"/>
      <c r="O52" s="2"/>
      <c r="P52" s="2"/>
      <c r="Q52" s="2"/>
      <c r="R52" s="2"/>
      <c r="S52" s="2"/>
      <c r="T52" s="2"/>
      <c r="U52" s="2"/>
      <c r="V52" s="2"/>
      <c r="W52" s="2"/>
      <c r="X52" s="2"/>
      <c r="Y52" s="2"/>
      <c r="Z52" s="2"/>
    </row>
    <row r="53" spans="1:26" ht="14.25" customHeight="1">
      <c r="A53" s="2" t="s">
        <v>1581</v>
      </c>
      <c r="B53" s="7" t="s">
        <v>1582</v>
      </c>
      <c r="C53" s="100"/>
      <c r="D53" s="2" t="s">
        <v>1622</v>
      </c>
      <c r="E53" s="2"/>
      <c r="F53" s="2"/>
      <c r="G53" s="2"/>
      <c r="H53" s="2"/>
      <c r="I53" s="2"/>
      <c r="J53" s="2"/>
      <c r="K53" s="2"/>
      <c r="L53" s="2"/>
      <c r="M53" s="2"/>
      <c r="N53" s="2"/>
      <c r="O53" s="2"/>
      <c r="P53" s="2"/>
      <c r="Q53" s="2"/>
      <c r="R53" s="2"/>
      <c r="S53" s="2"/>
      <c r="T53" s="2"/>
      <c r="U53" s="2"/>
      <c r="V53" s="2"/>
      <c r="W53" s="2"/>
      <c r="X53" s="2"/>
      <c r="Y53" s="2"/>
      <c r="Z53" s="2"/>
    </row>
    <row r="54" spans="1:26" ht="14.25" customHeight="1">
      <c r="A54" s="2" t="s">
        <v>1574</v>
      </c>
      <c r="B54" s="7" t="s">
        <v>1529</v>
      </c>
      <c r="C54" s="97"/>
      <c r="D54" s="2" t="s">
        <v>884</v>
      </c>
      <c r="E54" s="2"/>
      <c r="F54" s="2"/>
      <c r="G54" s="2"/>
      <c r="H54" s="2"/>
      <c r="I54" s="2"/>
      <c r="J54" s="2"/>
      <c r="K54" s="2"/>
      <c r="L54" s="2"/>
      <c r="M54" s="2"/>
      <c r="N54" s="2"/>
      <c r="O54" s="2"/>
      <c r="P54" s="2"/>
      <c r="Q54" s="2"/>
      <c r="R54" s="2"/>
      <c r="S54" s="2"/>
      <c r="T54" s="2"/>
      <c r="U54" s="2"/>
      <c r="V54" s="2"/>
      <c r="W54" s="2"/>
      <c r="X54" s="2"/>
      <c r="Y54" s="2"/>
      <c r="Z54" s="2"/>
    </row>
    <row r="55" spans="1:26" ht="14.25" customHeight="1">
      <c r="A55" s="2" t="s">
        <v>1570</v>
      </c>
      <c r="B55" s="94" t="s">
        <v>1571</v>
      </c>
      <c r="C55" s="95"/>
      <c r="D55" s="2" t="s">
        <v>1623</v>
      </c>
      <c r="E55" s="2"/>
      <c r="F55" s="2"/>
      <c r="G55" s="2"/>
      <c r="H55" s="2"/>
      <c r="I55" s="2"/>
      <c r="J55" s="2"/>
      <c r="K55" s="2"/>
      <c r="L55" s="2"/>
      <c r="M55" s="2"/>
      <c r="N55" s="2"/>
      <c r="O55" s="2"/>
      <c r="P55" s="2"/>
      <c r="Q55" s="2"/>
      <c r="R55" s="2"/>
      <c r="S55" s="2"/>
      <c r="T55" s="2"/>
      <c r="U55" s="2"/>
      <c r="V55" s="2"/>
      <c r="W55" s="2"/>
      <c r="X55" s="2"/>
      <c r="Y55" s="2"/>
      <c r="Z55" s="2"/>
    </row>
    <row r="56" spans="1:26" ht="14.25" customHeight="1">
      <c r="A56" s="2" t="s">
        <v>1592</v>
      </c>
      <c r="B56" s="94" t="s">
        <v>1593</v>
      </c>
      <c r="C56" s="106"/>
      <c r="D56" s="2" t="s">
        <v>1226</v>
      </c>
      <c r="E56" s="2"/>
      <c r="F56" s="2"/>
      <c r="G56" s="2"/>
      <c r="H56" s="2"/>
      <c r="I56" s="2"/>
      <c r="J56" s="2"/>
      <c r="K56" s="2"/>
      <c r="L56" s="2"/>
      <c r="M56" s="2"/>
      <c r="N56" s="2"/>
      <c r="O56" s="2"/>
      <c r="P56" s="2"/>
      <c r="Q56" s="2"/>
      <c r="R56" s="2"/>
      <c r="S56" s="2"/>
      <c r="T56" s="2"/>
      <c r="U56" s="2"/>
      <c r="V56" s="2"/>
      <c r="W56" s="2"/>
      <c r="X56" s="2"/>
      <c r="Y56" s="2"/>
      <c r="Z56" s="2"/>
    </row>
    <row r="57" spans="1:26" ht="14.25" customHeight="1">
      <c r="A57" s="2"/>
      <c r="B57" s="7"/>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c r="A58" s="5" t="s">
        <v>1624</v>
      </c>
      <c r="B58" s="90"/>
      <c r="C58" s="6"/>
      <c r="D58" s="6"/>
      <c r="E58" s="2"/>
      <c r="F58" s="2"/>
      <c r="G58" s="2"/>
      <c r="H58" s="2"/>
      <c r="I58" s="2"/>
      <c r="J58" s="2"/>
      <c r="K58" s="2"/>
      <c r="L58" s="2"/>
      <c r="M58" s="2"/>
      <c r="N58" s="2"/>
      <c r="O58" s="2"/>
      <c r="P58" s="2"/>
      <c r="Q58" s="2"/>
      <c r="R58" s="2"/>
      <c r="S58" s="2"/>
      <c r="T58" s="2"/>
      <c r="U58" s="2"/>
      <c r="V58" s="2"/>
      <c r="W58" s="2"/>
      <c r="X58" s="2"/>
      <c r="Y58" s="2"/>
      <c r="Z58" s="2"/>
    </row>
    <row r="59" spans="1:26" ht="14.25" customHeight="1">
      <c r="A59" s="1" t="s">
        <v>1564</v>
      </c>
      <c r="B59" s="91" t="s">
        <v>1565</v>
      </c>
      <c r="C59" s="1" t="s">
        <v>1566</v>
      </c>
      <c r="D59" s="1" t="s">
        <v>1567</v>
      </c>
      <c r="E59" s="2"/>
      <c r="F59" s="2"/>
      <c r="G59" s="2"/>
      <c r="H59" s="2"/>
      <c r="I59" s="2"/>
      <c r="J59" s="2"/>
      <c r="K59" s="2"/>
      <c r="L59" s="2"/>
      <c r="M59" s="2"/>
      <c r="N59" s="2"/>
      <c r="O59" s="2"/>
      <c r="P59" s="2"/>
      <c r="Q59" s="2"/>
      <c r="R59" s="2"/>
      <c r="S59" s="2"/>
      <c r="T59" s="2"/>
      <c r="U59" s="2"/>
      <c r="V59" s="2"/>
      <c r="W59" s="2"/>
      <c r="X59" s="2"/>
      <c r="Y59" s="2"/>
      <c r="Z59" s="2"/>
    </row>
    <row r="60" spans="1:26" ht="14.25" customHeight="1">
      <c r="A60" s="2" t="s">
        <v>1581</v>
      </c>
      <c r="B60" s="7" t="s">
        <v>1582</v>
      </c>
      <c r="C60" s="100"/>
      <c r="D60" s="2" t="s">
        <v>1625</v>
      </c>
      <c r="E60" s="2"/>
      <c r="F60" s="2"/>
      <c r="G60" s="2"/>
      <c r="H60" s="2"/>
      <c r="I60" s="2"/>
      <c r="J60" s="2"/>
      <c r="K60" s="2"/>
      <c r="L60" s="2"/>
      <c r="M60" s="2"/>
      <c r="N60" s="2"/>
      <c r="O60" s="2"/>
      <c r="P60" s="2"/>
      <c r="Q60" s="2"/>
      <c r="R60" s="2"/>
      <c r="S60" s="2"/>
      <c r="T60" s="2"/>
      <c r="U60" s="2"/>
      <c r="V60" s="2"/>
      <c r="W60" s="2"/>
      <c r="X60" s="2"/>
      <c r="Y60" s="2"/>
      <c r="Z60" s="2"/>
    </row>
    <row r="61" spans="1:26" ht="14.25" customHeight="1">
      <c r="A61" s="2" t="s">
        <v>1599</v>
      </c>
      <c r="B61" s="94" t="s">
        <v>1600</v>
      </c>
      <c r="C61" s="110"/>
      <c r="D61" s="2" t="s">
        <v>1626</v>
      </c>
      <c r="E61" s="2"/>
      <c r="F61" s="2"/>
      <c r="G61" s="2"/>
      <c r="H61" s="2"/>
      <c r="I61" s="2"/>
      <c r="J61" s="2"/>
      <c r="K61" s="2"/>
      <c r="L61" s="2"/>
      <c r="M61" s="2"/>
      <c r="N61" s="2"/>
      <c r="O61" s="2"/>
      <c r="P61" s="2"/>
      <c r="Q61" s="2"/>
      <c r="R61" s="2"/>
      <c r="S61" s="2"/>
      <c r="T61" s="2"/>
      <c r="U61" s="2"/>
      <c r="V61" s="2"/>
      <c r="W61" s="2"/>
      <c r="X61" s="2"/>
      <c r="Y61" s="2"/>
      <c r="Z61" s="2"/>
    </row>
    <row r="62" spans="1:26" ht="14.25" customHeight="1">
      <c r="A62" s="2" t="s">
        <v>1568</v>
      </c>
      <c r="B62" s="7" t="s">
        <v>1569</v>
      </c>
      <c r="C62" s="114"/>
      <c r="D62" s="2" t="s">
        <v>1627</v>
      </c>
      <c r="E62" s="2"/>
      <c r="F62" s="2"/>
      <c r="G62" s="2"/>
      <c r="H62" s="2"/>
      <c r="I62" s="2"/>
      <c r="J62" s="2"/>
      <c r="K62" s="2"/>
      <c r="L62" s="2"/>
      <c r="M62" s="2"/>
      <c r="N62" s="2"/>
      <c r="O62" s="2"/>
      <c r="P62" s="2"/>
      <c r="Q62" s="2"/>
      <c r="R62" s="2"/>
      <c r="S62" s="2"/>
      <c r="T62" s="2"/>
      <c r="U62" s="2"/>
      <c r="V62" s="2"/>
      <c r="W62" s="2"/>
      <c r="X62" s="2"/>
      <c r="Y62" s="2"/>
      <c r="Z62" s="2"/>
    </row>
    <row r="63" spans="1:26" ht="14.25" customHeight="1">
      <c r="A63" s="2" t="s">
        <v>1605</v>
      </c>
      <c r="B63" s="7" t="s">
        <v>1606</v>
      </c>
      <c r="C63" s="113"/>
      <c r="D63" s="2" t="s">
        <v>1628</v>
      </c>
      <c r="E63" s="2"/>
      <c r="F63" s="2"/>
      <c r="G63" s="2"/>
      <c r="H63" s="2"/>
      <c r="I63" s="2"/>
      <c r="J63" s="2"/>
      <c r="K63" s="2"/>
      <c r="L63" s="2"/>
      <c r="M63" s="2"/>
      <c r="N63" s="2"/>
      <c r="O63" s="2"/>
      <c r="P63" s="2"/>
      <c r="Q63" s="2"/>
      <c r="R63" s="2"/>
      <c r="S63" s="2"/>
      <c r="T63" s="2"/>
      <c r="U63" s="2"/>
      <c r="V63" s="2"/>
      <c r="W63" s="2"/>
      <c r="X63" s="2"/>
      <c r="Y63" s="2"/>
      <c r="Z63" s="2"/>
    </row>
    <row r="64" spans="1:26" ht="14.25" customHeight="1">
      <c r="A64" s="2" t="s">
        <v>1597</v>
      </c>
      <c r="B64" s="7" t="s">
        <v>1598</v>
      </c>
      <c r="C64" s="109"/>
      <c r="D64" s="2" t="s">
        <v>1629</v>
      </c>
      <c r="E64" s="2"/>
      <c r="F64" s="2"/>
      <c r="G64" s="2"/>
      <c r="H64" s="2"/>
      <c r="I64" s="2"/>
      <c r="J64" s="2"/>
      <c r="K64" s="2"/>
      <c r="L64" s="2"/>
      <c r="M64" s="2"/>
      <c r="N64" s="2"/>
      <c r="O64" s="2"/>
      <c r="P64" s="2"/>
      <c r="Q64" s="2"/>
      <c r="R64" s="2"/>
      <c r="S64" s="2"/>
      <c r="T64" s="2"/>
      <c r="U64" s="2"/>
      <c r="V64" s="2"/>
      <c r="W64" s="2"/>
      <c r="X64" s="2"/>
      <c r="Y64" s="2"/>
      <c r="Z64" s="2"/>
    </row>
    <row r="65" spans="1:26" ht="14.25" customHeight="1">
      <c r="A65" s="2"/>
      <c r="B65" s="7"/>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c r="A66" s="5" t="s">
        <v>1630</v>
      </c>
      <c r="B66" s="90"/>
      <c r="C66" s="6"/>
      <c r="D66" s="6"/>
      <c r="E66" s="2"/>
      <c r="F66" s="2"/>
      <c r="G66" s="2"/>
      <c r="H66" s="2"/>
      <c r="I66" s="2"/>
      <c r="J66" s="2"/>
      <c r="K66" s="2"/>
      <c r="L66" s="2"/>
      <c r="M66" s="2"/>
      <c r="N66" s="2"/>
      <c r="O66" s="2"/>
      <c r="P66" s="2"/>
      <c r="Q66" s="2"/>
      <c r="R66" s="2"/>
      <c r="S66" s="2"/>
      <c r="T66" s="2"/>
      <c r="U66" s="2"/>
      <c r="V66" s="2"/>
      <c r="W66" s="2"/>
      <c r="X66" s="2"/>
      <c r="Y66" s="2"/>
      <c r="Z66" s="2"/>
    </row>
    <row r="67" spans="1:26" ht="14.25" customHeight="1">
      <c r="A67" s="1" t="s">
        <v>1564</v>
      </c>
      <c r="B67" s="91" t="s">
        <v>1565</v>
      </c>
      <c r="C67" s="1" t="s">
        <v>1566</v>
      </c>
      <c r="D67" s="1" t="s">
        <v>1567</v>
      </c>
      <c r="E67" s="2"/>
      <c r="F67" s="2"/>
      <c r="G67" s="2"/>
      <c r="H67" s="2"/>
      <c r="I67" s="2"/>
      <c r="J67" s="2"/>
      <c r="K67" s="2"/>
      <c r="L67" s="2"/>
      <c r="M67" s="2"/>
      <c r="N67" s="2"/>
      <c r="O67" s="2"/>
      <c r="P67" s="2"/>
      <c r="Q67" s="2"/>
      <c r="R67" s="2"/>
      <c r="S67" s="2"/>
      <c r="T67" s="2"/>
      <c r="U67" s="2"/>
      <c r="V67" s="2"/>
      <c r="W67" s="2"/>
      <c r="X67" s="2"/>
      <c r="Y67" s="2"/>
      <c r="Z67" s="2"/>
    </row>
    <row r="68" spans="1:26" ht="14.25" customHeight="1">
      <c r="A68" s="2" t="s">
        <v>1599</v>
      </c>
      <c r="B68" s="94" t="s">
        <v>1600</v>
      </c>
      <c r="C68" s="110"/>
      <c r="D68" s="2" t="s">
        <v>1631</v>
      </c>
      <c r="E68" s="2"/>
      <c r="F68" s="2"/>
      <c r="G68" s="2"/>
      <c r="H68" s="2"/>
      <c r="I68" s="2"/>
      <c r="J68" s="2"/>
      <c r="K68" s="2"/>
      <c r="L68" s="2"/>
      <c r="M68" s="2"/>
      <c r="N68" s="2"/>
      <c r="O68" s="2"/>
      <c r="P68" s="2"/>
      <c r="Q68" s="2"/>
      <c r="R68" s="2"/>
      <c r="S68" s="2"/>
      <c r="T68" s="2"/>
      <c r="U68" s="2"/>
      <c r="V68" s="2"/>
      <c r="W68" s="2"/>
      <c r="X68" s="2"/>
      <c r="Y68" s="2"/>
      <c r="Z68" s="2"/>
    </row>
    <row r="69" spans="1:26" ht="14.25" customHeight="1">
      <c r="A69" s="2" t="s">
        <v>1581</v>
      </c>
      <c r="B69" s="7" t="s">
        <v>1582</v>
      </c>
      <c r="C69" s="100"/>
      <c r="D69" s="2" t="s">
        <v>1632</v>
      </c>
      <c r="E69" s="2"/>
      <c r="F69" s="2"/>
      <c r="G69" s="2"/>
      <c r="H69" s="2"/>
      <c r="I69" s="2"/>
      <c r="J69" s="2"/>
      <c r="K69" s="2"/>
      <c r="L69" s="2"/>
      <c r="M69" s="2"/>
      <c r="N69" s="2"/>
      <c r="O69" s="2"/>
      <c r="P69" s="2"/>
      <c r="Q69" s="2"/>
      <c r="R69" s="2"/>
      <c r="S69" s="2"/>
      <c r="T69" s="2"/>
      <c r="U69" s="2"/>
      <c r="V69" s="2"/>
      <c r="W69" s="2"/>
      <c r="X69" s="2"/>
      <c r="Y69" s="2"/>
      <c r="Z69" s="2"/>
    </row>
    <row r="70" spans="1:26" ht="14.25" customHeight="1">
      <c r="A70" s="2" t="s">
        <v>1574</v>
      </c>
      <c r="B70" s="7" t="s">
        <v>1529</v>
      </c>
      <c r="C70" s="97"/>
      <c r="D70" s="2" t="s">
        <v>1633</v>
      </c>
      <c r="E70" s="2"/>
      <c r="F70" s="2"/>
      <c r="G70" s="2"/>
      <c r="H70" s="2"/>
      <c r="I70" s="2"/>
      <c r="J70" s="2"/>
      <c r="K70" s="2"/>
      <c r="L70" s="2"/>
      <c r="M70" s="2"/>
      <c r="N70" s="2"/>
      <c r="O70" s="2"/>
      <c r="P70" s="2"/>
      <c r="Q70" s="2"/>
      <c r="R70" s="2"/>
      <c r="S70" s="2"/>
      <c r="T70" s="2"/>
      <c r="U70" s="2"/>
      <c r="V70" s="2"/>
      <c r="W70" s="2"/>
      <c r="X70" s="2"/>
      <c r="Y70" s="2"/>
      <c r="Z70" s="2"/>
    </row>
    <row r="71" spans="1:26" ht="14.25" customHeight="1">
      <c r="A71" s="2" t="s">
        <v>1592</v>
      </c>
      <c r="B71" s="94" t="s">
        <v>1593</v>
      </c>
      <c r="C71" s="106"/>
      <c r="D71" s="2" t="s">
        <v>1226</v>
      </c>
      <c r="E71" s="2"/>
      <c r="F71" s="2"/>
      <c r="G71" s="2"/>
      <c r="H71" s="2"/>
      <c r="I71" s="2"/>
      <c r="J71" s="2"/>
      <c r="K71" s="2"/>
      <c r="L71" s="2"/>
      <c r="M71" s="2"/>
      <c r="N71" s="2"/>
      <c r="O71" s="2"/>
      <c r="P71" s="2"/>
      <c r="Q71" s="2"/>
      <c r="R71" s="2"/>
      <c r="S71" s="2"/>
      <c r="T71" s="2"/>
      <c r="U71" s="2"/>
      <c r="V71" s="2"/>
      <c r="W71" s="2"/>
      <c r="X71" s="2"/>
      <c r="Y71" s="2"/>
      <c r="Z71" s="2"/>
    </row>
    <row r="72" spans="1:26" ht="14.25" customHeight="1">
      <c r="A72" s="2"/>
      <c r="B72" s="7"/>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c r="A73" s="5" t="s">
        <v>1253</v>
      </c>
      <c r="B73" s="90"/>
      <c r="C73" s="6"/>
      <c r="D73" s="6"/>
      <c r="E73" s="2"/>
      <c r="F73" s="2"/>
      <c r="G73" s="2"/>
      <c r="H73" s="2"/>
      <c r="I73" s="2"/>
      <c r="J73" s="2"/>
      <c r="K73" s="2"/>
      <c r="L73" s="2"/>
      <c r="M73" s="2"/>
      <c r="N73" s="2"/>
      <c r="O73" s="2"/>
      <c r="P73" s="2"/>
      <c r="Q73" s="2"/>
      <c r="R73" s="2"/>
      <c r="S73" s="2"/>
      <c r="T73" s="2"/>
      <c r="U73" s="2"/>
      <c r="V73" s="2"/>
      <c r="W73" s="2"/>
      <c r="X73" s="2"/>
      <c r="Y73" s="2"/>
      <c r="Z73" s="2"/>
    </row>
    <row r="74" spans="1:26" ht="14.25" customHeight="1">
      <c r="A74" s="1" t="s">
        <v>1564</v>
      </c>
      <c r="B74" s="91" t="s">
        <v>1565</v>
      </c>
      <c r="C74" s="1" t="s">
        <v>1566</v>
      </c>
      <c r="D74" s="1" t="s">
        <v>1567</v>
      </c>
      <c r="E74" s="2"/>
      <c r="F74" s="2"/>
      <c r="G74" s="2"/>
      <c r="H74" s="2"/>
      <c r="I74" s="2"/>
      <c r="J74" s="2"/>
      <c r="K74" s="2"/>
      <c r="L74" s="2"/>
      <c r="M74" s="2"/>
      <c r="N74" s="2"/>
      <c r="O74" s="2"/>
      <c r="P74" s="2"/>
      <c r="Q74" s="2"/>
      <c r="R74" s="2"/>
      <c r="S74" s="2"/>
      <c r="T74" s="2"/>
      <c r="U74" s="2"/>
      <c r="V74" s="2"/>
      <c r="W74" s="2"/>
      <c r="X74" s="2"/>
      <c r="Y74" s="2"/>
      <c r="Z74" s="2"/>
    </row>
    <row r="75" spans="1:26" ht="14.25" customHeight="1">
      <c r="A75" s="2" t="s">
        <v>1581</v>
      </c>
      <c r="B75" s="7" t="s">
        <v>1582</v>
      </c>
      <c r="C75" s="100"/>
      <c r="D75" s="2" t="s">
        <v>1634</v>
      </c>
      <c r="E75" s="2"/>
      <c r="F75" s="2"/>
      <c r="G75" s="2"/>
      <c r="H75" s="2"/>
      <c r="I75" s="2"/>
      <c r="J75" s="2"/>
      <c r="K75" s="2"/>
      <c r="L75" s="2"/>
      <c r="M75" s="2"/>
      <c r="N75" s="2"/>
      <c r="O75" s="2"/>
      <c r="P75" s="2"/>
      <c r="Q75" s="2"/>
      <c r="R75" s="2"/>
      <c r="S75" s="2"/>
      <c r="T75" s="2"/>
      <c r="U75" s="2"/>
      <c r="V75" s="2"/>
      <c r="W75" s="2"/>
      <c r="X75" s="2"/>
      <c r="Y75" s="2"/>
      <c r="Z75" s="2"/>
    </row>
    <row r="76" spans="1:26" ht="14.25" customHeight="1">
      <c r="A76" s="2" t="s">
        <v>1570</v>
      </c>
      <c r="B76" s="94" t="s">
        <v>1571</v>
      </c>
      <c r="C76" s="95"/>
      <c r="D76" s="2" t="s">
        <v>1635</v>
      </c>
      <c r="E76" s="2"/>
      <c r="F76" s="2"/>
      <c r="G76" s="2"/>
      <c r="H76" s="2"/>
      <c r="I76" s="2"/>
      <c r="J76" s="2"/>
      <c r="K76" s="2"/>
      <c r="L76" s="2"/>
      <c r="M76" s="2"/>
      <c r="N76" s="2"/>
      <c r="O76" s="2"/>
      <c r="P76" s="2"/>
      <c r="Q76" s="2"/>
      <c r="R76" s="2"/>
      <c r="S76" s="2"/>
      <c r="T76" s="2"/>
      <c r="U76" s="2"/>
      <c r="V76" s="2"/>
      <c r="W76" s="2"/>
      <c r="X76" s="2"/>
      <c r="Y76" s="2"/>
      <c r="Z76" s="2"/>
    </row>
    <row r="77" spans="1:26" ht="14.25" customHeight="1">
      <c r="A77" s="2" t="s">
        <v>1592</v>
      </c>
      <c r="B77" s="94" t="s">
        <v>1593</v>
      </c>
      <c r="C77" s="106"/>
      <c r="D77" s="2" t="s">
        <v>1226</v>
      </c>
      <c r="E77" s="2"/>
      <c r="F77" s="2"/>
      <c r="G77" s="2"/>
      <c r="H77" s="2"/>
      <c r="I77" s="2"/>
      <c r="J77" s="2"/>
      <c r="K77" s="2"/>
      <c r="L77" s="2"/>
      <c r="M77" s="2"/>
      <c r="N77" s="2"/>
      <c r="O77" s="2"/>
      <c r="P77" s="2"/>
      <c r="Q77" s="2"/>
      <c r="R77" s="2"/>
      <c r="S77" s="2"/>
      <c r="T77" s="2"/>
      <c r="U77" s="2"/>
      <c r="V77" s="2"/>
      <c r="W77" s="2"/>
      <c r="X77" s="2"/>
      <c r="Y77" s="2"/>
      <c r="Z77" s="2"/>
    </row>
    <row r="78" spans="1:26" ht="14.25" customHeight="1">
      <c r="A78" s="2"/>
      <c r="B78" s="7"/>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c r="A79" s="5" t="s">
        <v>1636</v>
      </c>
      <c r="B79" s="90"/>
      <c r="C79" s="6"/>
      <c r="D79" s="6"/>
      <c r="E79" s="2"/>
      <c r="F79" s="2"/>
      <c r="G79" s="2"/>
      <c r="H79" s="2"/>
      <c r="I79" s="2"/>
      <c r="J79" s="2"/>
      <c r="K79" s="2"/>
      <c r="L79" s="2"/>
      <c r="M79" s="2"/>
      <c r="N79" s="2"/>
      <c r="O79" s="2"/>
      <c r="P79" s="2"/>
      <c r="Q79" s="2"/>
      <c r="R79" s="2"/>
      <c r="S79" s="2"/>
      <c r="T79" s="2"/>
      <c r="U79" s="2"/>
      <c r="V79" s="2"/>
      <c r="W79" s="2"/>
      <c r="X79" s="2"/>
      <c r="Y79" s="2"/>
      <c r="Z79" s="2"/>
    </row>
    <row r="80" spans="1:26" ht="14.25" customHeight="1">
      <c r="A80" s="1" t="s">
        <v>1564</v>
      </c>
      <c r="B80" s="91" t="s">
        <v>1565</v>
      </c>
      <c r="C80" s="1" t="s">
        <v>1566</v>
      </c>
      <c r="D80" s="1" t="s">
        <v>1567</v>
      </c>
      <c r="E80" s="2"/>
      <c r="F80" s="2"/>
      <c r="G80" s="2"/>
      <c r="H80" s="2"/>
      <c r="I80" s="2"/>
      <c r="J80" s="2"/>
      <c r="K80" s="2"/>
      <c r="L80" s="2"/>
      <c r="M80" s="2"/>
      <c r="N80" s="2"/>
      <c r="O80" s="2"/>
      <c r="P80" s="2"/>
      <c r="Q80" s="2"/>
      <c r="R80" s="2"/>
      <c r="S80" s="2"/>
      <c r="T80" s="2"/>
      <c r="U80" s="2"/>
      <c r="V80" s="2"/>
      <c r="W80" s="2"/>
      <c r="X80" s="2"/>
      <c r="Y80" s="2"/>
      <c r="Z80" s="2"/>
    </row>
    <row r="81" spans="1:26" ht="14.25" customHeight="1">
      <c r="A81" s="2" t="s">
        <v>1599</v>
      </c>
      <c r="B81" s="94" t="s">
        <v>1600</v>
      </c>
      <c r="C81" s="110"/>
      <c r="D81" s="2" t="s">
        <v>1637</v>
      </c>
      <c r="E81" s="2"/>
      <c r="F81" s="2"/>
      <c r="G81" s="2"/>
      <c r="H81" s="2"/>
      <c r="I81" s="2"/>
      <c r="J81" s="2"/>
      <c r="K81" s="2"/>
      <c r="L81" s="2"/>
      <c r="M81" s="2"/>
      <c r="N81" s="2"/>
      <c r="O81" s="2"/>
      <c r="P81" s="2"/>
      <c r="Q81" s="2"/>
      <c r="R81" s="2"/>
      <c r="S81" s="2"/>
      <c r="T81" s="2"/>
      <c r="U81" s="2"/>
      <c r="V81" s="2"/>
      <c r="W81" s="2"/>
      <c r="X81" s="2"/>
      <c r="Y81" s="2"/>
      <c r="Z81" s="2"/>
    </row>
    <row r="82" spans="1:26" ht="14.25" customHeight="1">
      <c r="A82" s="2" t="s">
        <v>1605</v>
      </c>
      <c r="B82" s="7" t="s">
        <v>1606</v>
      </c>
      <c r="C82" s="113"/>
      <c r="D82" s="2" t="s">
        <v>1638</v>
      </c>
      <c r="E82" s="2"/>
      <c r="F82" s="2"/>
      <c r="G82" s="2"/>
      <c r="H82" s="2"/>
      <c r="I82" s="2"/>
      <c r="J82" s="2"/>
      <c r="K82" s="2"/>
      <c r="L82" s="2"/>
      <c r="M82" s="2"/>
      <c r="N82" s="2"/>
      <c r="O82" s="2"/>
      <c r="P82" s="2"/>
      <c r="Q82" s="2"/>
      <c r="R82" s="2"/>
      <c r="S82" s="2"/>
      <c r="T82" s="2"/>
      <c r="U82" s="2"/>
      <c r="V82" s="2"/>
      <c r="W82" s="2"/>
      <c r="X82" s="2"/>
      <c r="Y82" s="2"/>
      <c r="Z82" s="2"/>
    </row>
    <row r="83" spans="1:26" ht="14.25" customHeight="1">
      <c r="A83" s="2" t="s">
        <v>1597</v>
      </c>
      <c r="B83" s="7" t="s">
        <v>1598</v>
      </c>
      <c r="C83" s="109"/>
      <c r="D83" s="2" t="s">
        <v>1639</v>
      </c>
      <c r="E83" s="2"/>
      <c r="F83" s="2"/>
      <c r="G83" s="2"/>
      <c r="H83" s="2"/>
      <c r="I83" s="2"/>
      <c r="J83" s="2"/>
      <c r="K83" s="2"/>
      <c r="L83" s="2"/>
      <c r="M83" s="2"/>
      <c r="N83" s="2"/>
      <c r="O83" s="2"/>
      <c r="P83" s="2"/>
      <c r="Q83" s="2"/>
      <c r="R83" s="2"/>
      <c r="S83" s="2"/>
      <c r="T83" s="2"/>
      <c r="U83" s="2"/>
      <c r="V83" s="2"/>
      <c r="W83" s="2"/>
      <c r="X83" s="2"/>
      <c r="Y83" s="2"/>
      <c r="Z83" s="2"/>
    </row>
    <row r="84" spans="1:26" ht="14.25" customHeight="1">
      <c r="A84" s="2" t="s">
        <v>1592</v>
      </c>
      <c r="B84" s="94" t="s">
        <v>1593</v>
      </c>
      <c r="C84" s="106"/>
      <c r="D84" s="2" t="s">
        <v>1226</v>
      </c>
      <c r="E84" s="2"/>
      <c r="F84" s="2"/>
      <c r="G84" s="2"/>
      <c r="H84" s="2"/>
      <c r="I84" s="2"/>
      <c r="J84" s="2"/>
      <c r="K84" s="2"/>
      <c r="L84" s="2"/>
      <c r="M84" s="2"/>
      <c r="N84" s="2"/>
      <c r="O84" s="2"/>
      <c r="P84" s="2"/>
      <c r="Q84" s="2"/>
      <c r="R84" s="2"/>
      <c r="S84" s="2"/>
      <c r="T84" s="2"/>
      <c r="U84" s="2"/>
      <c r="V84" s="2"/>
      <c r="W84" s="2"/>
      <c r="X84" s="2"/>
      <c r="Y84" s="2"/>
      <c r="Z84" s="2"/>
    </row>
    <row r="85" spans="1:26" ht="14.25" customHeight="1">
      <c r="A85" s="2"/>
      <c r="B85" s="7"/>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c r="A86" s="5" t="s">
        <v>1640</v>
      </c>
      <c r="B86" s="90"/>
      <c r="C86" s="6"/>
      <c r="D86" s="6"/>
      <c r="E86" s="2"/>
      <c r="F86" s="2"/>
      <c r="G86" s="2"/>
      <c r="H86" s="2"/>
      <c r="I86" s="2"/>
      <c r="J86" s="2"/>
      <c r="K86" s="2"/>
      <c r="L86" s="2"/>
      <c r="M86" s="2"/>
      <c r="N86" s="2"/>
      <c r="O86" s="2"/>
      <c r="P86" s="2"/>
      <c r="Q86" s="2"/>
      <c r="R86" s="2"/>
      <c r="S86" s="2"/>
      <c r="T86" s="2"/>
      <c r="U86" s="2"/>
      <c r="V86" s="2"/>
      <c r="W86" s="2"/>
      <c r="X86" s="2"/>
      <c r="Y86" s="2"/>
      <c r="Z86" s="2"/>
    </row>
    <row r="87" spans="1:26" ht="14.25" customHeight="1">
      <c r="A87" s="1" t="s">
        <v>1564</v>
      </c>
      <c r="B87" s="91" t="s">
        <v>1565</v>
      </c>
      <c r="C87" s="1" t="s">
        <v>1566</v>
      </c>
      <c r="D87" s="1" t="s">
        <v>1567</v>
      </c>
      <c r="E87" s="2"/>
      <c r="F87" s="2"/>
      <c r="G87" s="2"/>
      <c r="H87" s="2"/>
      <c r="I87" s="2"/>
      <c r="J87" s="2"/>
      <c r="K87" s="2"/>
      <c r="L87" s="2"/>
      <c r="M87" s="2"/>
      <c r="N87" s="2"/>
      <c r="O87" s="2"/>
      <c r="P87" s="2"/>
      <c r="Q87" s="2"/>
      <c r="R87" s="2"/>
      <c r="S87" s="2"/>
      <c r="T87" s="2"/>
      <c r="U87" s="2"/>
      <c r="V87" s="2"/>
      <c r="W87" s="2"/>
      <c r="X87" s="2"/>
      <c r="Y87" s="2"/>
      <c r="Z87" s="2"/>
    </row>
    <row r="88" spans="1:26" ht="14.25" customHeight="1">
      <c r="A88" s="2" t="s">
        <v>1592</v>
      </c>
      <c r="B88" s="94" t="s">
        <v>1593</v>
      </c>
      <c r="C88" s="106"/>
      <c r="D88" s="2" t="s">
        <v>1641</v>
      </c>
      <c r="E88" s="2"/>
      <c r="F88" s="2"/>
      <c r="G88" s="2"/>
      <c r="H88" s="2"/>
      <c r="I88" s="2"/>
      <c r="J88" s="2"/>
      <c r="K88" s="2"/>
      <c r="L88" s="2"/>
      <c r="M88" s="2"/>
      <c r="N88" s="2"/>
      <c r="O88" s="2"/>
      <c r="P88" s="2"/>
      <c r="Q88" s="2"/>
      <c r="R88" s="2"/>
      <c r="S88" s="2"/>
      <c r="T88" s="2"/>
      <c r="U88" s="2"/>
      <c r="V88" s="2"/>
      <c r="W88" s="2"/>
      <c r="X88" s="2"/>
      <c r="Y88" s="2"/>
      <c r="Z88" s="2"/>
    </row>
    <row r="89" spans="1:26" ht="14.25" customHeight="1">
      <c r="A89" s="2" t="s">
        <v>1581</v>
      </c>
      <c r="B89" s="7" t="s">
        <v>1582</v>
      </c>
      <c r="C89" s="100"/>
      <c r="D89" s="2" t="s">
        <v>1642</v>
      </c>
      <c r="E89" s="2"/>
      <c r="F89" s="2"/>
      <c r="G89" s="2"/>
      <c r="H89" s="2"/>
      <c r="I89" s="2"/>
      <c r="J89" s="2"/>
      <c r="K89" s="2"/>
      <c r="L89" s="2"/>
      <c r="M89" s="2"/>
      <c r="N89" s="2"/>
      <c r="O89" s="2"/>
      <c r="P89" s="2"/>
      <c r="Q89" s="2"/>
      <c r="R89" s="2"/>
      <c r="S89" s="2"/>
      <c r="T89" s="2"/>
      <c r="U89" s="2"/>
      <c r="V89" s="2"/>
      <c r="W89" s="2"/>
      <c r="X89" s="2"/>
      <c r="Y89" s="2"/>
      <c r="Z89" s="2"/>
    </row>
    <row r="90" spans="1:26" ht="14.25" customHeight="1">
      <c r="A90" s="2" t="s">
        <v>1597</v>
      </c>
      <c r="B90" s="7" t="s">
        <v>1598</v>
      </c>
      <c r="C90" s="109"/>
      <c r="D90" s="2" t="s">
        <v>1643</v>
      </c>
      <c r="E90" s="2"/>
      <c r="F90" s="2"/>
      <c r="G90" s="2"/>
      <c r="H90" s="2"/>
      <c r="I90" s="2"/>
      <c r="J90" s="2"/>
      <c r="K90" s="2"/>
      <c r="L90" s="2"/>
      <c r="M90" s="2"/>
      <c r="N90" s="2"/>
      <c r="O90" s="2"/>
      <c r="P90" s="2"/>
      <c r="Q90" s="2"/>
      <c r="R90" s="2"/>
      <c r="S90" s="2"/>
      <c r="T90" s="2"/>
      <c r="U90" s="2"/>
      <c r="V90" s="2"/>
      <c r="W90" s="2"/>
      <c r="X90" s="2"/>
      <c r="Y90" s="2"/>
      <c r="Z90" s="2"/>
    </row>
    <row r="91" spans="1:26" ht="14.25" customHeight="1">
      <c r="A91" s="2" t="s">
        <v>1585</v>
      </c>
      <c r="B91" s="7" t="s">
        <v>1586</v>
      </c>
      <c r="C91" s="103"/>
      <c r="D91" s="2" t="s">
        <v>1644</v>
      </c>
      <c r="E91" s="2"/>
      <c r="F91" s="2"/>
      <c r="G91" s="2"/>
      <c r="H91" s="2"/>
      <c r="I91" s="2"/>
      <c r="J91" s="2"/>
      <c r="K91" s="2"/>
      <c r="L91" s="2"/>
      <c r="M91" s="2"/>
      <c r="N91" s="2"/>
      <c r="O91" s="2"/>
      <c r="P91" s="2"/>
      <c r="Q91" s="2"/>
      <c r="R91" s="2"/>
      <c r="S91" s="2"/>
      <c r="T91" s="2"/>
      <c r="U91" s="2"/>
      <c r="V91" s="2"/>
      <c r="W91" s="2"/>
      <c r="X91" s="2"/>
      <c r="Y91" s="2"/>
      <c r="Z91" s="2"/>
    </row>
    <row r="92" spans="1:26" ht="14.25" customHeight="1">
      <c r="A92" s="2" t="s">
        <v>1574</v>
      </c>
      <c r="B92" s="7" t="s">
        <v>1529</v>
      </c>
      <c r="C92" s="97"/>
      <c r="D92" s="2" t="s">
        <v>1645</v>
      </c>
      <c r="E92" s="2"/>
      <c r="F92" s="2"/>
      <c r="G92" s="2"/>
      <c r="H92" s="2"/>
      <c r="I92" s="2"/>
      <c r="J92" s="2"/>
      <c r="K92" s="2"/>
      <c r="L92" s="2"/>
      <c r="M92" s="2"/>
      <c r="N92" s="2"/>
      <c r="O92" s="2"/>
      <c r="P92" s="2"/>
      <c r="Q92" s="2"/>
      <c r="R92" s="2"/>
      <c r="S92" s="2"/>
      <c r="T92" s="2"/>
      <c r="U92" s="2"/>
      <c r="V92" s="2"/>
      <c r="W92" s="2"/>
      <c r="X92" s="2"/>
      <c r="Y92" s="2"/>
      <c r="Z92" s="2"/>
    </row>
    <row r="93" spans="1:26" ht="14.25" customHeight="1">
      <c r="A93" s="2" t="s">
        <v>1603</v>
      </c>
      <c r="B93" s="94" t="s">
        <v>1604</v>
      </c>
      <c r="C93" s="112"/>
      <c r="D93" s="2" t="s">
        <v>1646</v>
      </c>
      <c r="E93" s="2"/>
      <c r="F93" s="2"/>
      <c r="G93" s="2"/>
      <c r="H93" s="2"/>
      <c r="I93" s="2"/>
      <c r="J93" s="2"/>
      <c r="K93" s="2"/>
      <c r="L93" s="2"/>
      <c r="M93" s="2"/>
      <c r="N93" s="2"/>
      <c r="O93" s="2"/>
      <c r="P93" s="2"/>
      <c r="Q93" s="2"/>
      <c r="R93" s="2"/>
      <c r="S93" s="2"/>
      <c r="T93" s="2"/>
      <c r="U93" s="2"/>
      <c r="V93" s="2"/>
      <c r="W93" s="2"/>
      <c r="X93" s="2"/>
      <c r="Y93" s="2"/>
      <c r="Z93" s="2"/>
    </row>
    <row r="94" spans="1:26" ht="14.25" customHeight="1">
      <c r="A94" s="2" t="s">
        <v>1599</v>
      </c>
      <c r="B94" s="94" t="s">
        <v>1600</v>
      </c>
      <c r="C94" s="110"/>
      <c r="D94" s="2" t="s">
        <v>1647</v>
      </c>
      <c r="E94" s="2"/>
      <c r="F94" s="2"/>
      <c r="G94" s="2"/>
      <c r="H94" s="2"/>
      <c r="I94" s="2"/>
      <c r="J94" s="2"/>
      <c r="K94" s="2"/>
      <c r="L94" s="2"/>
      <c r="M94" s="2"/>
      <c r="N94" s="2"/>
      <c r="O94" s="2"/>
      <c r="P94" s="2"/>
      <c r="Q94" s="2"/>
      <c r="R94" s="2"/>
      <c r="S94" s="2"/>
      <c r="T94" s="2"/>
      <c r="U94" s="2"/>
      <c r="V94" s="2"/>
      <c r="W94" s="2"/>
      <c r="X94" s="2"/>
      <c r="Y94" s="2"/>
      <c r="Z94" s="2"/>
    </row>
    <row r="95" spans="1:26" ht="14.25" customHeight="1">
      <c r="A95" s="2" t="s">
        <v>1570</v>
      </c>
      <c r="B95" s="94" t="s">
        <v>1571</v>
      </c>
      <c r="C95" s="95"/>
      <c r="D95" s="2" t="s">
        <v>1648</v>
      </c>
      <c r="E95" s="2"/>
      <c r="F95" s="2"/>
      <c r="G95" s="2"/>
      <c r="H95" s="2"/>
      <c r="I95" s="2"/>
      <c r="J95" s="2"/>
      <c r="K95" s="2"/>
      <c r="L95" s="2"/>
      <c r="M95" s="2"/>
      <c r="N95" s="2"/>
      <c r="O95" s="2"/>
      <c r="P95" s="2"/>
      <c r="Q95" s="2"/>
      <c r="R95" s="2"/>
      <c r="S95" s="2"/>
      <c r="T95" s="2"/>
      <c r="U95" s="2"/>
      <c r="V95" s="2"/>
      <c r="W95" s="2"/>
      <c r="X95" s="2"/>
      <c r="Y95" s="2"/>
      <c r="Z95" s="2"/>
    </row>
    <row r="96" spans="1:26" ht="14.25" customHeight="1">
      <c r="A96" s="2" t="s">
        <v>1568</v>
      </c>
      <c r="B96" s="7" t="s">
        <v>1569</v>
      </c>
      <c r="C96" s="114"/>
      <c r="D96" s="2" t="s">
        <v>1649</v>
      </c>
      <c r="E96" s="2"/>
      <c r="F96" s="2"/>
      <c r="G96" s="2"/>
      <c r="H96" s="2"/>
      <c r="I96" s="2"/>
      <c r="J96" s="2"/>
      <c r="K96" s="2"/>
      <c r="L96" s="2"/>
      <c r="M96" s="2"/>
      <c r="N96" s="2"/>
      <c r="O96" s="2"/>
      <c r="P96" s="2"/>
      <c r="Q96" s="2"/>
      <c r="R96" s="2"/>
      <c r="S96" s="2"/>
      <c r="T96" s="2"/>
      <c r="U96" s="2"/>
      <c r="V96" s="2"/>
      <c r="W96" s="2"/>
      <c r="X96" s="2"/>
      <c r="Y96" s="2"/>
      <c r="Z96" s="2"/>
    </row>
    <row r="97" spans="1:26" ht="14.25" customHeight="1">
      <c r="A97" s="2"/>
      <c r="B97" s="7"/>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c r="A98" s="5" t="s">
        <v>1650</v>
      </c>
      <c r="B98" s="90"/>
      <c r="C98" s="6"/>
      <c r="D98" s="6"/>
      <c r="E98" s="2"/>
      <c r="F98" s="2"/>
      <c r="G98" s="2"/>
      <c r="H98" s="2"/>
      <c r="I98" s="2"/>
      <c r="J98" s="2"/>
      <c r="K98" s="2"/>
      <c r="L98" s="2"/>
      <c r="M98" s="2"/>
      <c r="N98" s="2"/>
      <c r="O98" s="2"/>
      <c r="P98" s="2"/>
      <c r="Q98" s="2"/>
      <c r="R98" s="2"/>
      <c r="S98" s="2"/>
      <c r="T98" s="2"/>
      <c r="U98" s="2"/>
      <c r="V98" s="2"/>
      <c r="W98" s="2"/>
      <c r="X98" s="2"/>
      <c r="Y98" s="2"/>
      <c r="Z98" s="2"/>
    </row>
    <row r="99" spans="1:26" ht="14.25" customHeight="1">
      <c r="A99" s="1" t="s">
        <v>1564</v>
      </c>
      <c r="B99" s="91" t="s">
        <v>1565</v>
      </c>
      <c r="C99" s="1" t="s">
        <v>1566</v>
      </c>
      <c r="D99" s="1" t="s">
        <v>1567</v>
      </c>
      <c r="E99" s="2"/>
      <c r="F99" s="2"/>
      <c r="G99" s="2"/>
      <c r="H99" s="2"/>
      <c r="I99" s="2"/>
      <c r="J99" s="2"/>
      <c r="K99" s="2"/>
      <c r="L99" s="2"/>
      <c r="M99" s="2"/>
      <c r="N99" s="2"/>
      <c r="O99" s="2"/>
      <c r="P99" s="2"/>
      <c r="Q99" s="2"/>
      <c r="R99" s="2"/>
      <c r="S99" s="2"/>
      <c r="T99" s="2"/>
      <c r="U99" s="2"/>
      <c r="V99" s="2"/>
      <c r="W99" s="2"/>
      <c r="X99" s="2"/>
      <c r="Y99" s="2"/>
      <c r="Z99" s="2"/>
    </row>
    <row r="100" spans="1:26" ht="14.25" customHeight="1">
      <c r="A100" s="2" t="s">
        <v>1570</v>
      </c>
      <c r="B100" s="94" t="s">
        <v>1571</v>
      </c>
      <c r="C100" s="95"/>
      <c r="D100" s="2" t="s">
        <v>1651</v>
      </c>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c r="A101" s="2" t="s">
        <v>1574</v>
      </c>
      <c r="B101" s="7" t="s">
        <v>1529</v>
      </c>
      <c r="C101" s="97"/>
      <c r="D101" s="2" t="s">
        <v>1652</v>
      </c>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c r="A102" s="2" t="s">
        <v>1599</v>
      </c>
      <c r="B102" s="94" t="s">
        <v>1600</v>
      </c>
      <c r="C102" s="110"/>
      <c r="D102" s="2" t="s">
        <v>1653</v>
      </c>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c r="A103" s="2" t="s">
        <v>1581</v>
      </c>
      <c r="B103" s="7" t="s">
        <v>1582</v>
      </c>
      <c r="C103" s="100"/>
      <c r="D103" s="2" t="s">
        <v>1654</v>
      </c>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c r="A104" s="2" t="s">
        <v>1592</v>
      </c>
      <c r="B104" s="94" t="s">
        <v>1593</v>
      </c>
      <c r="C104" s="106"/>
      <c r="D104" s="2" t="s">
        <v>1226</v>
      </c>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c r="A105" s="2"/>
      <c r="B105" s="7"/>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c r="A106" s="5" t="s">
        <v>1655</v>
      </c>
      <c r="B106" s="90"/>
      <c r="C106" s="6"/>
      <c r="D106" s="6"/>
    </row>
    <row r="107" spans="1:26" ht="14.25" customHeight="1">
      <c r="A107" s="1" t="s">
        <v>1564</v>
      </c>
      <c r="B107" s="91" t="s">
        <v>1565</v>
      </c>
      <c r="C107" s="1" t="s">
        <v>1566</v>
      </c>
      <c r="D107" s="1" t="s">
        <v>1567</v>
      </c>
    </row>
    <row r="108" spans="1:26" ht="14.25" customHeight="1">
      <c r="A108" s="2" t="s">
        <v>1574</v>
      </c>
      <c r="B108" s="7" t="s">
        <v>1529</v>
      </c>
      <c r="C108" s="97"/>
      <c r="D108" s="93" t="s">
        <v>974</v>
      </c>
    </row>
    <row r="109" spans="1:26" ht="14.25" customHeight="1">
      <c r="A109" s="93" t="s">
        <v>1603</v>
      </c>
      <c r="B109" s="94" t="s">
        <v>1604</v>
      </c>
      <c r="C109" s="112"/>
      <c r="D109" s="93" t="s">
        <v>981</v>
      </c>
    </row>
    <row r="110" spans="1:26" ht="14.25" customHeight="1">
      <c r="A110" s="93" t="s">
        <v>1599</v>
      </c>
      <c r="B110" s="94" t="s">
        <v>1600</v>
      </c>
      <c r="C110" s="110"/>
      <c r="D110" s="93" t="s">
        <v>978</v>
      </c>
    </row>
    <row r="111" spans="1:26" ht="14.25" customHeight="1">
      <c r="A111" s="93" t="s">
        <v>1568</v>
      </c>
      <c r="B111" s="7" t="s">
        <v>1569</v>
      </c>
      <c r="C111" s="92"/>
      <c r="D111" s="93" t="s">
        <v>993</v>
      </c>
      <c r="E111" s="7"/>
    </row>
    <row r="112" spans="1:26" ht="14.25" customHeight="1">
      <c r="A112" s="2" t="s">
        <v>1581</v>
      </c>
      <c r="B112" s="7" t="s">
        <v>1582</v>
      </c>
      <c r="C112" s="100"/>
      <c r="D112" s="93" t="s">
        <v>990</v>
      </c>
    </row>
    <row r="113" spans="1:4" ht="14.25" customHeight="1">
      <c r="A113" s="93" t="s">
        <v>1592</v>
      </c>
      <c r="B113" s="94" t="s">
        <v>1593</v>
      </c>
      <c r="C113" s="106"/>
      <c r="D113" s="93" t="s">
        <v>984</v>
      </c>
    </row>
    <row r="114" spans="1:4" ht="14.25" customHeight="1">
      <c r="A114" s="93" t="s">
        <v>1570</v>
      </c>
      <c r="B114" s="94" t="s">
        <v>1571</v>
      </c>
      <c r="C114" s="95"/>
      <c r="D114" s="93" t="s">
        <v>1656</v>
      </c>
    </row>
    <row r="115" spans="1:4" ht="14.25" customHeight="1">
      <c r="B115" s="7"/>
    </row>
    <row r="116" spans="1:4" ht="14.25" customHeight="1">
      <c r="A116" s="5" t="s">
        <v>1657</v>
      </c>
      <c r="B116" s="90"/>
      <c r="C116" s="6"/>
      <c r="D116" s="6"/>
    </row>
    <row r="117" spans="1:4" ht="14.25" customHeight="1">
      <c r="A117" s="1" t="s">
        <v>1564</v>
      </c>
      <c r="B117" s="91" t="s">
        <v>1565</v>
      </c>
      <c r="C117" s="1" t="s">
        <v>1566</v>
      </c>
      <c r="D117" s="1" t="s">
        <v>1567</v>
      </c>
    </row>
    <row r="118" spans="1:4" ht="14.25" customHeight="1">
      <c r="A118" s="2" t="s">
        <v>1599</v>
      </c>
      <c r="B118" s="94" t="s">
        <v>1600</v>
      </c>
      <c r="C118" s="110"/>
      <c r="D118" s="93" t="s">
        <v>169</v>
      </c>
    </row>
    <row r="119" spans="1:4" ht="14.25" customHeight="1">
      <c r="A119" s="2" t="s">
        <v>1583</v>
      </c>
      <c r="B119" s="101" t="s">
        <v>1584</v>
      </c>
      <c r="C119" s="102"/>
      <c r="D119" s="93" t="s">
        <v>1658</v>
      </c>
    </row>
    <row r="120" spans="1:4" ht="14.25" customHeight="1">
      <c r="A120" s="2" t="s">
        <v>1605</v>
      </c>
      <c r="B120" s="7" t="s">
        <v>1606</v>
      </c>
      <c r="C120" s="113"/>
      <c r="D120" s="93" t="s">
        <v>1659</v>
      </c>
    </row>
    <row r="121" spans="1:4" ht="14.25" customHeight="1">
      <c r="A121" s="2" t="s">
        <v>1570</v>
      </c>
      <c r="B121" s="94" t="s">
        <v>1571</v>
      </c>
      <c r="C121" s="95"/>
      <c r="D121" s="93" t="s">
        <v>1660</v>
      </c>
    </row>
    <row r="122" spans="1:4" ht="14.25" customHeight="1">
      <c r="A122" s="2" t="s">
        <v>1585</v>
      </c>
      <c r="B122" s="7" t="s">
        <v>1586</v>
      </c>
      <c r="C122" s="103"/>
      <c r="D122" s="93" t="s">
        <v>1661</v>
      </c>
    </row>
    <row r="123" spans="1:4" ht="14.25" customHeight="1">
      <c r="A123" s="2" t="s">
        <v>1581</v>
      </c>
      <c r="B123" s="7" t="s">
        <v>1582</v>
      </c>
      <c r="C123" s="100"/>
      <c r="D123" s="93" t="s">
        <v>1662</v>
      </c>
    </row>
    <row r="124" spans="1:4" ht="14.25" customHeight="1">
      <c r="A124" s="2" t="s">
        <v>1579</v>
      </c>
      <c r="B124" s="7" t="s">
        <v>1580</v>
      </c>
      <c r="C124" s="99"/>
      <c r="D124" s="93" t="s">
        <v>1663</v>
      </c>
    </row>
    <row r="125" spans="1:4" ht="14.25" customHeight="1">
      <c r="A125" s="2" t="s">
        <v>1592</v>
      </c>
      <c r="B125" s="94" t="s">
        <v>1593</v>
      </c>
      <c r="C125" s="106"/>
      <c r="D125" s="93" t="s">
        <v>1664</v>
      </c>
    </row>
    <row r="126" spans="1:4" ht="14.25" customHeight="1">
      <c r="A126" s="2" t="s">
        <v>1574</v>
      </c>
      <c r="B126" s="7" t="s">
        <v>1529</v>
      </c>
      <c r="C126" s="97"/>
      <c r="D126" s="93" t="s">
        <v>1665</v>
      </c>
    </row>
    <row r="127" spans="1:4" ht="14.25" customHeight="1">
      <c r="A127" s="2" t="s">
        <v>1597</v>
      </c>
      <c r="B127" s="7" t="s">
        <v>1598</v>
      </c>
      <c r="C127" s="109"/>
      <c r="D127" s="93" t="s">
        <v>1666</v>
      </c>
    </row>
    <row r="128" spans="1:4" ht="14.25" customHeight="1">
      <c r="A128" s="2" t="s">
        <v>1603</v>
      </c>
      <c r="B128" s="94" t="s">
        <v>1604</v>
      </c>
      <c r="C128" s="112"/>
      <c r="D128" s="93" t="s">
        <v>1667</v>
      </c>
    </row>
    <row r="129" spans="1:8" ht="14.25" customHeight="1">
      <c r="B129" s="7"/>
    </row>
    <row r="130" spans="1:8" ht="14.25" customHeight="1">
      <c r="A130" s="5" t="s">
        <v>1668</v>
      </c>
      <c r="B130" s="90"/>
      <c r="C130" s="6"/>
      <c r="D130" s="6"/>
    </row>
    <row r="131" spans="1:8" ht="14.25" customHeight="1">
      <c r="A131" s="1" t="s">
        <v>1564</v>
      </c>
      <c r="B131" s="91" t="s">
        <v>1565</v>
      </c>
      <c r="C131" s="1" t="s">
        <v>1566</v>
      </c>
      <c r="D131" s="1" t="s">
        <v>1567</v>
      </c>
      <c r="F131" s="2"/>
      <c r="G131" s="2"/>
      <c r="H131" s="2"/>
    </row>
    <row r="132" spans="1:8" ht="14.25" customHeight="1">
      <c r="A132" s="2" t="s">
        <v>1570</v>
      </c>
      <c r="B132" s="94" t="s">
        <v>1571</v>
      </c>
      <c r="C132" s="95"/>
      <c r="D132" s="93" t="s">
        <v>1669</v>
      </c>
      <c r="F132" s="2"/>
      <c r="G132" s="7"/>
      <c r="H132" s="2"/>
    </row>
    <row r="133" spans="1:8" ht="14.25" customHeight="1">
      <c r="A133" s="2" t="s">
        <v>1603</v>
      </c>
      <c r="B133" s="94" t="s">
        <v>1604</v>
      </c>
      <c r="C133" s="112"/>
      <c r="D133" s="93" t="s">
        <v>1670</v>
      </c>
      <c r="F133" s="2"/>
      <c r="G133" s="7"/>
      <c r="H133" s="2"/>
    </row>
    <row r="134" spans="1:8" ht="14.25" customHeight="1">
      <c r="A134" s="2" t="s">
        <v>1574</v>
      </c>
      <c r="B134" s="7" t="s">
        <v>1529</v>
      </c>
      <c r="C134" s="97"/>
      <c r="D134" s="93" t="s">
        <v>1671</v>
      </c>
      <c r="F134" s="2"/>
      <c r="G134" s="7"/>
      <c r="H134" s="2"/>
    </row>
    <row r="135" spans="1:8" ht="14.25" customHeight="1">
      <c r="A135" s="2" t="s">
        <v>1581</v>
      </c>
      <c r="B135" s="7" t="s">
        <v>1582</v>
      </c>
      <c r="C135" s="100"/>
      <c r="D135" s="93" t="s">
        <v>1672</v>
      </c>
      <c r="F135" s="2"/>
      <c r="G135" s="7"/>
      <c r="H135" s="2"/>
    </row>
    <row r="136" spans="1:8" ht="14.25" customHeight="1">
      <c r="A136" s="2" t="s">
        <v>1599</v>
      </c>
      <c r="B136" s="94" t="s">
        <v>1600</v>
      </c>
      <c r="C136" s="110"/>
      <c r="D136" s="93" t="s">
        <v>1673</v>
      </c>
      <c r="F136" s="2"/>
      <c r="G136" s="7"/>
      <c r="H136" s="2"/>
    </row>
    <row r="137" spans="1:8" ht="14.25" customHeight="1">
      <c r="A137" s="2" t="s">
        <v>1592</v>
      </c>
      <c r="B137" s="94" t="s">
        <v>1593</v>
      </c>
      <c r="C137" s="106"/>
      <c r="D137" s="93" t="s">
        <v>612</v>
      </c>
      <c r="F137" s="2"/>
      <c r="G137" s="7"/>
      <c r="H137" s="2"/>
    </row>
    <row r="138" spans="1:8" ht="14.25" customHeight="1">
      <c r="B138" s="7"/>
      <c r="F138" s="2"/>
      <c r="G138" s="2"/>
      <c r="H138" s="2"/>
    </row>
    <row r="139" spans="1:8" ht="14.25" customHeight="1">
      <c r="A139" s="5" t="s">
        <v>1674</v>
      </c>
      <c r="B139" s="90"/>
      <c r="C139" s="6"/>
      <c r="D139" s="6"/>
      <c r="F139" s="2"/>
      <c r="G139" s="2"/>
      <c r="H139" s="2"/>
    </row>
    <row r="140" spans="1:8" ht="14.25" customHeight="1">
      <c r="A140" s="1" t="s">
        <v>1564</v>
      </c>
      <c r="B140" s="91" t="s">
        <v>1565</v>
      </c>
      <c r="C140" s="1" t="s">
        <v>1566</v>
      </c>
      <c r="D140" s="1" t="s">
        <v>1567</v>
      </c>
    </row>
    <row r="141" spans="1:8" ht="14.25" customHeight="1">
      <c r="A141" s="2" t="s">
        <v>1592</v>
      </c>
      <c r="B141" s="94" t="s">
        <v>1593</v>
      </c>
      <c r="C141" s="106"/>
      <c r="D141" s="93" t="s">
        <v>271</v>
      </c>
    </row>
    <row r="142" spans="1:8" ht="14.25" customHeight="1">
      <c r="A142" s="2" t="s">
        <v>1570</v>
      </c>
      <c r="B142" s="94" t="s">
        <v>1571</v>
      </c>
      <c r="C142" s="95"/>
      <c r="D142" s="93" t="s">
        <v>268</v>
      </c>
    </row>
    <row r="143" spans="1:8" ht="14.25" customHeight="1">
      <c r="A143" s="2" t="s">
        <v>1574</v>
      </c>
      <c r="B143" s="7" t="s">
        <v>1529</v>
      </c>
      <c r="C143" s="97"/>
      <c r="D143" s="93" t="s">
        <v>266</v>
      </c>
    </row>
    <row r="144" spans="1:8" ht="14.25" customHeight="1">
      <c r="A144" s="2" t="s">
        <v>1581</v>
      </c>
      <c r="B144" s="7" t="s">
        <v>1582</v>
      </c>
      <c r="C144" s="100"/>
      <c r="D144" s="93" t="s">
        <v>264</v>
      </c>
    </row>
    <row r="145" spans="1:26" ht="14.25" customHeight="1">
      <c r="A145" s="2" t="s">
        <v>1599</v>
      </c>
      <c r="B145" s="94" t="s">
        <v>1600</v>
      </c>
      <c r="C145" s="110"/>
      <c r="D145" s="93" t="s">
        <v>256</v>
      </c>
    </row>
    <row r="146" spans="1:26" ht="14.25" customHeight="1">
      <c r="B146" s="7"/>
    </row>
    <row r="147" spans="1:26" ht="14.25" customHeight="1">
      <c r="A147" s="5" t="s">
        <v>1675</v>
      </c>
      <c r="B147" s="90"/>
      <c r="C147" s="6"/>
      <c r="D147" s="6"/>
    </row>
    <row r="148" spans="1:26" ht="14.25" customHeight="1">
      <c r="A148" s="1" t="s">
        <v>1564</v>
      </c>
      <c r="B148" s="91" t="s">
        <v>1565</v>
      </c>
      <c r="C148" s="1" t="s">
        <v>1566</v>
      </c>
      <c r="D148" s="1" t="s">
        <v>1567</v>
      </c>
    </row>
    <row r="149" spans="1:26" ht="14.25" customHeight="1">
      <c r="A149" s="2" t="s">
        <v>1583</v>
      </c>
      <c r="B149" s="101" t="s">
        <v>1584</v>
      </c>
      <c r="C149" s="102"/>
      <c r="D149" s="93" t="s">
        <v>279</v>
      </c>
    </row>
    <row r="150" spans="1:26" ht="14.25" customHeight="1">
      <c r="A150" s="2" t="s">
        <v>1570</v>
      </c>
      <c r="B150" s="94" t="s">
        <v>1571</v>
      </c>
      <c r="C150" s="95"/>
      <c r="D150" s="93" t="s">
        <v>274</v>
      </c>
    </row>
    <row r="151" spans="1:26" ht="14.25" customHeight="1">
      <c r="A151" s="2" t="s">
        <v>1603</v>
      </c>
      <c r="B151" s="94" t="s">
        <v>1604</v>
      </c>
      <c r="C151" s="112"/>
      <c r="D151" s="93" t="s">
        <v>255</v>
      </c>
    </row>
    <row r="152" spans="1:26" ht="14.25" customHeight="1">
      <c r="B152" s="7"/>
    </row>
    <row r="153" spans="1:26" ht="14.25" customHeight="1">
      <c r="A153" s="5" t="s">
        <v>1676</v>
      </c>
      <c r="B153" s="90"/>
      <c r="C153" s="6"/>
      <c r="D153" s="6"/>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c r="A154" s="1" t="s">
        <v>1564</v>
      </c>
      <c r="B154" s="91" t="s">
        <v>1565</v>
      </c>
      <c r="C154" s="1" t="s">
        <v>1566</v>
      </c>
      <c r="D154" s="1" t="s">
        <v>1567</v>
      </c>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c r="A155" s="2" t="s">
        <v>1568</v>
      </c>
      <c r="B155" s="7" t="s">
        <v>1569</v>
      </c>
      <c r="C155" s="92"/>
      <c r="D155" s="2" t="s">
        <v>877</v>
      </c>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c r="A156" s="2" t="s">
        <v>1574</v>
      </c>
      <c r="B156" s="7" t="s">
        <v>1529</v>
      </c>
      <c r="C156" s="97"/>
      <c r="D156" s="2" t="s">
        <v>849</v>
      </c>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c r="A157" s="2" t="s">
        <v>1599</v>
      </c>
      <c r="B157" s="94" t="s">
        <v>1600</v>
      </c>
      <c r="C157" s="110"/>
      <c r="D157" s="2" t="s">
        <v>529</v>
      </c>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c r="A158" s="2" t="s">
        <v>1579</v>
      </c>
      <c r="B158" s="7" t="s">
        <v>1580</v>
      </c>
      <c r="C158" s="99"/>
      <c r="D158" s="2" t="s">
        <v>1677</v>
      </c>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c r="A159" s="2" t="s">
        <v>1581</v>
      </c>
      <c r="B159" s="7" t="s">
        <v>1582</v>
      </c>
      <c r="C159" s="100"/>
      <c r="D159" s="2" t="s">
        <v>1678</v>
      </c>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c r="A160" s="2" t="s">
        <v>1570</v>
      </c>
      <c r="B160" s="94" t="s">
        <v>1571</v>
      </c>
      <c r="C160" s="95"/>
      <c r="D160" s="2" t="s">
        <v>869</v>
      </c>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c r="A161" s="2" t="s">
        <v>1585</v>
      </c>
      <c r="B161" s="7" t="s">
        <v>1586</v>
      </c>
      <c r="C161" s="103"/>
      <c r="D161" s="2" t="s">
        <v>867</v>
      </c>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c r="A162" s="2" t="s">
        <v>1592</v>
      </c>
      <c r="B162" s="94" t="s">
        <v>1593</v>
      </c>
      <c r="C162" s="106"/>
      <c r="D162" s="2" t="s">
        <v>720</v>
      </c>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c r="A163" s="2" t="s">
        <v>1603</v>
      </c>
      <c r="B163" s="94" t="s">
        <v>1604</v>
      </c>
      <c r="C163" s="112"/>
      <c r="D163" s="2" t="s">
        <v>717</v>
      </c>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c r="A164" s="2"/>
      <c r="B164" s="7"/>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c r="A165" s="5" t="s">
        <v>1679</v>
      </c>
      <c r="B165" s="90"/>
      <c r="C165" s="6"/>
      <c r="D165" s="6"/>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c r="A166" s="1" t="s">
        <v>1564</v>
      </c>
      <c r="B166" s="91" t="s">
        <v>1565</v>
      </c>
      <c r="C166" s="1" t="s">
        <v>1566</v>
      </c>
      <c r="D166" s="1" t="s">
        <v>1567</v>
      </c>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c r="A167" s="2" t="s">
        <v>1568</v>
      </c>
      <c r="B167" s="7" t="s">
        <v>1569</v>
      </c>
      <c r="C167" s="92"/>
      <c r="D167" s="2" t="s">
        <v>877</v>
      </c>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c r="A168" s="2" t="s">
        <v>1597</v>
      </c>
      <c r="B168" s="7" t="s">
        <v>1598</v>
      </c>
      <c r="C168" s="109"/>
      <c r="D168" s="2" t="s">
        <v>1680</v>
      </c>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c r="A169" s="2" t="s">
        <v>1570</v>
      </c>
      <c r="B169" s="94" t="s">
        <v>1571</v>
      </c>
      <c r="C169" s="95"/>
      <c r="D169" s="2" t="s">
        <v>391</v>
      </c>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c r="A170" s="2" t="s">
        <v>1574</v>
      </c>
      <c r="B170" s="7" t="s">
        <v>1529</v>
      </c>
      <c r="C170" s="97"/>
      <c r="D170" s="2" t="s">
        <v>849</v>
      </c>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c r="A171" s="2" t="s">
        <v>1599</v>
      </c>
      <c r="B171" s="94" t="s">
        <v>1600</v>
      </c>
      <c r="C171" s="110"/>
      <c r="D171" s="2" t="s">
        <v>529</v>
      </c>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c r="A172" s="2" t="s">
        <v>1581</v>
      </c>
      <c r="B172" s="7" t="s">
        <v>1582</v>
      </c>
      <c r="C172" s="100"/>
      <c r="D172" s="2" t="s">
        <v>1681</v>
      </c>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c r="A173" s="2" t="s">
        <v>1603</v>
      </c>
      <c r="B173" s="94" t="s">
        <v>1604</v>
      </c>
      <c r="C173" s="112"/>
      <c r="D173" s="2" t="s">
        <v>369</v>
      </c>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c r="A174" s="2" t="s">
        <v>1594</v>
      </c>
      <c r="B174" s="94" t="s">
        <v>1595</v>
      </c>
      <c r="C174" s="107"/>
      <c r="D174" s="2" t="s">
        <v>407</v>
      </c>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c r="A175" s="2" t="s">
        <v>1596</v>
      </c>
      <c r="B175" s="7">
        <v>740000</v>
      </c>
      <c r="C175" s="108"/>
      <c r="D175" s="2" t="s">
        <v>405</v>
      </c>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c r="A176" s="2" t="s">
        <v>1592</v>
      </c>
      <c r="B176" s="94" t="s">
        <v>1593</v>
      </c>
      <c r="C176" s="106"/>
      <c r="D176" s="2" t="s">
        <v>1682</v>
      </c>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c r="A177" s="2"/>
      <c r="B177" s="7"/>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c r="A178" s="5" t="s">
        <v>1683</v>
      </c>
      <c r="B178" s="90"/>
      <c r="C178" s="6"/>
      <c r="D178" s="6"/>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c r="A179" s="1" t="s">
        <v>1564</v>
      </c>
      <c r="B179" s="91" t="s">
        <v>1565</v>
      </c>
      <c r="C179" s="1" t="s">
        <v>1566</v>
      </c>
      <c r="D179" s="1" t="s">
        <v>1567</v>
      </c>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c r="A180" s="2" t="s">
        <v>1568</v>
      </c>
      <c r="B180" s="7" t="s">
        <v>1569</v>
      </c>
      <c r="C180" s="92"/>
      <c r="D180" s="2" t="s">
        <v>877</v>
      </c>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c r="A181" s="2" t="s">
        <v>1603</v>
      </c>
      <c r="B181" s="94" t="s">
        <v>1604</v>
      </c>
      <c r="C181" s="112"/>
      <c r="D181" s="2" t="s">
        <v>369</v>
      </c>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c r="A182" s="2" t="s">
        <v>1597</v>
      </c>
      <c r="B182" s="7" t="s">
        <v>1598</v>
      </c>
      <c r="C182" s="109"/>
      <c r="D182" s="2" t="s">
        <v>1680</v>
      </c>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c r="A183" s="2" t="s">
        <v>1570</v>
      </c>
      <c r="B183" s="94" t="s">
        <v>1571</v>
      </c>
      <c r="C183" s="95"/>
      <c r="D183" s="2" t="s">
        <v>391</v>
      </c>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c r="A184" s="2" t="s">
        <v>1579</v>
      </c>
      <c r="B184" s="7" t="s">
        <v>1580</v>
      </c>
      <c r="C184" s="99"/>
      <c r="D184" s="2" t="s">
        <v>1684</v>
      </c>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c r="A185" s="2" t="s">
        <v>1594</v>
      </c>
      <c r="B185" s="94" t="s">
        <v>1595</v>
      </c>
      <c r="C185" s="107"/>
      <c r="D185" s="2" t="s">
        <v>407</v>
      </c>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c r="A186" s="2" t="s">
        <v>1592</v>
      </c>
      <c r="B186" s="94" t="s">
        <v>1593</v>
      </c>
      <c r="C186" s="106"/>
      <c r="D186" s="2" t="s">
        <v>1682</v>
      </c>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c r="A187" s="2" t="s">
        <v>1581</v>
      </c>
      <c r="B187" s="7" t="s">
        <v>1582</v>
      </c>
      <c r="C187" s="100"/>
      <c r="D187" s="2" t="s">
        <v>1681</v>
      </c>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c r="A188" s="2" t="s">
        <v>1599</v>
      </c>
      <c r="B188" s="94" t="s">
        <v>1600</v>
      </c>
      <c r="C188" s="110"/>
      <c r="D188" s="2" t="s">
        <v>529</v>
      </c>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c r="A189" s="2" t="s">
        <v>1574</v>
      </c>
      <c r="B189" s="7" t="s">
        <v>1529</v>
      </c>
      <c r="C189" s="97"/>
      <c r="D189" s="2" t="s">
        <v>849</v>
      </c>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c r="A190" s="2"/>
      <c r="B190" s="7"/>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c r="A191" s="5" t="s">
        <v>1685</v>
      </c>
      <c r="B191" s="90"/>
      <c r="C191" s="6"/>
      <c r="D191" s="6"/>
    </row>
    <row r="192" spans="1:26" ht="14.25" customHeight="1">
      <c r="A192" s="1" t="s">
        <v>1564</v>
      </c>
      <c r="B192" s="91" t="s">
        <v>1565</v>
      </c>
      <c r="C192" s="1" t="s">
        <v>1566</v>
      </c>
      <c r="D192" s="1" t="s">
        <v>1567</v>
      </c>
    </row>
    <row r="193" spans="1:26" ht="14.25" customHeight="1">
      <c r="A193" s="2" t="s">
        <v>1568</v>
      </c>
      <c r="B193" s="7" t="s">
        <v>1569</v>
      </c>
      <c r="C193" s="92"/>
      <c r="D193" s="2" t="s">
        <v>393</v>
      </c>
    </row>
    <row r="194" spans="1:26" ht="14.25" customHeight="1">
      <c r="A194" s="2" t="s">
        <v>1605</v>
      </c>
      <c r="B194" s="7" t="s">
        <v>1606</v>
      </c>
      <c r="C194" s="113"/>
      <c r="D194" s="93" t="s">
        <v>1686</v>
      </c>
    </row>
    <row r="195" spans="1:26" ht="14.25" customHeight="1">
      <c r="A195" s="2" t="s">
        <v>1590</v>
      </c>
      <c r="B195" s="7" t="s">
        <v>1591</v>
      </c>
      <c r="C195" s="105"/>
      <c r="D195" s="2" t="s">
        <v>409</v>
      </c>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c r="A196" s="2" t="s">
        <v>1570</v>
      </c>
      <c r="B196" s="94" t="s">
        <v>1571</v>
      </c>
      <c r="C196" s="95"/>
      <c r="D196" s="93" t="s">
        <v>391</v>
      </c>
    </row>
    <row r="197" spans="1:26" ht="14.25" customHeight="1">
      <c r="A197" s="2" t="s">
        <v>1574</v>
      </c>
      <c r="B197" s="7" t="s">
        <v>1529</v>
      </c>
      <c r="C197" s="97"/>
      <c r="D197" s="93" t="s">
        <v>1687</v>
      </c>
      <c r="E197" s="2"/>
    </row>
    <row r="198" spans="1:26" ht="14.25" customHeight="1">
      <c r="A198" s="2" t="s">
        <v>1579</v>
      </c>
      <c r="B198" s="7" t="s">
        <v>1580</v>
      </c>
      <c r="C198" s="99"/>
      <c r="D198" s="93" t="s">
        <v>1688</v>
      </c>
      <c r="E198" s="2"/>
    </row>
    <row r="199" spans="1:26" ht="14.25" customHeight="1">
      <c r="A199" s="2" t="s">
        <v>1583</v>
      </c>
      <c r="B199" s="101" t="s">
        <v>1584</v>
      </c>
      <c r="C199" s="102"/>
      <c r="D199" s="93" t="s">
        <v>382</v>
      </c>
      <c r="E199" s="2"/>
    </row>
    <row r="200" spans="1:26" ht="14.25" customHeight="1">
      <c r="A200" s="2" t="s">
        <v>1585</v>
      </c>
      <c r="B200" s="7" t="s">
        <v>1586</v>
      </c>
      <c r="C200" s="103"/>
      <c r="D200" s="93" t="s">
        <v>379</v>
      </c>
    </row>
    <row r="201" spans="1:26" ht="14.25" customHeight="1">
      <c r="A201" s="2" t="s">
        <v>1592</v>
      </c>
      <c r="B201" s="94" t="s">
        <v>1593</v>
      </c>
      <c r="C201" s="106"/>
      <c r="D201" s="93" t="s">
        <v>1689</v>
      </c>
    </row>
    <row r="202" spans="1:26" ht="14.25" customHeight="1">
      <c r="A202" s="2" t="s">
        <v>1599</v>
      </c>
      <c r="B202" s="94" t="s">
        <v>1600</v>
      </c>
      <c r="C202" s="110"/>
      <c r="D202" s="93" t="s">
        <v>529</v>
      </c>
    </row>
    <row r="203" spans="1:26" ht="14.25" customHeight="1">
      <c r="A203" s="2" t="s">
        <v>1601</v>
      </c>
      <c r="B203" s="7" t="s">
        <v>1602</v>
      </c>
      <c r="C203" s="111"/>
      <c r="D203" s="93" t="s">
        <v>400</v>
      </c>
    </row>
    <row r="204" spans="1:26" ht="14.25" customHeight="1">
      <c r="A204" s="2" t="s">
        <v>1603</v>
      </c>
      <c r="B204" s="94" t="s">
        <v>1604</v>
      </c>
      <c r="C204" s="112"/>
      <c r="D204" s="93" t="s">
        <v>369</v>
      </c>
    </row>
    <row r="205" spans="1:26" ht="14.25" customHeight="1">
      <c r="A205" s="2" t="s">
        <v>1596</v>
      </c>
      <c r="B205" s="7">
        <v>740000</v>
      </c>
      <c r="C205" s="108"/>
      <c r="D205" s="2" t="s">
        <v>405</v>
      </c>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c r="A207" s="5" t="s">
        <v>1690</v>
      </c>
      <c r="B207" s="90"/>
      <c r="C207" s="6"/>
      <c r="D207" s="6"/>
    </row>
    <row r="208" spans="1:26" ht="14.25" customHeight="1">
      <c r="A208" s="1" t="s">
        <v>1564</v>
      </c>
      <c r="B208" s="91" t="s">
        <v>1565</v>
      </c>
      <c r="C208" s="1" t="s">
        <v>1566</v>
      </c>
      <c r="D208" s="1" t="s">
        <v>1567</v>
      </c>
    </row>
    <row r="209" spans="1:26" ht="14.25" customHeight="1">
      <c r="A209" s="2" t="s">
        <v>1568</v>
      </c>
      <c r="B209" s="7" t="s">
        <v>1569</v>
      </c>
      <c r="C209" s="92"/>
      <c r="D209" s="2" t="s">
        <v>877</v>
      </c>
    </row>
    <row r="210" spans="1:26" ht="14.25" customHeight="1">
      <c r="A210" s="2" t="s">
        <v>1574</v>
      </c>
      <c r="B210" s="7" t="s">
        <v>1529</v>
      </c>
      <c r="C210" s="97"/>
      <c r="D210" s="2" t="s">
        <v>849</v>
      </c>
    </row>
    <row r="211" spans="1:26" ht="14.25" customHeight="1">
      <c r="A211" s="2" t="s">
        <v>1597</v>
      </c>
      <c r="B211" s="7" t="s">
        <v>1598</v>
      </c>
      <c r="C211" s="109"/>
      <c r="D211" s="2" t="s">
        <v>1680</v>
      </c>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c r="A212" s="2" t="s">
        <v>1590</v>
      </c>
      <c r="B212" s="7" t="s">
        <v>1591</v>
      </c>
      <c r="C212" s="105"/>
      <c r="D212" s="2" t="s">
        <v>409</v>
      </c>
    </row>
    <row r="213" spans="1:26" ht="14.25" customHeight="1">
      <c r="A213" s="2" t="s">
        <v>1605</v>
      </c>
      <c r="B213" s="7" t="s">
        <v>1606</v>
      </c>
      <c r="C213" s="113"/>
      <c r="D213" s="2" t="s">
        <v>1686</v>
      </c>
    </row>
    <row r="214" spans="1:26" ht="14.25" customHeight="1">
      <c r="A214" s="2" t="s">
        <v>1570</v>
      </c>
      <c r="B214" s="94" t="s">
        <v>1571</v>
      </c>
      <c r="C214" s="95"/>
      <c r="D214" s="2" t="s">
        <v>391</v>
      </c>
    </row>
    <row r="215" spans="1:26" ht="14.25" customHeight="1">
      <c r="A215" s="2" t="s">
        <v>1585</v>
      </c>
      <c r="B215" s="7" t="s">
        <v>1586</v>
      </c>
      <c r="C215" s="103"/>
      <c r="D215" s="2" t="s">
        <v>1691</v>
      </c>
    </row>
    <row r="216" spans="1:26" ht="14.25" customHeight="1">
      <c r="A216" s="2" t="s">
        <v>1603</v>
      </c>
      <c r="B216" s="94" t="s">
        <v>1604</v>
      </c>
      <c r="C216" s="112"/>
      <c r="D216" s="2" t="s">
        <v>1692</v>
      </c>
    </row>
    <row r="217" spans="1:26" ht="14.25" customHeight="1">
      <c r="A217" s="2" t="s">
        <v>1599</v>
      </c>
      <c r="B217" s="94" t="s">
        <v>1600</v>
      </c>
      <c r="C217" s="110"/>
      <c r="D217" s="2" t="s">
        <v>529</v>
      </c>
    </row>
    <row r="218" spans="1:26" ht="14.25" customHeight="1">
      <c r="A218" s="2" t="s">
        <v>1592</v>
      </c>
      <c r="B218" s="94" t="s">
        <v>1593</v>
      </c>
      <c r="C218" s="106"/>
      <c r="D218" s="2" t="s">
        <v>1689</v>
      </c>
    </row>
    <row r="219" spans="1:26" ht="14.25" customHeight="1">
      <c r="A219" s="2" t="s">
        <v>1596</v>
      </c>
      <c r="B219" s="7">
        <v>740000</v>
      </c>
      <c r="C219" s="108"/>
      <c r="D219" s="2" t="s">
        <v>405</v>
      </c>
    </row>
    <row r="220" spans="1:26" ht="14.25" customHeight="1">
      <c r="B220" s="7"/>
    </row>
    <row r="221" spans="1:26" ht="14.25" customHeight="1">
      <c r="B221" s="7"/>
    </row>
    <row r="222" spans="1:26" ht="14.25" customHeight="1">
      <c r="B222" s="7"/>
    </row>
    <row r="223" spans="1:26" ht="14.25" customHeight="1">
      <c r="B223" s="7"/>
    </row>
    <row r="224" spans="1:26" ht="14.25" customHeight="1">
      <c r="B224" s="7"/>
    </row>
    <row r="225" spans="2:2" ht="14.25" customHeight="1">
      <c r="B225" s="7"/>
    </row>
    <row r="226" spans="2:2" ht="14.25" customHeight="1">
      <c r="B226" s="7"/>
    </row>
    <row r="227" spans="2:2" ht="14.25" customHeight="1">
      <c r="B227" s="7"/>
    </row>
    <row r="228" spans="2:2" ht="14.25" customHeight="1">
      <c r="B228" s="7"/>
    </row>
    <row r="229" spans="2:2" ht="14.25" customHeight="1">
      <c r="B229" s="7"/>
    </row>
    <row r="230" spans="2:2" ht="14.25" customHeight="1">
      <c r="B230" s="7"/>
    </row>
    <row r="231" spans="2:2" ht="14.25" customHeight="1">
      <c r="B231" s="7"/>
    </row>
    <row r="232" spans="2:2" ht="14.25" customHeight="1">
      <c r="B232" s="7"/>
    </row>
    <row r="233" spans="2:2" ht="14.25" customHeight="1">
      <c r="B233" s="7"/>
    </row>
    <row r="234" spans="2:2" ht="14.25" customHeight="1">
      <c r="B234" s="7"/>
    </row>
    <row r="235" spans="2:2" ht="14.25" customHeight="1">
      <c r="B235" s="7"/>
    </row>
    <row r="236" spans="2:2" ht="14.25" customHeight="1">
      <c r="B236" s="7"/>
    </row>
    <row r="237" spans="2:2" ht="14.25" customHeight="1">
      <c r="B237" s="7"/>
    </row>
    <row r="238" spans="2:2" ht="14.25" customHeight="1">
      <c r="B238" s="7"/>
    </row>
    <row r="239" spans="2:2" ht="14.25" customHeight="1">
      <c r="B239" s="7"/>
    </row>
    <row r="240" spans="2:2" ht="14.25" customHeight="1">
      <c r="B240" s="7"/>
    </row>
    <row r="241" spans="2:2" ht="14.25" customHeight="1">
      <c r="B241" s="7"/>
    </row>
    <row r="242" spans="2:2" ht="14.25" customHeight="1">
      <c r="B242" s="7"/>
    </row>
    <row r="243" spans="2:2" ht="14.25" customHeight="1">
      <c r="B243" s="7"/>
    </row>
    <row r="244" spans="2:2" ht="14.25" customHeight="1">
      <c r="B244" s="7"/>
    </row>
    <row r="245" spans="2:2" ht="14.25" customHeight="1">
      <c r="B245" s="7"/>
    </row>
    <row r="246" spans="2:2" ht="14.25" customHeight="1">
      <c r="B246" s="7"/>
    </row>
    <row r="247" spans="2:2" ht="14.25" customHeight="1">
      <c r="B247" s="7"/>
    </row>
    <row r="248" spans="2:2" ht="14.25" customHeight="1">
      <c r="B248" s="7"/>
    </row>
    <row r="249" spans="2:2" ht="14.25" customHeight="1">
      <c r="B249" s="7"/>
    </row>
    <row r="250" spans="2:2" ht="14.25" customHeight="1">
      <c r="B250" s="7"/>
    </row>
    <row r="251" spans="2:2" ht="14.25" customHeight="1">
      <c r="B251" s="7"/>
    </row>
    <row r="252" spans="2:2" ht="14.25" customHeight="1">
      <c r="B252" s="7"/>
    </row>
    <row r="253" spans="2:2" ht="14.25" customHeight="1">
      <c r="B253" s="7"/>
    </row>
    <row r="254" spans="2:2" ht="14.25" customHeight="1">
      <c r="B254" s="7"/>
    </row>
    <row r="255" spans="2:2" ht="14.25" customHeight="1">
      <c r="B255" s="7"/>
    </row>
    <row r="256" spans="2:2" ht="14.25" customHeight="1">
      <c r="B256" s="7"/>
    </row>
    <row r="257" spans="2:2" ht="14.25" customHeight="1">
      <c r="B257" s="7"/>
    </row>
    <row r="258" spans="2:2" ht="14.25" customHeight="1">
      <c r="B258" s="7"/>
    </row>
    <row r="259" spans="2:2" ht="14.25" customHeight="1">
      <c r="B259" s="7"/>
    </row>
    <row r="260" spans="2:2" ht="14.25" customHeight="1">
      <c r="B260" s="7"/>
    </row>
    <row r="261" spans="2:2" ht="14.25" customHeight="1">
      <c r="B261" s="7"/>
    </row>
    <row r="262" spans="2:2" ht="14.25" customHeight="1">
      <c r="B262" s="7"/>
    </row>
    <row r="263" spans="2:2" ht="14.25" customHeight="1">
      <c r="B263" s="7"/>
    </row>
    <row r="264" spans="2:2" ht="14.25" customHeight="1">
      <c r="B264" s="7"/>
    </row>
    <row r="265" spans="2:2" ht="14.25" customHeight="1">
      <c r="B265" s="7"/>
    </row>
    <row r="266" spans="2:2" ht="14.25" customHeight="1">
      <c r="B266" s="7"/>
    </row>
    <row r="267" spans="2:2" ht="14.25" customHeight="1">
      <c r="B267" s="7"/>
    </row>
    <row r="268" spans="2:2" ht="14.25" customHeight="1">
      <c r="B268" s="7"/>
    </row>
    <row r="269" spans="2:2" ht="14.25" customHeight="1">
      <c r="B269" s="7"/>
    </row>
    <row r="270" spans="2:2" ht="14.25" customHeight="1">
      <c r="B270" s="7"/>
    </row>
    <row r="271" spans="2:2" ht="14.25" customHeight="1">
      <c r="B271" s="7"/>
    </row>
    <row r="272" spans="2:2" ht="14.25" customHeight="1">
      <c r="B272" s="7"/>
    </row>
    <row r="273" spans="2:2" ht="14.25" customHeight="1">
      <c r="B273" s="7"/>
    </row>
    <row r="274" spans="2:2" ht="14.25" customHeight="1">
      <c r="B274" s="7"/>
    </row>
    <row r="275" spans="2:2" ht="14.25" customHeight="1">
      <c r="B275" s="7"/>
    </row>
    <row r="276" spans="2:2" ht="14.25" customHeight="1">
      <c r="B276" s="7"/>
    </row>
    <row r="277" spans="2:2" ht="14.25" customHeight="1">
      <c r="B277" s="7"/>
    </row>
    <row r="278" spans="2:2" ht="14.25" customHeight="1">
      <c r="B278" s="7"/>
    </row>
    <row r="279" spans="2:2" ht="14.25" customHeight="1">
      <c r="B279" s="7"/>
    </row>
    <row r="280" spans="2:2" ht="14.25" customHeight="1">
      <c r="B280" s="7"/>
    </row>
    <row r="281" spans="2:2" ht="14.25" customHeight="1">
      <c r="B281" s="7"/>
    </row>
    <row r="282" spans="2:2" ht="14.25" customHeight="1">
      <c r="B282" s="7"/>
    </row>
    <row r="283" spans="2:2" ht="14.25" customHeight="1">
      <c r="B283" s="7"/>
    </row>
    <row r="284" spans="2:2" ht="14.25" customHeight="1">
      <c r="B284" s="7"/>
    </row>
    <row r="285" spans="2:2" ht="14.25" customHeight="1">
      <c r="B285" s="7"/>
    </row>
    <row r="286" spans="2:2" ht="14.25" customHeight="1">
      <c r="B286" s="7"/>
    </row>
    <row r="287" spans="2:2" ht="14.25" customHeight="1">
      <c r="B287" s="7"/>
    </row>
    <row r="288" spans="2:2" ht="14.25" customHeight="1">
      <c r="B288" s="7"/>
    </row>
    <row r="289" spans="2:2" ht="14.25" customHeight="1">
      <c r="B289" s="7"/>
    </row>
    <row r="290" spans="2:2" ht="14.25" customHeight="1">
      <c r="B290" s="7"/>
    </row>
    <row r="291" spans="2:2" ht="14.25" customHeight="1">
      <c r="B291" s="7"/>
    </row>
    <row r="292" spans="2:2" ht="14.25" customHeight="1">
      <c r="B292" s="7"/>
    </row>
    <row r="293" spans="2:2" ht="14.25" customHeight="1">
      <c r="B293" s="7"/>
    </row>
    <row r="294" spans="2:2" ht="14.25" customHeight="1">
      <c r="B294" s="7"/>
    </row>
    <row r="295" spans="2:2" ht="14.25" customHeight="1">
      <c r="B295" s="7"/>
    </row>
    <row r="296" spans="2:2" ht="14.25" customHeight="1">
      <c r="B296" s="7"/>
    </row>
    <row r="297" spans="2:2" ht="14.25" customHeight="1">
      <c r="B297" s="7"/>
    </row>
    <row r="298" spans="2:2" ht="14.25" customHeight="1">
      <c r="B298" s="7"/>
    </row>
    <row r="299" spans="2:2" ht="14.25" customHeight="1">
      <c r="B299" s="7"/>
    </row>
    <row r="300" spans="2:2" ht="14.25" customHeight="1">
      <c r="B300" s="7"/>
    </row>
    <row r="301" spans="2:2" ht="14.25" customHeight="1">
      <c r="B301" s="7"/>
    </row>
    <row r="302" spans="2:2" ht="14.25" customHeight="1">
      <c r="B302" s="7"/>
    </row>
    <row r="303" spans="2:2" ht="14.25" customHeight="1">
      <c r="B303" s="7"/>
    </row>
    <row r="304" spans="2:2" ht="14.25" customHeight="1">
      <c r="B304" s="7"/>
    </row>
    <row r="305" spans="2:2" ht="14.25" customHeight="1">
      <c r="B305" s="7"/>
    </row>
    <row r="306" spans="2:2" ht="14.25" customHeight="1">
      <c r="B306" s="7"/>
    </row>
    <row r="307" spans="2:2" ht="14.25" customHeight="1">
      <c r="B307" s="7"/>
    </row>
    <row r="308" spans="2:2" ht="14.25" customHeight="1">
      <c r="B308" s="7"/>
    </row>
    <row r="309" spans="2:2" ht="14.25" customHeight="1">
      <c r="B309" s="7"/>
    </row>
    <row r="310" spans="2:2" ht="14.25" customHeight="1">
      <c r="B310" s="7"/>
    </row>
    <row r="311" spans="2:2" ht="14.25" customHeight="1">
      <c r="B311" s="7"/>
    </row>
    <row r="312" spans="2:2" ht="14.25" customHeight="1">
      <c r="B312" s="7"/>
    </row>
    <row r="313" spans="2:2" ht="14.25" customHeight="1">
      <c r="B313" s="7"/>
    </row>
    <row r="314" spans="2:2" ht="14.25" customHeight="1">
      <c r="B314" s="7"/>
    </row>
    <row r="315" spans="2:2" ht="14.25" customHeight="1">
      <c r="B315" s="7"/>
    </row>
    <row r="316" spans="2:2" ht="14.25" customHeight="1">
      <c r="B316" s="7"/>
    </row>
    <row r="317" spans="2:2" ht="14.25" customHeight="1">
      <c r="B317" s="7"/>
    </row>
    <row r="318" spans="2:2" ht="14.25" customHeight="1">
      <c r="B318" s="7"/>
    </row>
    <row r="319" spans="2:2" ht="14.25" customHeight="1">
      <c r="B319" s="7"/>
    </row>
    <row r="320" spans="2:2" ht="14.25" customHeight="1">
      <c r="B320" s="7"/>
    </row>
    <row r="321" spans="2:2" ht="14.25" customHeight="1">
      <c r="B321" s="7"/>
    </row>
    <row r="322" spans="2:2" ht="14.25" customHeight="1">
      <c r="B322" s="7"/>
    </row>
    <row r="323" spans="2:2" ht="14.25" customHeight="1">
      <c r="B323" s="7"/>
    </row>
    <row r="324" spans="2:2" ht="14.25" customHeight="1">
      <c r="B324" s="7"/>
    </row>
    <row r="325" spans="2:2" ht="14.25" customHeight="1">
      <c r="B325" s="7"/>
    </row>
    <row r="326" spans="2:2" ht="14.25" customHeight="1">
      <c r="B326" s="7"/>
    </row>
    <row r="327" spans="2:2" ht="14.25" customHeight="1">
      <c r="B327" s="7"/>
    </row>
    <row r="328" spans="2:2" ht="14.25" customHeight="1">
      <c r="B328" s="7"/>
    </row>
    <row r="329" spans="2:2" ht="14.25" customHeight="1">
      <c r="B329" s="7"/>
    </row>
    <row r="330" spans="2:2" ht="14.25" customHeight="1">
      <c r="B330" s="7"/>
    </row>
    <row r="331" spans="2:2" ht="14.25" customHeight="1">
      <c r="B331" s="7"/>
    </row>
    <row r="332" spans="2:2" ht="14.25" customHeight="1">
      <c r="B332" s="7"/>
    </row>
    <row r="333" spans="2:2" ht="14.25" customHeight="1">
      <c r="B333" s="7"/>
    </row>
    <row r="334" spans="2:2" ht="14.25" customHeight="1">
      <c r="B334" s="7"/>
    </row>
    <row r="335" spans="2:2" ht="14.25" customHeight="1">
      <c r="B335" s="7"/>
    </row>
    <row r="336" spans="2:2" ht="14.25" customHeight="1">
      <c r="B336" s="7"/>
    </row>
    <row r="337" spans="2:2" ht="14.25" customHeight="1">
      <c r="B337" s="7"/>
    </row>
    <row r="338" spans="2:2" ht="14.25" customHeight="1">
      <c r="B338" s="7"/>
    </row>
    <row r="339" spans="2:2" ht="14.25" customHeight="1">
      <c r="B339" s="7"/>
    </row>
    <row r="340" spans="2:2" ht="14.25" customHeight="1">
      <c r="B340" s="7"/>
    </row>
    <row r="341" spans="2:2" ht="14.25" customHeight="1">
      <c r="B341" s="7"/>
    </row>
    <row r="342" spans="2:2" ht="14.25" customHeight="1">
      <c r="B342" s="7"/>
    </row>
    <row r="343" spans="2:2" ht="14.25" customHeight="1">
      <c r="B343" s="7"/>
    </row>
    <row r="344" spans="2:2" ht="14.25" customHeight="1">
      <c r="B344" s="7"/>
    </row>
    <row r="345" spans="2:2" ht="14.25" customHeight="1">
      <c r="B345" s="7"/>
    </row>
    <row r="346" spans="2:2" ht="14.25" customHeight="1">
      <c r="B346" s="7"/>
    </row>
    <row r="347" spans="2:2" ht="14.25" customHeight="1">
      <c r="B347" s="7"/>
    </row>
    <row r="348" spans="2:2" ht="14.25" customHeight="1">
      <c r="B348" s="7"/>
    </row>
    <row r="349" spans="2:2" ht="14.25" customHeight="1">
      <c r="B349" s="7"/>
    </row>
    <row r="350" spans="2:2" ht="14.25" customHeight="1">
      <c r="B350" s="7"/>
    </row>
    <row r="351" spans="2:2" ht="14.25" customHeight="1">
      <c r="B351" s="7"/>
    </row>
    <row r="352" spans="2:2" ht="14.25" customHeight="1">
      <c r="B352" s="7"/>
    </row>
    <row r="353" spans="2:2" ht="14.25" customHeight="1">
      <c r="B353" s="7"/>
    </row>
    <row r="354" spans="2:2" ht="14.25" customHeight="1">
      <c r="B354" s="7"/>
    </row>
    <row r="355" spans="2:2" ht="14.25" customHeight="1">
      <c r="B355" s="7"/>
    </row>
    <row r="356" spans="2:2" ht="14.25" customHeight="1">
      <c r="B356" s="7"/>
    </row>
    <row r="357" spans="2:2" ht="14.25" customHeight="1">
      <c r="B357" s="7"/>
    </row>
    <row r="358" spans="2:2" ht="14.25" customHeight="1">
      <c r="B358" s="7"/>
    </row>
    <row r="359" spans="2:2" ht="14.25" customHeight="1">
      <c r="B359" s="7"/>
    </row>
    <row r="360" spans="2:2" ht="14.25" customHeight="1">
      <c r="B360" s="7"/>
    </row>
    <row r="361" spans="2:2" ht="14.25" customHeight="1">
      <c r="B361" s="7"/>
    </row>
    <row r="362" spans="2:2" ht="14.25" customHeight="1">
      <c r="B362" s="7"/>
    </row>
    <row r="363" spans="2:2" ht="14.25" customHeight="1">
      <c r="B363" s="7"/>
    </row>
    <row r="364" spans="2:2" ht="14.25" customHeight="1">
      <c r="B364" s="7"/>
    </row>
    <row r="365" spans="2:2" ht="14.25" customHeight="1">
      <c r="B365" s="7"/>
    </row>
    <row r="366" spans="2:2" ht="14.25" customHeight="1">
      <c r="B366" s="7"/>
    </row>
    <row r="367" spans="2:2" ht="14.25" customHeight="1">
      <c r="B367" s="7"/>
    </row>
    <row r="368" spans="2:2" ht="14.25" customHeight="1">
      <c r="B368" s="7"/>
    </row>
    <row r="369" spans="2:2" ht="14.25" customHeight="1">
      <c r="B369" s="7"/>
    </row>
    <row r="370" spans="2:2" ht="14.25" customHeight="1">
      <c r="B370" s="7"/>
    </row>
    <row r="371" spans="2:2" ht="14.25" customHeight="1">
      <c r="B371" s="7"/>
    </row>
    <row r="372" spans="2:2" ht="14.25" customHeight="1">
      <c r="B372" s="7"/>
    </row>
    <row r="373" spans="2:2" ht="14.25" customHeight="1">
      <c r="B373" s="7"/>
    </row>
    <row r="374" spans="2:2" ht="14.25" customHeight="1">
      <c r="B374" s="7"/>
    </row>
    <row r="375" spans="2:2" ht="14.25" customHeight="1">
      <c r="B375" s="7"/>
    </row>
    <row r="376" spans="2:2" ht="14.25" customHeight="1">
      <c r="B376" s="7"/>
    </row>
    <row r="377" spans="2:2" ht="14.25" customHeight="1">
      <c r="B377" s="7"/>
    </row>
    <row r="378" spans="2:2" ht="14.25" customHeight="1">
      <c r="B378" s="7"/>
    </row>
    <row r="379" spans="2:2" ht="14.25" customHeight="1">
      <c r="B379" s="7"/>
    </row>
    <row r="380" spans="2:2" ht="14.25" customHeight="1">
      <c r="B380" s="7"/>
    </row>
    <row r="381" spans="2:2" ht="14.25" customHeight="1">
      <c r="B381" s="7"/>
    </row>
    <row r="382" spans="2:2" ht="14.25" customHeight="1">
      <c r="B382" s="7"/>
    </row>
    <row r="383" spans="2:2" ht="14.25" customHeight="1">
      <c r="B383" s="7"/>
    </row>
    <row r="384" spans="2:2" ht="14.25" customHeight="1">
      <c r="B384" s="7"/>
    </row>
    <row r="385" spans="2:2" ht="14.25" customHeight="1">
      <c r="B385" s="7"/>
    </row>
    <row r="386" spans="2:2" ht="14.25" customHeight="1">
      <c r="B386" s="7"/>
    </row>
    <row r="387" spans="2:2" ht="14.25" customHeight="1">
      <c r="B387" s="7"/>
    </row>
    <row r="388" spans="2:2" ht="14.25" customHeight="1">
      <c r="B388" s="7"/>
    </row>
    <row r="389" spans="2:2" ht="14.25" customHeight="1">
      <c r="B389" s="7"/>
    </row>
    <row r="390" spans="2:2" ht="14.25" customHeight="1">
      <c r="B390" s="7"/>
    </row>
    <row r="391" spans="2:2" ht="14.25" customHeight="1">
      <c r="B391" s="7"/>
    </row>
    <row r="392" spans="2:2" ht="14.25" customHeight="1">
      <c r="B392" s="7"/>
    </row>
    <row r="393" spans="2:2" ht="14.25" customHeight="1">
      <c r="B393" s="7"/>
    </row>
    <row r="394" spans="2:2" ht="14.25" customHeight="1">
      <c r="B394" s="7"/>
    </row>
    <row r="395" spans="2:2" ht="14.25" customHeight="1">
      <c r="B395" s="7"/>
    </row>
    <row r="396" spans="2:2" ht="14.25" customHeight="1">
      <c r="B396" s="7"/>
    </row>
    <row r="397" spans="2:2" ht="14.25" customHeight="1">
      <c r="B397" s="7"/>
    </row>
    <row r="398" spans="2:2" ht="14.25" customHeight="1">
      <c r="B398" s="7"/>
    </row>
    <row r="399" spans="2:2" ht="14.25" customHeight="1">
      <c r="B399" s="7"/>
    </row>
    <row r="400" spans="2:2" ht="14.25" customHeight="1">
      <c r="B400" s="7"/>
    </row>
    <row r="401" spans="2:2" ht="14.25" customHeight="1">
      <c r="B401" s="7"/>
    </row>
    <row r="402" spans="2:2" ht="14.25" customHeight="1">
      <c r="B402" s="7"/>
    </row>
    <row r="403" spans="2:2" ht="14.25" customHeight="1">
      <c r="B403" s="7"/>
    </row>
    <row r="404" spans="2:2" ht="14.25" customHeight="1">
      <c r="B404" s="7"/>
    </row>
    <row r="405" spans="2:2" ht="14.25" customHeight="1">
      <c r="B405" s="7"/>
    </row>
    <row r="406" spans="2:2" ht="14.25" customHeight="1">
      <c r="B406" s="7"/>
    </row>
    <row r="407" spans="2:2" ht="14.25" customHeight="1">
      <c r="B407" s="7"/>
    </row>
    <row r="408" spans="2:2" ht="14.25" customHeight="1">
      <c r="B408" s="7"/>
    </row>
    <row r="409" spans="2:2" ht="14.25" customHeight="1">
      <c r="B409" s="7"/>
    </row>
    <row r="410" spans="2:2" ht="14.25" customHeight="1">
      <c r="B410" s="7"/>
    </row>
    <row r="411" spans="2:2" ht="14.25" customHeight="1">
      <c r="B411" s="7"/>
    </row>
    <row r="412" spans="2:2" ht="14.25" customHeight="1">
      <c r="B412" s="7"/>
    </row>
    <row r="413" spans="2:2" ht="14.25" customHeight="1">
      <c r="B413" s="7"/>
    </row>
    <row r="414" spans="2:2" ht="14.25" customHeight="1">
      <c r="B414" s="7"/>
    </row>
    <row r="415" spans="2:2" ht="14.25" customHeight="1">
      <c r="B415" s="7"/>
    </row>
    <row r="416" spans="2:2" ht="14.25" customHeight="1">
      <c r="B416" s="7"/>
    </row>
    <row r="417" spans="2:2" ht="14.25" customHeight="1">
      <c r="B417" s="7"/>
    </row>
    <row r="418" spans="2:2" ht="14.25" customHeight="1">
      <c r="B418" s="7"/>
    </row>
    <row r="419" spans="2:2" ht="14.25" customHeight="1">
      <c r="B419" s="7"/>
    </row>
    <row r="420" spans="2:2" ht="14.25" customHeight="1">
      <c r="B420" s="7"/>
    </row>
    <row r="421" spans="2:2" ht="14.25" customHeight="1">
      <c r="B421" s="7"/>
    </row>
    <row r="422" spans="2:2" ht="14.25" customHeight="1">
      <c r="B422" s="7"/>
    </row>
    <row r="423" spans="2:2" ht="14.25" customHeight="1">
      <c r="B423" s="7"/>
    </row>
    <row r="424" spans="2:2" ht="14.25" customHeight="1">
      <c r="B424" s="7"/>
    </row>
    <row r="425" spans="2:2" ht="14.25" customHeight="1">
      <c r="B425" s="7"/>
    </row>
    <row r="426" spans="2:2" ht="14.25" customHeight="1">
      <c r="B426" s="7"/>
    </row>
    <row r="427" spans="2:2" ht="14.25" customHeight="1">
      <c r="B427" s="7"/>
    </row>
    <row r="428" spans="2:2" ht="14.25" customHeight="1">
      <c r="B428" s="7"/>
    </row>
    <row r="429" spans="2:2" ht="14.25" customHeight="1">
      <c r="B429" s="7"/>
    </row>
    <row r="430" spans="2:2" ht="14.25" customHeight="1">
      <c r="B430" s="7"/>
    </row>
    <row r="431" spans="2:2" ht="14.25" customHeight="1">
      <c r="B431" s="7"/>
    </row>
    <row r="432" spans="2:2" ht="14.25" customHeight="1">
      <c r="B432" s="7"/>
    </row>
    <row r="433" spans="2:2" ht="14.25" customHeight="1">
      <c r="B433" s="7"/>
    </row>
    <row r="434" spans="2:2" ht="14.25" customHeight="1">
      <c r="B434" s="7"/>
    </row>
    <row r="435" spans="2:2" ht="14.25" customHeight="1">
      <c r="B435" s="7"/>
    </row>
    <row r="436" spans="2:2" ht="14.25" customHeight="1">
      <c r="B436" s="7"/>
    </row>
    <row r="437" spans="2:2" ht="14.25" customHeight="1">
      <c r="B437" s="7"/>
    </row>
    <row r="438" spans="2:2" ht="14.25" customHeight="1">
      <c r="B438" s="7"/>
    </row>
    <row r="439" spans="2:2" ht="14.25" customHeight="1">
      <c r="B439" s="7"/>
    </row>
    <row r="440" spans="2:2" ht="14.25" customHeight="1">
      <c r="B440" s="7"/>
    </row>
    <row r="441" spans="2:2" ht="14.25" customHeight="1">
      <c r="B441" s="7"/>
    </row>
    <row r="442" spans="2:2" ht="14.25" customHeight="1">
      <c r="B442" s="7"/>
    </row>
    <row r="443" spans="2:2" ht="14.25" customHeight="1">
      <c r="B443" s="7"/>
    </row>
    <row r="444" spans="2:2" ht="14.25" customHeight="1">
      <c r="B444" s="7"/>
    </row>
    <row r="445" spans="2:2" ht="14.25" customHeight="1">
      <c r="B445" s="7"/>
    </row>
    <row r="446" spans="2:2" ht="14.25" customHeight="1">
      <c r="B446" s="7"/>
    </row>
    <row r="447" spans="2:2" ht="14.25" customHeight="1">
      <c r="B447" s="7"/>
    </row>
    <row r="448" spans="2:2" ht="14.25" customHeight="1">
      <c r="B448" s="7"/>
    </row>
    <row r="449" spans="2:2" ht="14.25" customHeight="1">
      <c r="B449" s="7"/>
    </row>
    <row r="450" spans="2:2" ht="14.25" customHeight="1">
      <c r="B450" s="7"/>
    </row>
    <row r="451" spans="2:2" ht="14.25" customHeight="1">
      <c r="B451" s="7"/>
    </row>
    <row r="452" spans="2:2" ht="14.25" customHeight="1">
      <c r="B452" s="7"/>
    </row>
    <row r="453" spans="2:2" ht="14.25" customHeight="1">
      <c r="B453" s="7"/>
    </row>
    <row r="454" spans="2:2" ht="14.25" customHeight="1">
      <c r="B454" s="7"/>
    </row>
    <row r="455" spans="2:2" ht="14.25" customHeight="1">
      <c r="B455" s="7"/>
    </row>
    <row r="456" spans="2:2" ht="14.25" customHeight="1">
      <c r="B456" s="7"/>
    </row>
    <row r="457" spans="2:2" ht="14.25" customHeight="1">
      <c r="B457" s="7"/>
    </row>
    <row r="458" spans="2:2" ht="14.25" customHeight="1">
      <c r="B458" s="7"/>
    </row>
    <row r="459" spans="2:2" ht="14.25" customHeight="1">
      <c r="B459" s="7"/>
    </row>
    <row r="460" spans="2:2" ht="14.25" customHeight="1">
      <c r="B460" s="7"/>
    </row>
    <row r="461" spans="2:2" ht="14.25" customHeight="1">
      <c r="B461" s="7"/>
    </row>
    <row r="462" spans="2:2" ht="14.25" customHeight="1">
      <c r="B462" s="7"/>
    </row>
    <row r="463" spans="2:2" ht="14.25" customHeight="1">
      <c r="B463" s="7"/>
    </row>
    <row r="464" spans="2:2" ht="14.25" customHeight="1">
      <c r="B464" s="7"/>
    </row>
    <row r="465" spans="2:2" ht="14.25" customHeight="1">
      <c r="B465" s="7"/>
    </row>
    <row r="466" spans="2:2" ht="14.25" customHeight="1">
      <c r="B466" s="7"/>
    </row>
    <row r="467" spans="2:2" ht="14.25" customHeight="1">
      <c r="B467" s="7"/>
    </row>
    <row r="468" spans="2:2" ht="14.25" customHeight="1">
      <c r="B468" s="7"/>
    </row>
    <row r="469" spans="2:2" ht="14.25" customHeight="1">
      <c r="B469" s="7"/>
    </row>
    <row r="470" spans="2:2" ht="14.25" customHeight="1">
      <c r="B470" s="7"/>
    </row>
    <row r="471" spans="2:2" ht="14.25" customHeight="1">
      <c r="B471" s="7"/>
    </row>
    <row r="472" spans="2:2" ht="14.25" customHeight="1">
      <c r="B472" s="7"/>
    </row>
    <row r="473" spans="2:2" ht="14.25" customHeight="1">
      <c r="B473" s="7"/>
    </row>
    <row r="474" spans="2:2" ht="14.25" customHeight="1">
      <c r="B474" s="7"/>
    </row>
    <row r="475" spans="2:2" ht="14.25" customHeight="1">
      <c r="B475" s="7"/>
    </row>
    <row r="476" spans="2:2" ht="14.25" customHeight="1">
      <c r="B476" s="7"/>
    </row>
    <row r="477" spans="2:2" ht="14.25" customHeight="1">
      <c r="B477" s="7"/>
    </row>
    <row r="478" spans="2:2" ht="14.25" customHeight="1">
      <c r="B478" s="7"/>
    </row>
    <row r="479" spans="2:2" ht="14.25" customHeight="1">
      <c r="B479" s="7"/>
    </row>
    <row r="480" spans="2:2" ht="14.25" customHeight="1">
      <c r="B480" s="7"/>
    </row>
    <row r="481" spans="2:2" ht="14.25" customHeight="1">
      <c r="B481" s="7"/>
    </row>
    <row r="482" spans="2:2" ht="14.25" customHeight="1">
      <c r="B482" s="7"/>
    </row>
    <row r="483" spans="2:2" ht="14.25" customHeight="1">
      <c r="B483" s="7"/>
    </row>
    <row r="484" spans="2:2" ht="14.25" customHeight="1">
      <c r="B484" s="7"/>
    </row>
    <row r="485" spans="2:2" ht="14.25" customHeight="1">
      <c r="B485" s="7"/>
    </row>
    <row r="486" spans="2:2" ht="14.25" customHeight="1">
      <c r="B486" s="7"/>
    </row>
    <row r="487" spans="2:2" ht="14.25" customHeight="1">
      <c r="B487" s="7"/>
    </row>
    <row r="488" spans="2:2" ht="14.25" customHeight="1">
      <c r="B488" s="7"/>
    </row>
    <row r="489" spans="2:2" ht="14.25" customHeight="1">
      <c r="B489" s="7"/>
    </row>
    <row r="490" spans="2:2" ht="14.25" customHeight="1">
      <c r="B490" s="7"/>
    </row>
    <row r="491" spans="2:2" ht="14.25" customHeight="1">
      <c r="B491" s="7"/>
    </row>
    <row r="492" spans="2:2" ht="14.25" customHeight="1">
      <c r="B492" s="7"/>
    </row>
    <row r="493" spans="2:2" ht="14.25" customHeight="1">
      <c r="B493" s="7"/>
    </row>
    <row r="494" spans="2:2" ht="14.25" customHeight="1">
      <c r="B494" s="7"/>
    </row>
    <row r="495" spans="2:2" ht="14.25" customHeight="1">
      <c r="B495" s="7"/>
    </row>
    <row r="496" spans="2:2" ht="14.25" customHeight="1">
      <c r="B496" s="7"/>
    </row>
    <row r="497" spans="2:2" ht="14.25" customHeight="1">
      <c r="B497" s="7"/>
    </row>
    <row r="498" spans="2:2" ht="14.25" customHeight="1">
      <c r="B498" s="7"/>
    </row>
    <row r="499" spans="2:2" ht="14.25" customHeight="1">
      <c r="B499" s="7"/>
    </row>
    <row r="500" spans="2:2" ht="14.25" customHeight="1">
      <c r="B500" s="7"/>
    </row>
    <row r="501" spans="2:2" ht="14.25" customHeight="1">
      <c r="B501" s="7"/>
    </row>
    <row r="502" spans="2:2" ht="14.25" customHeight="1">
      <c r="B502" s="7"/>
    </row>
    <row r="503" spans="2:2" ht="14.25" customHeight="1">
      <c r="B503" s="7"/>
    </row>
    <row r="504" spans="2:2" ht="14.25" customHeight="1">
      <c r="B504" s="7"/>
    </row>
    <row r="505" spans="2:2" ht="14.25" customHeight="1">
      <c r="B505" s="7"/>
    </row>
    <row r="506" spans="2:2" ht="14.25" customHeight="1">
      <c r="B506" s="7"/>
    </row>
    <row r="507" spans="2:2" ht="14.25" customHeight="1">
      <c r="B507" s="7"/>
    </row>
    <row r="508" spans="2:2" ht="14.25" customHeight="1">
      <c r="B508" s="7"/>
    </row>
    <row r="509" spans="2:2" ht="14.25" customHeight="1">
      <c r="B509" s="7"/>
    </row>
    <row r="510" spans="2:2" ht="14.25" customHeight="1">
      <c r="B510" s="7"/>
    </row>
    <row r="511" spans="2:2" ht="14.25" customHeight="1">
      <c r="B511" s="7"/>
    </row>
    <row r="512" spans="2:2" ht="14.25" customHeight="1">
      <c r="B512" s="7"/>
    </row>
    <row r="513" spans="2:2" ht="14.25" customHeight="1">
      <c r="B513" s="7"/>
    </row>
    <row r="514" spans="2:2" ht="14.25" customHeight="1">
      <c r="B514" s="7"/>
    </row>
    <row r="515" spans="2:2" ht="14.25" customHeight="1">
      <c r="B515" s="7"/>
    </row>
    <row r="516" spans="2:2" ht="14.25" customHeight="1">
      <c r="B516" s="7"/>
    </row>
    <row r="517" spans="2:2" ht="14.25" customHeight="1">
      <c r="B517" s="7"/>
    </row>
    <row r="518" spans="2:2" ht="14.25" customHeight="1">
      <c r="B518" s="7"/>
    </row>
    <row r="519" spans="2:2" ht="14.25" customHeight="1">
      <c r="B519" s="7"/>
    </row>
    <row r="520" spans="2:2" ht="14.25" customHeight="1">
      <c r="B520" s="7"/>
    </row>
    <row r="521" spans="2:2" ht="14.25" customHeight="1">
      <c r="B521" s="7"/>
    </row>
    <row r="522" spans="2:2" ht="14.25" customHeight="1">
      <c r="B522" s="7"/>
    </row>
    <row r="523" spans="2:2" ht="14.25" customHeight="1">
      <c r="B523" s="7"/>
    </row>
    <row r="524" spans="2:2" ht="14.25" customHeight="1">
      <c r="B524" s="7"/>
    </row>
    <row r="525" spans="2:2" ht="14.25" customHeight="1">
      <c r="B525" s="7"/>
    </row>
    <row r="526" spans="2:2" ht="14.25" customHeight="1">
      <c r="B526" s="7"/>
    </row>
    <row r="527" spans="2:2" ht="14.25" customHeight="1">
      <c r="B527" s="7"/>
    </row>
    <row r="528" spans="2:2" ht="14.25" customHeight="1">
      <c r="B528" s="7"/>
    </row>
    <row r="529" spans="2:2" ht="14.25" customHeight="1">
      <c r="B529" s="7"/>
    </row>
    <row r="530" spans="2:2" ht="14.25" customHeight="1">
      <c r="B530" s="7"/>
    </row>
    <row r="531" spans="2:2" ht="14.25" customHeight="1">
      <c r="B531" s="7"/>
    </row>
    <row r="532" spans="2:2" ht="14.25" customHeight="1">
      <c r="B532" s="7"/>
    </row>
    <row r="533" spans="2:2" ht="14.25" customHeight="1">
      <c r="B533" s="7"/>
    </row>
    <row r="534" spans="2:2" ht="14.25" customHeight="1">
      <c r="B534" s="7"/>
    </row>
    <row r="535" spans="2:2" ht="14.25" customHeight="1">
      <c r="B535" s="7"/>
    </row>
    <row r="536" spans="2:2" ht="14.25" customHeight="1">
      <c r="B536" s="7"/>
    </row>
    <row r="537" spans="2:2" ht="14.25" customHeight="1">
      <c r="B537" s="7"/>
    </row>
    <row r="538" spans="2:2" ht="14.25" customHeight="1">
      <c r="B538" s="7"/>
    </row>
    <row r="539" spans="2:2" ht="14.25" customHeight="1">
      <c r="B539" s="7"/>
    </row>
    <row r="540" spans="2:2" ht="14.25" customHeight="1">
      <c r="B540" s="7"/>
    </row>
    <row r="541" spans="2:2" ht="14.25" customHeight="1">
      <c r="B541" s="7"/>
    </row>
    <row r="542" spans="2:2" ht="14.25" customHeight="1">
      <c r="B542" s="7"/>
    </row>
    <row r="543" spans="2:2" ht="14.25" customHeight="1">
      <c r="B543" s="7"/>
    </row>
    <row r="544" spans="2:2" ht="14.25" customHeight="1">
      <c r="B544" s="7"/>
    </row>
    <row r="545" spans="2:2" ht="14.25" customHeight="1">
      <c r="B545" s="7"/>
    </row>
    <row r="546" spans="2:2" ht="14.25" customHeight="1">
      <c r="B546" s="7"/>
    </row>
    <row r="547" spans="2:2" ht="14.25" customHeight="1">
      <c r="B547" s="7"/>
    </row>
    <row r="548" spans="2:2" ht="14.25" customHeight="1">
      <c r="B548" s="7"/>
    </row>
    <row r="549" spans="2:2" ht="14.25" customHeight="1">
      <c r="B549" s="7"/>
    </row>
    <row r="550" spans="2:2" ht="14.25" customHeight="1">
      <c r="B550" s="7"/>
    </row>
    <row r="551" spans="2:2" ht="14.25" customHeight="1">
      <c r="B551" s="7"/>
    </row>
    <row r="552" spans="2:2" ht="14.25" customHeight="1">
      <c r="B552" s="7"/>
    </row>
    <row r="553" spans="2:2" ht="14.25" customHeight="1">
      <c r="B553" s="7"/>
    </row>
    <row r="554" spans="2:2" ht="14.25" customHeight="1">
      <c r="B554" s="7"/>
    </row>
    <row r="555" spans="2:2" ht="14.25" customHeight="1">
      <c r="B555" s="7"/>
    </row>
    <row r="556" spans="2:2" ht="14.25" customHeight="1">
      <c r="B556" s="7"/>
    </row>
    <row r="557" spans="2:2" ht="14.25" customHeight="1">
      <c r="B557" s="7"/>
    </row>
    <row r="558" spans="2:2" ht="14.25" customHeight="1">
      <c r="B558" s="7"/>
    </row>
    <row r="559" spans="2:2" ht="14.25" customHeight="1">
      <c r="B559" s="7"/>
    </row>
    <row r="560" spans="2:2" ht="14.25" customHeight="1">
      <c r="B560" s="7"/>
    </row>
    <row r="561" spans="2:2" ht="14.25" customHeight="1">
      <c r="B561" s="7"/>
    </row>
    <row r="562" spans="2:2" ht="14.25" customHeight="1">
      <c r="B562" s="7"/>
    </row>
    <row r="563" spans="2:2" ht="14.25" customHeight="1">
      <c r="B563" s="7"/>
    </row>
    <row r="564" spans="2:2" ht="14.25" customHeight="1">
      <c r="B564" s="7"/>
    </row>
    <row r="565" spans="2:2" ht="14.25" customHeight="1">
      <c r="B565" s="7"/>
    </row>
    <row r="566" spans="2:2" ht="14.25" customHeight="1">
      <c r="B566" s="7"/>
    </row>
    <row r="567" spans="2:2" ht="14.25" customHeight="1">
      <c r="B567" s="7"/>
    </row>
    <row r="568" spans="2:2" ht="14.25" customHeight="1">
      <c r="B568" s="7"/>
    </row>
    <row r="569" spans="2:2" ht="14.25" customHeight="1">
      <c r="B569" s="7"/>
    </row>
    <row r="570" spans="2:2" ht="14.25" customHeight="1">
      <c r="B570" s="7"/>
    </row>
    <row r="571" spans="2:2" ht="14.25" customHeight="1">
      <c r="B571" s="7"/>
    </row>
    <row r="572" spans="2:2" ht="14.25" customHeight="1">
      <c r="B572" s="7"/>
    </row>
    <row r="573" spans="2:2" ht="14.25" customHeight="1">
      <c r="B573" s="7"/>
    </row>
    <row r="574" spans="2:2" ht="14.25" customHeight="1">
      <c r="B574" s="7"/>
    </row>
    <row r="575" spans="2:2" ht="14.25" customHeight="1">
      <c r="B575" s="7"/>
    </row>
    <row r="576" spans="2:2" ht="14.25" customHeight="1">
      <c r="B576" s="7"/>
    </row>
    <row r="577" spans="2:2" ht="14.25" customHeight="1">
      <c r="B577" s="7"/>
    </row>
    <row r="578" spans="2:2" ht="14.25" customHeight="1">
      <c r="B578" s="7"/>
    </row>
    <row r="579" spans="2:2" ht="14.25" customHeight="1">
      <c r="B579" s="7"/>
    </row>
    <row r="580" spans="2:2" ht="14.25" customHeight="1">
      <c r="B580" s="7"/>
    </row>
    <row r="581" spans="2:2" ht="14.25" customHeight="1">
      <c r="B581" s="7"/>
    </row>
    <row r="582" spans="2:2" ht="14.25" customHeight="1">
      <c r="B582" s="7"/>
    </row>
    <row r="583" spans="2:2" ht="14.25" customHeight="1">
      <c r="B583" s="7"/>
    </row>
    <row r="584" spans="2:2" ht="14.25" customHeight="1">
      <c r="B584" s="7"/>
    </row>
    <row r="585" spans="2:2" ht="14.25" customHeight="1">
      <c r="B585" s="7"/>
    </row>
    <row r="586" spans="2:2" ht="14.25" customHeight="1">
      <c r="B586" s="7"/>
    </row>
    <row r="587" spans="2:2" ht="14.25" customHeight="1">
      <c r="B587" s="7"/>
    </row>
    <row r="588" spans="2:2" ht="14.25" customHeight="1">
      <c r="B588" s="7"/>
    </row>
    <row r="589" spans="2:2" ht="14.25" customHeight="1">
      <c r="B589" s="7"/>
    </row>
    <row r="590" spans="2:2" ht="14.25" customHeight="1">
      <c r="B590" s="7"/>
    </row>
    <row r="591" spans="2:2" ht="14.25" customHeight="1">
      <c r="B591" s="7"/>
    </row>
    <row r="592" spans="2:2" ht="14.25" customHeight="1">
      <c r="B592" s="7"/>
    </row>
    <row r="593" spans="2:2" ht="14.25" customHeight="1">
      <c r="B593" s="7"/>
    </row>
    <row r="594" spans="2:2" ht="14.25" customHeight="1">
      <c r="B594" s="7"/>
    </row>
    <row r="595" spans="2:2" ht="14.25" customHeight="1">
      <c r="B595" s="7"/>
    </row>
    <row r="596" spans="2:2" ht="14.25" customHeight="1">
      <c r="B596" s="7"/>
    </row>
    <row r="597" spans="2:2" ht="14.25" customHeight="1">
      <c r="B597" s="7"/>
    </row>
    <row r="598" spans="2:2" ht="14.25" customHeight="1">
      <c r="B598" s="7"/>
    </row>
    <row r="599" spans="2:2" ht="14.25" customHeight="1">
      <c r="B599" s="7"/>
    </row>
    <row r="600" spans="2:2" ht="14.25" customHeight="1">
      <c r="B600" s="7"/>
    </row>
    <row r="601" spans="2:2" ht="14.25" customHeight="1">
      <c r="B601" s="7"/>
    </row>
    <row r="602" spans="2:2" ht="14.25" customHeight="1">
      <c r="B602" s="7"/>
    </row>
    <row r="603" spans="2:2" ht="14.25" customHeight="1">
      <c r="B603" s="7"/>
    </row>
    <row r="604" spans="2:2" ht="14.25" customHeight="1">
      <c r="B604" s="7"/>
    </row>
    <row r="605" spans="2:2" ht="14.25" customHeight="1">
      <c r="B605" s="7"/>
    </row>
    <row r="606" spans="2:2" ht="14.25" customHeight="1">
      <c r="B606" s="7"/>
    </row>
    <row r="607" spans="2:2" ht="14.25" customHeight="1">
      <c r="B607" s="7"/>
    </row>
    <row r="608" spans="2:2" ht="14.25" customHeight="1">
      <c r="B608" s="7"/>
    </row>
    <row r="609" spans="2:2" ht="14.25" customHeight="1">
      <c r="B609" s="7"/>
    </row>
    <row r="610" spans="2:2" ht="14.25" customHeight="1">
      <c r="B610" s="7"/>
    </row>
    <row r="611" spans="2:2" ht="14.25" customHeight="1">
      <c r="B611" s="7"/>
    </row>
    <row r="612" spans="2:2" ht="14.25" customHeight="1">
      <c r="B612" s="7"/>
    </row>
    <row r="613" spans="2:2" ht="14.25" customHeight="1">
      <c r="B613" s="7"/>
    </row>
    <row r="614" spans="2:2" ht="14.25" customHeight="1">
      <c r="B614" s="7"/>
    </row>
    <row r="615" spans="2:2" ht="14.25" customHeight="1">
      <c r="B615" s="7"/>
    </row>
    <row r="616" spans="2:2" ht="14.25" customHeight="1">
      <c r="B616" s="7"/>
    </row>
    <row r="617" spans="2:2" ht="14.25" customHeight="1">
      <c r="B617" s="7"/>
    </row>
    <row r="618" spans="2:2" ht="14.25" customHeight="1">
      <c r="B618" s="7"/>
    </row>
    <row r="619" spans="2:2" ht="14.25" customHeight="1">
      <c r="B619" s="7"/>
    </row>
    <row r="620" spans="2:2" ht="14.25" customHeight="1">
      <c r="B620" s="7"/>
    </row>
    <row r="621" spans="2:2" ht="14.25" customHeight="1">
      <c r="B621" s="7"/>
    </row>
    <row r="622" spans="2:2" ht="14.25" customHeight="1">
      <c r="B622" s="7"/>
    </row>
    <row r="623" spans="2:2" ht="14.25" customHeight="1">
      <c r="B623" s="7"/>
    </row>
    <row r="624" spans="2:2" ht="14.25" customHeight="1">
      <c r="B624" s="7"/>
    </row>
    <row r="625" spans="2:2" ht="14.25" customHeight="1">
      <c r="B625" s="7"/>
    </row>
    <row r="626" spans="2:2" ht="14.25" customHeight="1">
      <c r="B626" s="7"/>
    </row>
    <row r="627" spans="2:2" ht="14.25" customHeight="1">
      <c r="B627" s="7"/>
    </row>
    <row r="628" spans="2:2" ht="14.25" customHeight="1">
      <c r="B628" s="7"/>
    </row>
    <row r="629" spans="2:2" ht="14.25" customHeight="1">
      <c r="B629" s="7"/>
    </row>
    <row r="630" spans="2:2" ht="14.25" customHeight="1">
      <c r="B630" s="7"/>
    </row>
    <row r="631" spans="2:2" ht="14.25" customHeight="1">
      <c r="B631" s="7"/>
    </row>
    <row r="632" spans="2:2" ht="14.25" customHeight="1">
      <c r="B632" s="7"/>
    </row>
    <row r="633" spans="2:2" ht="14.25" customHeight="1">
      <c r="B633" s="7"/>
    </row>
    <row r="634" spans="2:2" ht="14.25" customHeight="1">
      <c r="B634" s="7"/>
    </row>
    <row r="635" spans="2:2" ht="14.25" customHeight="1">
      <c r="B635" s="7"/>
    </row>
    <row r="636" spans="2:2" ht="14.25" customHeight="1">
      <c r="B636" s="7"/>
    </row>
    <row r="637" spans="2:2" ht="14.25" customHeight="1">
      <c r="B637" s="7"/>
    </row>
    <row r="638" spans="2:2" ht="14.25" customHeight="1">
      <c r="B638" s="7"/>
    </row>
    <row r="639" spans="2:2" ht="14.25" customHeight="1">
      <c r="B639" s="7"/>
    </row>
    <row r="640" spans="2:2" ht="14.25" customHeight="1">
      <c r="B640" s="7"/>
    </row>
    <row r="641" spans="2:2" ht="14.25" customHeight="1">
      <c r="B641" s="7"/>
    </row>
    <row r="642" spans="2:2" ht="14.25" customHeight="1">
      <c r="B642" s="7"/>
    </row>
    <row r="643" spans="2:2" ht="14.25" customHeight="1">
      <c r="B643" s="7"/>
    </row>
    <row r="644" spans="2:2" ht="14.25" customHeight="1">
      <c r="B644" s="7"/>
    </row>
    <row r="645" spans="2:2" ht="14.25" customHeight="1">
      <c r="B645" s="7"/>
    </row>
    <row r="646" spans="2:2" ht="14.25" customHeight="1">
      <c r="B646" s="7"/>
    </row>
    <row r="647" spans="2:2" ht="14.25" customHeight="1">
      <c r="B647" s="7"/>
    </row>
    <row r="648" spans="2:2" ht="14.25" customHeight="1">
      <c r="B648" s="7"/>
    </row>
    <row r="649" spans="2:2" ht="14.25" customHeight="1">
      <c r="B649" s="7"/>
    </row>
    <row r="650" spans="2:2" ht="14.25" customHeight="1">
      <c r="B650" s="7"/>
    </row>
    <row r="651" spans="2:2" ht="14.25" customHeight="1">
      <c r="B651" s="7"/>
    </row>
    <row r="652" spans="2:2" ht="14.25" customHeight="1">
      <c r="B652" s="7"/>
    </row>
    <row r="653" spans="2:2" ht="14.25" customHeight="1">
      <c r="B653" s="7"/>
    </row>
    <row r="654" spans="2:2" ht="14.25" customHeight="1">
      <c r="B654" s="7"/>
    </row>
    <row r="655" spans="2:2" ht="14.25" customHeight="1">
      <c r="B655" s="7"/>
    </row>
    <row r="656" spans="2:2" ht="14.25" customHeight="1">
      <c r="B656" s="7"/>
    </row>
    <row r="657" spans="2:2" ht="14.25" customHeight="1">
      <c r="B657" s="7"/>
    </row>
    <row r="658" spans="2:2" ht="14.25" customHeight="1">
      <c r="B658" s="7"/>
    </row>
    <row r="659" spans="2:2" ht="14.25" customHeight="1">
      <c r="B659" s="7"/>
    </row>
    <row r="660" spans="2:2" ht="14.25" customHeight="1">
      <c r="B660" s="7"/>
    </row>
    <row r="661" spans="2:2" ht="14.25" customHeight="1">
      <c r="B661" s="7"/>
    </row>
    <row r="662" spans="2:2" ht="14.25" customHeight="1">
      <c r="B662" s="7"/>
    </row>
    <row r="663" spans="2:2" ht="14.25" customHeight="1">
      <c r="B663" s="7"/>
    </row>
    <row r="664" spans="2:2" ht="14.25" customHeight="1">
      <c r="B664" s="7"/>
    </row>
    <row r="665" spans="2:2" ht="14.25" customHeight="1">
      <c r="B665" s="7"/>
    </row>
    <row r="666" spans="2:2" ht="14.25" customHeight="1">
      <c r="B666" s="7"/>
    </row>
    <row r="667" spans="2:2" ht="14.25" customHeight="1">
      <c r="B667" s="7"/>
    </row>
    <row r="668" spans="2:2" ht="14.25" customHeight="1">
      <c r="B668" s="7"/>
    </row>
    <row r="669" spans="2:2" ht="14.25" customHeight="1">
      <c r="B669" s="7"/>
    </row>
    <row r="670" spans="2:2" ht="14.25" customHeight="1">
      <c r="B670" s="7"/>
    </row>
    <row r="671" spans="2:2" ht="14.25" customHeight="1">
      <c r="B671" s="7"/>
    </row>
    <row r="672" spans="2:2" ht="14.25" customHeight="1">
      <c r="B672" s="7"/>
    </row>
    <row r="673" spans="2:2" ht="14.25" customHeight="1">
      <c r="B673" s="7"/>
    </row>
    <row r="674" spans="2:2" ht="14.25" customHeight="1">
      <c r="B674" s="7"/>
    </row>
    <row r="675" spans="2:2" ht="14.25" customHeight="1">
      <c r="B675" s="7"/>
    </row>
    <row r="676" spans="2:2" ht="14.25" customHeight="1">
      <c r="B676" s="7"/>
    </row>
    <row r="677" spans="2:2" ht="14.25" customHeight="1">
      <c r="B677" s="7"/>
    </row>
    <row r="678" spans="2:2" ht="14.25" customHeight="1">
      <c r="B678" s="7"/>
    </row>
    <row r="679" spans="2:2" ht="14.25" customHeight="1">
      <c r="B679" s="7"/>
    </row>
    <row r="680" spans="2:2" ht="14.25" customHeight="1">
      <c r="B680" s="7"/>
    </row>
    <row r="681" spans="2:2" ht="14.25" customHeight="1">
      <c r="B681" s="7"/>
    </row>
    <row r="682" spans="2:2" ht="14.25" customHeight="1">
      <c r="B682" s="7"/>
    </row>
    <row r="683" spans="2:2" ht="14.25" customHeight="1">
      <c r="B683" s="7"/>
    </row>
    <row r="684" spans="2:2" ht="14.25" customHeight="1">
      <c r="B684" s="7"/>
    </row>
    <row r="685" spans="2:2" ht="14.25" customHeight="1">
      <c r="B685" s="7"/>
    </row>
    <row r="686" spans="2:2" ht="14.25" customHeight="1">
      <c r="B686" s="7"/>
    </row>
    <row r="687" spans="2:2" ht="14.25" customHeight="1">
      <c r="B687" s="7"/>
    </row>
    <row r="688" spans="2:2" ht="14.25" customHeight="1">
      <c r="B688" s="7"/>
    </row>
    <row r="689" spans="2:2" ht="14.25" customHeight="1">
      <c r="B689" s="7"/>
    </row>
    <row r="690" spans="2:2" ht="14.25" customHeight="1">
      <c r="B690" s="7"/>
    </row>
    <row r="691" spans="2:2" ht="14.25" customHeight="1">
      <c r="B691" s="7"/>
    </row>
    <row r="692" spans="2:2" ht="14.25" customHeight="1">
      <c r="B692" s="7"/>
    </row>
    <row r="693" spans="2:2" ht="14.25" customHeight="1">
      <c r="B693" s="7"/>
    </row>
    <row r="694" spans="2:2" ht="14.25" customHeight="1">
      <c r="B694" s="7"/>
    </row>
    <row r="695" spans="2:2" ht="14.25" customHeight="1">
      <c r="B695" s="7"/>
    </row>
    <row r="696" spans="2:2" ht="14.25" customHeight="1">
      <c r="B696" s="7"/>
    </row>
    <row r="697" spans="2:2" ht="14.25" customHeight="1">
      <c r="B697" s="7"/>
    </row>
    <row r="698" spans="2:2" ht="14.25" customHeight="1">
      <c r="B698" s="7"/>
    </row>
    <row r="699" spans="2:2" ht="14.25" customHeight="1">
      <c r="B699" s="7"/>
    </row>
    <row r="700" spans="2:2" ht="14.25" customHeight="1">
      <c r="B700" s="7"/>
    </row>
    <row r="701" spans="2:2" ht="14.25" customHeight="1">
      <c r="B701" s="7"/>
    </row>
    <row r="702" spans="2:2" ht="14.25" customHeight="1">
      <c r="B702" s="7"/>
    </row>
    <row r="703" spans="2:2" ht="14.25" customHeight="1">
      <c r="B703" s="7"/>
    </row>
    <row r="704" spans="2:2" ht="14.25" customHeight="1">
      <c r="B704" s="7"/>
    </row>
    <row r="705" spans="2:2" ht="14.25" customHeight="1">
      <c r="B705" s="7"/>
    </row>
    <row r="706" spans="2:2" ht="14.25" customHeight="1">
      <c r="B706" s="7"/>
    </row>
    <row r="707" spans="2:2" ht="14.25" customHeight="1">
      <c r="B707" s="7"/>
    </row>
    <row r="708" spans="2:2" ht="14.25" customHeight="1">
      <c r="B708" s="7"/>
    </row>
    <row r="709" spans="2:2" ht="14.25" customHeight="1">
      <c r="B709" s="7"/>
    </row>
    <row r="710" spans="2:2" ht="14.25" customHeight="1">
      <c r="B710" s="7"/>
    </row>
    <row r="711" spans="2:2" ht="14.25" customHeight="1">
      <c r="B711" s="7"/>
    </row>
    <row r="712" spans="2:2" ht="14.25" customHeight="1">
      <c r="B712" s="7"/>
    </row>
    <row r="713" spans="2:2" ht="14.25" customHeight="1">
      <c r="B713" s="7"/>
    </row>
    <row r="714" spans="2:2" ht="14.25" customHeight="1">
      <c r="B714" s="7"/>
    </row>
    <row r="715" spans="2:2" ht="14.25" customHeight="1">
      <c r="B715" s="7"/>
    </row>
    <row r="716" spans="2:2" ht="14.25" customHeight="1">
      <c r="B716" s="7"/>
    </row>
    <row r="717" spans="2:2" ht="14.25" customHeight="1">
      <c r="B717" s="7"/>
    </row>
    <row r="718" spans="2:2" ht="14.25" customHeight="1">
      <c r="B718" s="7"/>
    </row>
    <row r="719" spans="2:2" ht="14.25" customHeight="1">
      <c r="B719" s="7"/>
    </row>
    <row r="720" spans="2:2" ht="14.25" customHeight="1">
      <c r="B720" s="7"/>
    </row>
    <row r="721" spans="2:2" ht="14.25" customHeight="1">
      <c r="B721" s="7"/>
    </row>
    <row r="722" spans="2:2" ht="14.25" customHeight="1">
      <c r="B722" s="7"/>
    </row>
    <row r="723" spans="2:2" ht="14.25" customHeight="1">
      <c r="B723" s="7"/>
    </row>
    <row r="724" spans="2:2" ht="14.25" customHeight="1">
      <c r="B724" s="7"/>
    </row>
    <row r="725" spans="2:2" ht="14.25" customHeight="1">
      <c r="B725" s="7"/>
    </row>
    <row r="726" spans="2:2" ht="14.25" customHeight="1">
      <c r="B726" s="7"/>
    </row>
    <row r="727" spans="2:2" ht="14.25" customHeight="1">
      <c r="B727" s="7"/>
    </row>
    <row r="728" spans="2:2" ht="14.25" customHeight="1">
      <c r="B728" s="7"/>
    </row>
    <row r="729" spans="2:2" ht="14.25" customHeight="1">
      <c r="B729" s="7"/>
    </row>
    <row r="730" spans="2:2" ht="14.25" customHeight="1">
      <c r="B730" s="7"/>
    </row>
    <row r="731" spans="2:2" ht="14.25" customHeight="1">
      <c r="B731" s="7"/>
    </row>
    <row r="732" spans="2:2" ht="14.25" customHeight="1">
      <c r="B732" s="7"/>
    </row>
    <row r="733" spans="2:2" ht="14.25" customHeight="1">
      <c r="B733" s="7"/>
    </row>
    <row r="734" spans="2:2" ht="14.25" customHeight="1">
      <c r="B734" s="7"/>
    </row>
    <row r="735" spans="2:2" ht="14.25" customHeight="1">
      <c r="B735" s="7"/>
    </row>
    <row r="736" spans="2:2" ht="14.25" customHeight="1">
      <c r="B736" s="7"/>
    </row>
    <row r="737" spans="2:2" ht="14.25" customHeight="1">
      <c r="B737" s="7"/>
    </row>
    <row r="738" spans="2:2" ht="14.25" customHeight="1">
      <c r="B738" s="7"/>
    </row>
    <row r="739" spans="2:2" ht="14.25" customHeight="1">
      <c r="B739" s="7"/>
    </row>
    <row r="740" spans="2:2" ht="14.25" customHeight="1">
      <c r="B740" s="7"/>
    </row>
    <row r="741" spans="2:2" ht="14.25" customHeight="1">
      <c r="B741" s="7"/>
    </row>
    <row r="742" spans="2:2" ht="14.25" customHeight="1">
      <c r="B742" s="7"/>
    </row>
    <row r="743" spans="2:2" ht="14.25" customHeight="1">
      <c r="B743" s="7"/>
    </row>
    <row r="744" spans="2:2" ht="14.25" customHeight="1">
      <c r="B744" s="7"/>
    </row>
    <row r="745" spans="2:2" ht="14.25" customHeight="1">
      <c r="B745" s="7"/>
    </row>
    <row r="746" spans="2:2" ht="14.25" customHeight="1">
      <c r="B746" s="7"/>
    </row>
    <row r="747" spans="2:2" ht="14.25" customHeight="1">
      <c r="B747" s="7"/>
    </row>
    <row r="748" spans="2:2" ht="14.25" customHeight="1">
      <c r="B748" s="7"/>
    </row>
    <row r="749" spans="2:2" ht="14.25" customHeight="1">
      <c r="B749" s="7"/>
    </row>
    <row r="750" spans="2:2" ht="14.25" customHeight="1">
      <c r="B750" s="7"/>
    </row>
    <row r="751" spans="2:2" ht="14.25" customHeight="1">
      <c r="B751" s="7"/>
    </row>
    <row r="752" spans="2:2" ht="14.25" customHeight="1">
      <c r="B752" s="7"/>
    </row>
    <row r="753" spans="2:2" ht="14.25" customHeight="1">
      <c r="B753" s="7"/>
    </row>
    <row r="754" spans="2:2" ht="14.25" customHeight="1">
      <c r="B754" s="7"/>
    </row>
    <row r="755" spans="2:2" ht="14.25" customHeight="1">
      <c r="B755" s="7"/>
    </row>
    <row r="756" spans="2:2" ht="14.25" customHeight="1">
      <c r="B756" s="7"/>
    </row>
    <row r="757" spans="2:2" ht="14.25" customHeight="1">
      <c r="B757" s="7"/>
    </row>
    <row r="758" spans="2:2" ht="14.25" customHeight="1">
      <c r="B758" s="7"/>
    </row>
    <row r="759" spans="2:2" ht="14.25" customHeight="1">
      <c r="B759" s="7"/>
    </row>
    <row r="760" spans="2:2" ht="14.25" customHeight="1">
      <c r="B760" s="7"/>
    </row>
    <row r="761" spans="2:2" ht="14.25" customHeight="1">
      <c r="B761" s="7"/>
    </row>
    <row r="762" spans="2:2" ht="14.25" customHeight="1">
      <c r="B762" s="7"/>
    </row>
    <row r="763" spans="2:2" ht="14.25" customHeight="1">
      <c r="B763" s="7"/>
    </row>
    <row r="764" spans="2:2" ht="14.25" customHeight="1">
      <c r="B764" s="7"/>
    </row>
    <row r="765" spans="2:2" ht="14.25" customHeight="1">
      <c r="B765" s="7"/>
    </row>
    <row r="766" spans="2:2" ht="14.25" customHeight="1">
      <c r="B766" s="7"/>
    </row>
    <row r="767" spans="2:2" ht="14.25" customHeight="1">
      <c r="B767" s="7"/>
    </row>
    <row r="768" spans="2:2" ht="14.25" customHeight="1">
      <c r="B768" s="7"/>
    </row>
    <row r="769" spans="2:2" ht="14.25" customHeight="1">
      <c r="B769" s="7"/>
    </row>
    <row r="770" spans="2:2" ht="14.25" customHeight="1">
      <c r="B770" s="7"/>
    </row>
    <row r="771" spans="2:2" ht="14.25" customHeight="1">
      <c r="B771" s="7"/>
    </row>
    <row r="772" spans="2:2" ht="14.25" customHeight="1">
      <c r="B772" s="7"/>
    </row>
    <row r="773" spans="2:2" ht="14.25" customHeight="1">
      <c r="B773" s="7"/>
    </row>
    <row r="774" spans="2:2" ht="14.25" customHeight="1">
      <c r="B774" s="7"/>
    </row>
    <row r="775" spans="2:2" ht="14.25" customHeight="1">
      <c r="B775" s="7"/>
    </row>
    <row r="776" spans="2:2" ht="14.25" customHeight="1">
      <c r="B776" s="7"/>
    </row>
    <row r="777" spans="2:2" ht="14.25" customHeight="1">
      <c r="B777" s="7"/>
    </row>
    <row r="778" spans="2:2" ht="14.25" customHeight="1">
      <c r="B778" s="7"/>
    </row>
    <row r="779" spans="2:2" ht="14.25" customHeight="1">
      <c r="B779" s="7"/>
    </row>
    <row r="780" spans="2:2" ht="14.25" customHeight="1">
      <c r="B780" s="7"/>
    </row>
    <row r="781" spans="2:2" ht="14.25" customHeight="1">
      <c r="B781" s="7"/>
    </row>
    <row r="782" spans="2:2" ht="14.25" customHeight="1">
      <c r="B782" s="7"/>
    </row>
    <row r="783" spans="2:2" ht="14.25" customHeight="1">
      <c r="B783" s="7"/>
    </row>
    <row r="784" spans="2:2" ht="14.25" customHeight="1">
      <c r="B784" s="7"/>
    </row>
    <row r="785" spans="2:2" ht="14.25" customHeight="1">
      <c r="B785" s="7"/>
    </row>
    <row r="786" spans="2:2" ht="14.25" customHeight="1">
      <c r="B786" s="7"/>
    </row>
    <row r="787" spans="2:2" ht="14.25" customHeight="1">
      <c r="B787" s="7"/>
    </row>
    <row r="788" spans="2:2" ht="14.25" customHeight="1">
      <c r="B788" s="7"/>
    </row>
    <row r="789" spans="2:2" ht="14.25" customHeight="1">
      <c r="B789" s="7"/>
    </row>
    <row r="790" spans="2:2" ht="14.25" customHeight="1">
      <c r="B790" s="7"/>
    </row>
    <row r="791" spans="2:2" ht="14.25" customHeight="1">
      <c r="B791" s="7"/>
    </row>
    <row r="792" spans="2:2" ht="14.25" customHeight="1">
      <c r="B792" s="7"/>
    </row>
    <row r="793" spans="2:2" ht="14.25" customHeight="1">
      <c r="B793" s="7"/>
    </row>
    <row r="794" spans="2:2" ht="14.25" customHeight="1">
      <c r="B794" s="7"/>
    </row>
    <row r="795" spans="2:2" ht="14.25" customHeight="1">
      <c r="B795" s="7"/>
    </row>
    <row r="796" spans="2:2" ht="14.25" customHeight="1">
      <c r="B796" s="7"/>
    </row>
    <row r="797" spans="2:2" ht="14.25" customHeight="1">
      <c r="B797" s="7"/>
    </row>
    <row r="798" spans="2:2" ht="14.25" customHeight="1">
      <c r="B798" s="7"/>
    </row>
    <row r="799" spans="2:2" ht="14.25" customHeight="1">
      <c r="B799" s="7"/>
    </row>
    <row r="800" spans="2:2" ht="14.25" customHeight="1">
      <c r="B800" s="7"/>
    </row>
    <row r="801" spans="2:2" ht="14.25" customHeight="1">
      <c r="B801" s="7"/>
    </row>
    <row r="802" spans="2:2" ht="14.25" customHeight="1">
      <c r="B802" s="7"/>
    </row>
    <row r="803" spans="2:2" ht="14.25" customHeight="1">
      <c r="B803" s="7"/>
    </row>
    <row r="804" spans="2:2" ht="14.25" customHeight="1">
      <c r="B804" s="7"/>
    </row>
    <row r="805" spans="2:2" ht="14.25" customHeight="1">
      <c r="B805" s="7"/>
    </row>
    <row r="806" spans="2:2" ht="14.25" customHeight="1">
      <c r="B806" s="7"/>
    </row>
    <row r="807" spans="2:2" ht="14.25" customHeight="1">
      <c r="B807" s="7"/>
    </row>
    <row r="808" spans="2:2" ht="14.25" customHeight="1">
      <c r="B808" s="7"/>
    </row>
    <row r="809" spans="2:2" ht="14.25" customHeight="1">
      <c r="B809" s="7"/>
    </row>
    <row r="810" spans="2:2" ht="14.25" customHeight="1">
      <c r="B810" s="7"/>
    </row>
    <row r="811" spans="2:2" ht="14.25" customHeight="1">
      <c r="B811" s="7"/>
    </row>
    <row r="812" spans="2:2" ht="14.25" customHeight="1">
      <c r="B812" s="7"/>
    </row>
    <row r="813" spans="2:2" ht="14.25" customHeight="1">
      <c r="B813" s="7"/>
    </row>
    <row r="814" spans="2:2" ht="14.25" customHeight="1">
      <c r="B814" s="7"/>
    </row>
    <row r="815" spans="2:2" ht="14.25" customHeight="1">
      <c r="B815" s="7"/>
    </row>
    <row r="816" spans="2:2" ht="14.25" customHeight="1">
      <c r="B816" s="7"/>
    </row>
    <row r="817" spans="2:2" ht="14.25" customHeight="1">
      <c r="B817" s="7"/>
    </row>
    <row r="818" spans="2:2" ht="14.25" customHeight="1">
      <c r="B818" s="7"/>
    </row>
    <row r="819" spans="2:2" ht="14.25" customHeight="1">
      <c r="B819" s="7"/>
    </row>
    <row r="820" spans="2:2" ht="14.25" customHeight="1">
      <c r="B820" s="7"/>
    </row>
    <row r="821" spans="2:2" ht="14.25" customHeight="1">
      <c r="B821" s="7"/>
    </row>
    <row r="822" spans="2:2" ht="14.25" customHeight="1">
      <c r="B822" s="7"/>
    </row>
    <row r="823" spans="2:2" ht="14.25" customHeight="1">
      <c r="B823" s="7"/>
    </row>
    <row r="824" spans="2:2" ht="14.25" customHeight="1">
      <c r="B824" s="7"/>
    </row>
    <row r="825" spans="2:2" ht="14.25" customHeight="1">
      <c r="B825" s="7"/>
    </row>
    <row r="826" spans="2:2" ht="14.25" customHeight="1">
      <c r="B826" s="7"/>
    </row>
    <row r="827" spans="2:2" ht="14.25" customHeight="1">
      <c r="B827" s="7"/>
    </row>
    <row r="828" spans="2:2" ht="14.25" customHeight="1">
      <c r="B828" s="7"/>
    </row>
    <row r="829" spans="2:2" ht="14.25" customHeight="1">
      <c r="B829" s="7"/>
    </row>
    <row r="830" spans="2:2" ht="14.25" customHeight="1">
      <c r="B830" s="7"/>
    </row>
    <row r="831" spans="2:2" ht="14.25" customHeight="1">
      <c r="B831" s="7"/>
    </row>
    <row r="832" spans="2:2" ht="14.25" customHeight="1">
      <c r="B832" s="7"/>
    </row>
    <row r="833" spans="2:2" ht="14.25" customHeight="1">
      <c r="B833" s="7"/>
    </row>
    <row r="834" spans="2:2" ht="14.25" customHeight="1">
      <c r="B834" s="7"/>
    </row>
    <row r="835" spans="2:2" ht="14.25" customHeight="1">
      <c r="B835" s="7"/>
    </row>
    <row r="836" spans="2:2" ht="14.25" customHeight="1">
      <c r="B836" s="7"/>
    </row>
    <row r="837" spans="2:2" ht="14.25" customHeight="1">
      <c r="B837" s="7"/>
    </row>
    <row r="838" spans="2:2" ht="14.25" customHeight="1">
      <c r="B838" s="7"/>
    </row>
    <row r="839" spans="2:2" ht="14.25" customHeight="1">
      <c r="B839" s="7"/>
    </row>
    <row r="840" spans="2:2" ht="14.25" customHeight="1">
      <c r="B840" s="7"/>
    </row>
    <row r="841" spans="2:2" ht="14.25" customHeight="1">
      <c r="B841" s="7"/>
    </row>
    <row r="842" spans="2:2" ht="14.25" customHeight="1">
      <c r="B842" s="7"/>
    </row>
    <row r="843" spans="2:2" ht="14.25" customHeight="1">
      <c r="B843" s="7"/>
    </row>
    <row r="844" spans="2:2" ht="14.25" customHeight="1">
      <c r="B844" s="7"/>
    </row>
    <row r="845" spans="2:2" ht="14.25" customHeight="1">
      <c r="B845" s="7"/>
    </row>
    <row r="846" spans="2:2" ht="14.25" customHeight="1">
      <c r="B846" s="7"/>
    </row>
    <row r="847" spans="2:2" ht="14.25" customHeight="1">
      <c r="B847" s="7"/>
    </row>
    <row r="848" spans="2:2" ht="14.25" customHeight="1">
      <c r="B848" s="7"/>
    </row>
    <row r="849" spans="2:2" ht="14.25" customHeight="1">
      <c r="B849" s="7"/>
    </row>
    <row r="850" spans="2:2" ht="14.25" customHeight="1">
      <c r="B850" s="7"/>
    </row>
    <row r="851" spans="2:2" ht="14.25" customHeight="1">
      <c r="B851" s="7"/>
    </row>
    <row r="852" spans="2:2" ht="14.25" customHeight="1">
      <c r="B852" s="7"/>
    </row>
    <row r="853" spans="2:2" ht="14.25" customHeight="1">
      <c r="B853" s="7"/>
    </row>
    <row r="854" spans="2:2" ht="14.25" customHeight="1">
      <c r="B854" s="7"/>
    </row>
    <row r="855" spans="2:2" ht="14.25" customHeight="1">
      <c r="B855" s="7"/>
    </row>
    <row r="856" spans="2:2" ht="14.25" customHeight="1">
      <c r="B856" s="7"/>
    </row>
    <row r="857" spans="2:2" ht="14.25" customHeight="1">
      <c r="B857" s="7"/>
    </row>
    <row r="858" spans="2:2" ht="14.25" customHeight="1">
      <c r="B858" s="7"/>
    </row>
    <row r="859" spans="2:2" ht="14.25" customHeight="1">
      <c r="B859" s="7"/>
    </row>
    <row r="860" spans="2:2" ht="14.25" customHeight="1">
      <c r="B860" s="7"/>
    </row>
    <row r="861" spans="2:2" ht="14.25" customHeight="1">
      <c r="B861" s="7"/>
    </row>
    <row r="862" spans="2:2" ht="14.25" customHeight="1">
      <c r="B862" s="7"/>
    </row>
    <row r="863" spans="2:2" ht="14.25" customHeight="1">
      <c r="B863" s="7"/>
    </row>
    <row r="864" spans="2:2" ht="14.25" customHeight="1">
      <c r="B864" s="7"/>
    </row>
    <row r="865" spans="2:2" ht="14.25" customHeight="1">
      <c r="B865" s="7"/>
    </row>
    <row r="866" spans="2:2" ht="14.25" customHeight="1">
      <c r="B866" s="7"/>
    </row>
    <row r="867" spans="2:2" ht="14.25" customHeight="1">
      <c r="B867" s="7"/>
    </row>
    <row r="868" spans="2:2" ht="14.25" customHeight="1">
      <c r="B868" s="7"/>
    </row>
    <row r="869" spans="2:2" ht="14.25" customHeight="1">
      <c r="B869" s="7"/>
    </row>
    <row r="870" spans="2:2" ht="14.25" customHeight="1">
      <c r="B870" s="7"/>
    </row>
    <row r="871" spans="2:2" ht="14.25" customHeight="1">
      <c r="B871" s="7"/>
    </row>
    <row r="872" spans="2:2" ht="14.25" customHeight="1">
      <c r="B872" s="7"/>
    </row>
    <row r="873" spans="2:2" ht="14.25" customHeight="1">
      <c r="B873" s="7"/>
    </row>
    <row r="874" spans="2:2" ht="14.25" customHeight="1">
      <c r="B874" s="7"/>
    </row>
    <row r="875" spans="2:2" ht="14.25" customHeight="1">
      <c r="B875" s="7"/>
    </row>
    <row r="876" spans="2:2" ht="14.25" customHeight="1">
      <c r="B876" s="7"/>
    </row>
    <row r="877" spans="2:2" ht="14.25" customHeight="1">
      <c r="B877" s="7"/>
    </row>
    <row r="878" spans="2:2" ht="14.25" customHeight="1">
      <c r="B878" s="7"/>
    </row>
    <row r="879" spans="2:2" ht="14.25" customHeight="1">
      <c r="B879" s="7"/>
    </row>
    <row r="880" spans="2:2" ht="14.25" customHeight="1">
      <c r="B880" s="7"/>
    </row>
    <row r="881" spans="2:2" ht="14.25" customHeight="1">
      <c r="B881" s="7"/>
    </row>
    <row r="882" spans="2:2" ht="14.25" customHeight="1">
      <c r="B882" s="7"/>
    </row>
    <row r="883" spans="2:2" ht="14.25" customHeight="1">
      <c r="B883" s="7"/>
    </row>
    <row r="884" spans="2:2" ht="14.25" customHeight="1">
      <c r="B884" s="7"/>
    </row>
    <row r="885" spans="2:2" ht="14.25" customHeight="1">
      <c r="B885" s="7"/>
    </row>
    <row r="886" spans="2:2" ht="14.25" customHeight="1">
      <c r="B886" s="7"/>
    </row>
    <row r="887" spans="2:2" ht="14.25" customHeight="1">
      <c r="B887" s="7"/>
    </row>
    <row r="888" spans="2:2" ht="14.25" customHeight="1">
      <c r="B888" s="7"/>
    </row>
    <row r="889" spans="2:2" ht="14.25" customHeight="1">
      <c r="B889" s="7"/>
    </row>
    <row r="890" spans="2:2" ht="14.25" customHeight="1">
      <c r="B890" s="7"/>
    </row>
    <row r="891" spans="2:2" ht="14.25" customHeight="1">
      <c r="B891" s="7"/>
    </row>
    <row r="892" spans="2:2" ht="14.25" customHeight="1">
      <c r="B892" s="7"/>
    </row>
    <row r="893" spans="2:2" ht="14.25" customHeight="1">
      <c r="B893" s="7"/>
    </row>
    <row r="894" spans="2:2" ht="14.25" customHeight="1">
      <c r="B894" s="7"/>
    </row>
    <row r="895" spans="2:2" ht="14.25" customHeight="1">
      <c r="B895" s="7"/>
    </row>
    <row r="896" spans="2:2" ht="14.25" customHeight="1">
      <c r="B896" s="7"/>
    </row>
    <row r="897" spans="2:2" ht="14.25" customHeight="1">
      <c r="B897" s="7"/>
    </row>
    <row r="898" spans="2:2" ht="14.25" customHeight="1">
      <c r="B898" s="7"/>
    </row>
    <row r="899" spans="2:2" ht="14.25" customHeight="1">
      <c r="B899" s="7"/>
    </row>
    <row r="900" spans="2:2" ht="14.25" customHeight="1">
      <c r="B900" s="7"/>
    </row>
    <row r="901" spans="2:2" ht="14.25" customHeight="1">
      <c r="B901" s="7"/>
    </row>
    <row r="902" spans="2:2" ht="14.25" customHeight="1">
      <c r="B902" s="7"/>
    </row>
    <row r="903" spans="2:2" ht="14.25" customHeight="1">
      <c r="B903" s="7"/>
    </row>
    <row r="904" spans="2:2" ht="14.25" customHeight="1">
      <c r="B904" s="7"/>
    </row>
    <row r="905" spans="2:2" ht="14.25" customHeight="1">
      <c r="B905" s="7"/>
    </row>
    <row r="906" spans="2:2" ht="14.25" customHeight="1">
      <c r="B906" s="7"/>
    </row>
    <row r="907" spans="2:2" ht="14.25" customHeight="1">
      <c r="B907" s="7"/>
    </row>
    <row r="908" spans="2:2" ht="14.25" customHeight="1">
      <c r="B908" s="7"/>
    </row>
    <row r="909" spans="2:2" ht="14.25" customHeight="1">
      <c r="B909" s="7"/>
    </row>
    <row r="910" spans="2:2" ht="14.25" customHeight="1">
      <c r="B910" s="7"/>
    </row>
    <row r="911" spans="2:2" ht="14.25" customHeight="1">
      <c r="B911" s="7"/>
    </row>
    <row r="912" spans="2:2" ht="14.25" customHeight="1">
      <c r="B912" s="7"/>
    </row>
    <row r="913" spans="2:2" ht="14.25" customHeight="1">
      <c r="B913" s="7"/>
    </row>
    <row r="914" spans="2:2" ht="14.25" customHeight="1">
      <c r="B914" s="7"/>
    </row>
    <row r="915" spans="2:2" ht="14.25" customHeight="1">
      <c r="B915" s="7"/>
    </row>
    <row r="916" spans="2:2" ht="14.25" customHeight="1">
      <c r="B916" s="7"/>
    </row>
    <row r="917" spans="2:2" ht="14.25" customHeight="1">
      <c r="B917" s="7"/>
    </row>
    <row r="918" spans="2:2" ht="14.25" customHeight="1">
      <c r="B918" s="7"/>
    </row>
    <row r="919" spans="2:2" ht="14.25" customHeight="1">
      <c r="B919" s="7"/>
    </row>
    <row r="920" spans="2:2" ht="14.25" customHeight="1">
      <c r="B920" s="7"/>
    </row>
    <row r="921" spans="2:2" ht="14.25" customHeight="1">
      <c r="B921" s="7"/>
    </row>
    <row r="922" spans="2:2" ht="14.25" customHeight="1">
      <c r="B922" s="7"/>
    </row>
    <row r="923" spans="2:2" ht="14.25" customHeight="1">
      <c r="B923" s="7"/>
    </row>
    <row r="924" spans="2:2" ht="14.25" customHeight="1">
      <c r="B924" s="7"/>
    </row>
    <row r="925" spans="2:2" ht="14.25" customHeight="1">
      <c r="B925" s="7"/>
    </row>
    <row r="926" spans="2:2" ht="14.25" customHeight="1">
      <c r="B926" s="7"/>
    </row>
    <row r="927" spans="2:2" ht="14.25" customHeight="1">
      <c r="B927" s="7"/>
    </row>
    <row r="928" spans="2:2" ht="14.25" customHeight="1">
      <c r="B928" s="7"/>
    </row>
    <row r="929" spans="2:2" ht="14.25" customHeight="1">
      <c r="B929" s="7"/>
    </row>
    <row r="930" spans="2:2" ht="14.25" customHeight="1">
      <c r="B930" s="7"/>
    </row>
    <row r="931" spans="2:2" ht="14.25" customHeight="1">
      <c r="B931" s="7"/>
    </row>
    <row r="932" spans="2:2" ht="14.25" customHeight="1">
      <c r="B932" s="7"/>
    </row>
    <row r="933" spans="2:2" ht="14.25" customHeight="1">
      <c r="B933" s="7"/>
    </row>
    <row r="934" spans="2:2" ht="14.25" customHeight="1">
      <c r="B934" s="7"/>
    </row>
    <row r="935" spans="2:2" ht="14.25" customHeight="1">
      <c r="B935" s="7"/>
    </row>
    <row r="936" spans="2:2" ht="14.25" customHeight="1">
      <c r="B936" s="7"/>
    </row>
    <row r="937" spans="2:2" ht="14.25" customHeight="1">
      <c r="B937" s="7"/>
    </row>
    <row r="938" spans="2:2" ht="14.25" customHeight="1">
      <c r="B938" s="7"/>
    </row>
    <row r="939" spans="2:2" ht="14.25" customHeight="1">
      <c r="B939" s="7"/>
    </row>
    <row r="940" spans="2:2" ht="14.25" customHeight="1">
      <c r="B940" s="7"/>
    </row>
    <row r="941" spans="2:2" ht="14.25" customHeight="1">
      <c r="B941" s="7"/>
    </row>
    <row r="942" spans="2:2" ht="14.25" customHeight="1">
      <c r="B942" s="7"/>
    </row>
    <row r="943" spans="2:2" ht="14.25" customHeight="1">
      <c r="B943" s="7"/>
    </row>
    <row r="944" spans="2:2" ht="14.25" customHeight="1">
      <c r="B944" s="7"/>
    </row>
    <row r="945" spans="2:2" ht="14.25" customHeight="1">
      <c r="B945" s="7"/>
    </row>
    <row r="946" spans="2:2" ht="14.25" customHeight="1">
      <c r="B946" s="7"/>
    </row>
    <row r="947" spans="2:2" ht="14.25" customHeight="1">
      <c r="B947" s="7"/>
    </row>
    <row r="948" spans="2:2" ht="14.25" customHeight="1">
      <c r="B948" s="7"/>
    </row>
    <row r="949" spans="2:2" ht="14.25" customHeight="1">
      <c r="B949" s="7"/>
    </row>
    <row r="950" spans="2:2" ht="14.25" customHeight="1">
      <c r="B950" s="7"/>
    </row>
    <row r="951" spans="2:2" ht="14.25" customHeight="1">
      <c r="B951" s="7"/>
    </row>
    <row r="952" spans="2:2" ht="14.25" customHeight="1">
      <c r="B952" s="7"/>
    </row>
    <row r="953" spans="2:2" ht="14.25" customHeight="1">
      <c r="B953" s="7"/>
    </row>
    <row r="954" spans="2:2" ht="14.25" customHeight="1">
      <c r="B954" s="7"/>
    </row>
    <row r="955" spans="2:2" ht="14.25" customHeight="1">
      <c r="B955" s="7"/>
    </row>
    <row r="956" spans="2:2" ht="14.25" customHeight="1">
      <c r="B956" s="7"/>
    </row>
    <row r="957" spans="2:2" ht="14.25" customHeight="1">
      <c r="B957" s="7"/>
    </row>
    <row r="958" spans="2:2" ht="14.25" customHeight="1">
      <c r="B958" s="7"/>
    </row>
    <row r="959" spans="2:2" ht="14.25" customHeight="1">
      <c r="B959" s="7"/>
    </row>
    <row r="960" spans="2:2" ht="14.25" customHeight="1">
      <c r="B960" s="7"/>
    </row>
    <row r="961" spans="2:2" ht="14.25" customHeight="1">
      <c r="B961" s="7"/>
    </row>
    <row r="962" spans="2:2" ht="14.25" customHeight="1">
      <c r="B962" s="7"/>
    </row>
    <row r="963" spans="2:2" ht="14.25" customHeight="1">
      <c r="B963" s="7"/>
    </row>
    <row r="964" spans="2:2" ht="14.25" customHeight="1">
      <c r="B964" s="7"/>
    </row>
    <row r="965" spans="2:2" ht="14.25" customHeight="1">
      <c r="B965" s="7"/>
    </row>
    <row r="966" spans="2:2" ht="14.25" customHeight="1">
      <c r="B966" s="7"/>
    </row>
    <row r="967" spans="2:2" ht="14.25" customHeight="1">
      <c r="B967" s="7"/>
    </row>
    <row r="968" spans="2:2" ht="14.25" customHeight="1">
      <c r="B968" s="7"/>
    </row>
    <row r="969" spans="2:2" ht="14.25" customHeight="1">
      <c r="B969" s="7"/>
    </row>
    <row r="970" spans="2:2" ht="14.25" customHeight="1">
      <c r="B970" s="7"/>
    </row>
    <row r="971" spans="2:2" ht="14.25" customHeight="1">
      <c r="B971" s="7"/>
    </row>
    <row r="972" spans="2:2" ht="14.25" customHeight="1">
      <c r="B972" s="7"/>
    </row>
    <row r="973" spans="2:2" ht="14.25" customHeight="1">
      <c r="B973" s="7"/>
    </row>
    <row r="974" spans="2:2" ht="14.25" customHeight="1">
      <c r="B974" s="7"/>
    </row>
    <row r="975" spans="2:2" ht="14.25" customHeight="1">
      <c r="B975" s="7"/>
    </row>
    <row r="976" spans="2:2" ht="14.25" customHeight="1">
      <c r="B976" s="7"/>
    </row>
    <row r="977" spans="2:2" ht="14.25" customHeight="1">
      <c r="B977" s="7"/>
    </row>
    <row r="978" spans="2:2" ht="14.25" customHeight="1">
      <c r="B978" s="7"/>
    </row>
    <row r="979" spans="2:2" ht="14.25" customHeight="1">
      <c r="B979" s="7"/>
    </row>
    <row r="980" spans="2:2" ht="14.25" customHeight="1">
      <c r="B980" s="7"/>
    </row>
    <row r="981" spans="2:2" ht="14.25" customHeight="1">
      <c r="B981" s="7"/>
    </row>
    <row r="982" spans="2:2" ht="14.25" customHeight="1">
      <c r="B982" s="7"/>
    </row>
    <row r="983" spans="2:2" ht="14.25" customHeight="1">
      <c r="B983" s="7"/>
    </row>
    <row r="984" spans="2:2" ht="14.25" customHeight="1">
      <c r="B984" s="7"/>
    </row>
    <row r="985" spans="2:2" ht="14.25" customHeight="1">
      <c r="B985" s="7"/>
    </row>
    <row r="986" spans="2:2" ht="14.25" customHeight="1">
      <c r="B986" s="7"/>
    </row>
    <row r="987" spans="2:2" ht="14.25" customHeight="1">
      <c r="B987" s="7"/>
    </row>
    <row r="988" spans="2:2" ht="14.25" customHeight="1">
      <c r="B988" s="7"/>
    </row>
    <row r="989" spans="2:2" ht="14.25" customHeight="1">
      <c r="B989" s="7"/>
    </row>
    <row r="990" spans="2:2" ht="14.25" customHeight="1">
      <c r="B990" s="7"/>
    </row>
    <row r="991" spans="2:2" ht="14.25" customHeight="1">
      <c r="B991" s="7"/>
    </row>
    <row r="992" spans="2:2" ht="14.25" customHeight="1">
      <c r="B992" s="7"/>
    </row>
    <row r="993" spans="2:2" ht="14.25" customHeight="1">
      <c r="B993" s="7"/>
    </row>
    <row r="994" spans="2:2" ht="14.25" customHeight="1">
      <c r="B994" s="7"/>
    </row>
    <row r="995" spans="2:2" ht="14.25" customHeight="1">
      <c r="B995" s="7"/>
    </row>
    <row r="996" spans="2:2" ht="14.25" customHeight="1">
      <c r="B996" s="7"/>
    </row>
    <row r="997" spans="2:2" ht="14.25" customHeight="1">
      <c r="B997" s="7"/>
    </row>
    <row r="998" spans="2:2" ht="14.25" customHeight="1">
      <c r="B998" s="7"/>
    </row>
    <row r="999" spans="2:2" ht="14.25" customHeight="1">
      <c r="B999" s="7"/>
    </row>
    <row r="1000" spans="2:2" ht="14.25" customHeight="1">
      <c r="B1000" s="7"/>
    </row>
  </sheetData>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0"/>
  <sheetViews>
    <sheetView workbookViewId="0">
      <selection activeCell="B7" sqref="B7"/>
    </sheetView>
  </sheetViews>
  <sheetFormatPr defaultColWidth="12.625" defaultRowHeight="15" customHeight="1"/>
  <cols>
    <col min="1" max="1" width="27.5" customWidth="1"/>
    <col min="2" max="2" width="24.625" customWidth="1"/>
    <col min="3" max="3" width="59.5" customWidth="1"/>
    <col min="4" max="26" width="7.75" customWidth="1"/>
  </cols>
  <sheetData>
    <row r="1" spans="1:26" ht="14.25" customHeight="1">
      <c r="A1" s="5" t="s">
        <v>1693</v>
      </c>
      <c r="B1" s="5" t="s">
        <v>1694</v>
      </c>
      <c r="C1" s="2"/>
      <c r="D1" s="2"/>
      <c r="E1" s="2"/>
      <c r="F1" s="2"/>
      <c r="G1" s="2"/>
      <c r="H1" s="2"/>
      <c r="I1" s="2"/>
      <c r="J1" s="2"/>
      <c r="K1" s="2"/>
      <c r="L1" s="2"/>
      <c r="M1" s="2"/>
      <c r="N1" s="2"/>
      <c r="O1" s="2"/>
      <c r="P1" s="2"/>
      <c r="Q1" s="2"/>
      <c r="R1" s="2"/>
      <c r="S1" s="2"/>
      <c r="T1" s="2"/>
      <c r="U1" s="2"/>
      <c r="V1" s="2"/>
      <c r="W1" s="2"/>
      <c r="X1" s="2"/>
      <c r="Y1" s="2"/>
      <c r="Z1" s="2"/>
    </row>
    <row r="2" spans="1:26" ht="14.25" customHeight="1">
      <c r="A2" s="2" t="s">
        <v>1695</v>
      </c>
      <c r="B2" s="2" t="s">
        <v>1696</v>
      </c>
      <c r="C2" s="115" t="s">
        <v>1697</v>
      </c>
      <c r="D2" s="2"/>
      <c r="E2" s="2"/>
      <c r="F2" s="2"/>
      <c r="G2" s="2"/>
      <c r="H2" s="2"/>
      <c r="I2" s="2"/>
      <c r="J2" s="2"/>
      <c r="K2" s="2"/>
      <c r="L2" s="2"/>
      <c r="M2" s="2"/>
      <c r="N2" s="2"/>
      <c r="O2" s="2"/>
      <c r="P2" s="2"/>
      <c r="Q2" s="2"/>
      <c r="R2" s="2"/>
      <c r="S2" s="2"/>
      <c r="T2" s="2"/>
      <c r="U2" s="2"/>
      <c r="V2" s="2"/>
      <c r="W2" s="2"/>
      <c r="X2" s="2"/>
      <c r="Y2" s="2"/>
      <c r="Z2" s="2"/>
    </row>
    <row r="3" spans="1:26" ht="14.25" customHeight="1">
      <c r="A3" s="333" t="s">
        <v>1698</v>
      </c>
      <c r="B3" s="333" t="s">
        <v>3941</v>
      </c>
      <c r="C3" s="2"/>
      <c r="D3" s="2"/>
      <c r="E3" s="2"/>
      <c r="F3" s="2"/>
      <c r="G3" s="2"/>
      <c r="H3" s="2"/>
      <c r="I3" s="2"/>
      <c r="J3" s="2"/>
      <c r="K3" s="2"/>
      <c r="L3" s="2"/>
      <c r="M3" s="2"/>
      <c r="N3" s="2"/>
      <c r="O3" s="2"/>
      <c r="P3" s="2"/>
      <c r="Q3" s="2"/>
      <c r="R3" s="2"/>
      <c r="S3" s="2"/>
      <c r="T3" s="2"/>
      <c r="U3" s="2"/>
      <c r="V3" s="2"/>
      <c r="W3" s="2"/>
      <c r="X3" s="2"/>
      <c r="Y3" s="2"/>
      <c r="Z3" s="2"/>
    </row>
    <row r="4" spans="1:26" ht="14.25" customHeight="1">
      <c r="A4" s="333" t="s">
        <v>3942</v>
      </c>
      <c r="B4" s="333" t="s">
        <v>1699</v>
      </c>
      <c r="C4" s="2"/>
      <c r="D4" s="2"/>
      <c r="E4" s="2"/>
      <c r="F4" s="2"/>
      <c r="G4" s="2"/>
      <c r="H4" s="2"/>
      <c r="I4" s="2"/>
      <c r="J4" s="2"/>
      <c r="K4" s="2"/>
      <c r="L4" s="2"/>
      <c r="M4" s="2"/>
      <c r="N4" s="2"/>
      <c r="O4" s="2"/>
      <c r="P4" s="2"/>
      <c r="Q4" s="2"/>
      <c r="R4" s="2"/>
      <c r="S4" s="2"/>
      <c r="T4" s="2"/>
      <c r="U4" s="2"/>
      <c r="V4" s="2"/>
      <c r="W4" s="2"/>
      <c r="X4" s="2"/>
      <c r="Y4" s="2"/>
      <c r="Z4" s="2"/>
    </row>
    <row r="5" spans="1:26" ht="14.25" customHeight="1">
      <c r="A5" s="2"/>
      <c r="B5" s="2"/>
      <c r="C5" s="2"/>
      <c r="D5" s="2"/>
      <c r="E5" s="2"/>
      <c r="F5" s="2"/>
      <c r="G5" s="2"/>
      <c r="H5" s="2"/>
      <c r="I5" s="2"/>
      <c r="J5" s="2"/>
      <c r="K5" s="2"/>
      <c r="L5" s="2"/>
      <c r="M5" s="2"/>
      <c r="N5" s="2"/>
      <c r="O5" s="2"/>
      <c r="P5" s="2"/>
      <c r="Q5" s="2"/>
      <c r="R5" s="2"/>
      <c r="S5" s="2"/>
      <c r="T5" s="2"/>
      <c r="U5" s="2"/>
      <c r="V5" s="2"/>
      <c r="W5" s="2"/>
      <c r="X5" s="2"/>
      <c r="Y5" s="2"/>
      <c r="Z5" s="2"/>
    </row>
    <row r="6" spans="1:26" ht="14.25" customHeight="1">
      <c r="A6" s="2"/>
      <c r="B6" s="2"/>
      <c r="C6" s="2"/>
      <c r="D6" s="2"/>
      <c r="E6" s="2"/>
      <c r="F6" s="2"/>
      <c r="G6" s="2"/>
      <c r="H6" s="2"/>
      <c r="I6" s="2"/>
      <c r="J6" s="2"/>
      <c r="K6" s="2"/>
      <c r="L6" s="2"/>
      <c r="M6" s="2"/>
      <c r="N6" s="2"/>
      <c r="O6" s="2"/>
      <c r="P6" s="2"/>
      <c r="Q6" s="2"/>
      <c r="R6" s="2"/>
      <c r="S6" s="2"/>
      <c r="T6" s="2"/>
      <c r="U6" s="2"/>
      <c r="V6" s="2"/>
      <c r="W6" s="2"/>
      <c r="X6" s="2"/>
      <c r="Y6" s="2"/>
      <c r="Z6" s="2"/>
    </row>
    <row r="7" spans="1:26" ht="14.25" customHeight="1">
      <c r="A7" s="2"/>
      <c r="B7" s="2"/>
      <c r="C7" s="2"/>
      <c r="D7" s="2"/>
      <c r="E7" s="2"/>
      <c r="F7" s="2"/>
      <c r="G7" s="2"/>
      <c r="H7" s="2"/>
      <c r="I7" s="2"/>
      <c r="J7" s="2"/>
      <c r="K7" s="2"/>
      <c r="L7" s="2"/>
      <c r="M7" s="2"/>
      <c r="N7" s="2"/>
      <c r="O7" s="2"/>
      <c r="P7" s="2"/>
      <c r="Q7" s="2"/>
      <c r="R7" s="2"/>
      <c r="S7" s="2"/>
      <c r="T7" s="2"/>
      <c r="U7" s="2"/>
      <c r="V7" s="2"/>
      <c r="W7" s="2"/>
      <c r="X7" s="2"/>
      <c r="Y7" s="2"/>
      <c r="Z7" s="2"/>
    </row>
    <row r="8" spans="1:26" ht="14.25" customHeight="1">
      <c r="A8" s="2"/>
      <c r="B8" s="2"/>
      <c r="C8" s="2"/>
      <c r="D8" s="2"/>
      <c r="E8" s="2"/>
      <c r="F8" s="2"/>
      <c r="G8" s="2"/>
      <c r="H8" s="2"/>
      <c r="I8" s="2"/>
      <c r="J8" s="2"/>
      <c r="K8" s="2"/>
      <c r="L8" s="2"/>
      <c r="M8" s="2"/>
      <c r="N8" s="2"/>
      <c r="O8" s="2"/>
      <c r="P8" s="2"/>
      <c r="Q8" s="2"/>
      <c r="R8" s="2"/>
      <c r="S8" s="2"/>
      <c r="T8" s="2"/>
      <c r="U8" s="2"/>
      <c r="V8" s="2"/>
      <c r="W8" s="2"/>
      <c r="X8" s="2"/>
      <c r="Y8" s="2"/>
      <c r="Z8" s="2"/>
    </row>
    <row r="9" spans="1:26" ht="14.25" customHeight="1">
      <c r="A9" s="2"/>
      <c r="B9" s="2"/>
      <c r="C9" s="2"/>
      <c r="D9" s="2"/>
      <c r="E9" s="2"/>
      <c r="F9" s="2"/>
      <c r="G9" s="2"/>
      <c r="H9" s="2"/>
      <c r="I9" s="2"/>
      <c r="J9" s="2"/>
      <c r="K9" s="2"/>
      <c r="L9" s="2"/>
      <c r="M9" s="2"/>
      <c r="N9" s="2"/>
      <c r="O9" s="2"/>
      <c r="P9" s="2"/>
      <c r="Q9" s="2"/>
      <c r="R9" s="2"/>
      <c r="S9" s="2"/>
      <c r="T9" s="2"/>
      <c r="U9" s="2"/>
      <c r="V9" s="2"/>
      <c r="W9" s="2"/>
      <c r="X9" s="2"/>
      <c r="Y9" s="2"/>
      <c r="Z9" s="2"/>
    </row>
    <row r="10" spans="1:26" ht="14.2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workbookViewId="0"/>
  </sheetViews>
  <sheetFormatPr defaultColWidth="12.625" defaultRowHeight="15" customHeight="1"/>
  <cols>
    <col min="1" max="1" width="16.375" customWidth="1"/>
    <col min="2" max="2" width="10.5" customWidth="1"/>
    <col min="3" max="6" width="7.875" customWidth="1"/>
    <col min="7" max="7" width="12.875" customWidth="1"/>
    <col min="8" max="12" width="7.875" customWidth="1"/>
    <col min="13" max="13" width="37.25" customWidth="1"/>
    <col min="14" max="14" width="12.5" customWidth="1"/>
    <col min="15" max="16" width="10.125" customWidth="1"/>
    <col min="17" max="26" width="7.875" customWidth="1"/>
  </cols>
  <sheetData>
    <row r="1" spans="1:26" ht="14.25" customHeight="1">
      <c r="A1" s="1" t="s">
        <v>1700</v>
      </c>
      <c r="B1" s="83" t="s">
        <v>1701</v>
      </c>
      <c r="C1" s="83" t="s">
        <v>1702</v>
      </c>
      <c r="D1" s="2"/>
      <c r="E1" s="2" t="s">
        <v>1703</v>
      </c>
      <c r="F1" s="2"/>
      <c r="G1" s="2" t="s">
        <v>37</v>
      </c>
      <c r="H1" s="2"/>
      <c r="I1" s="2" t="s">
        <v>1704</v>
      </c>
      <c r="J1" s="2" t="s">
        <v>1705</v>
      </c>
      <c r="K1" s="2"/>
      <c r="L1" s="2"/>
      <c r="M1" s="2"/>
      <c r="N1" s="8" t="s">
        <v>1706</v>
      </c>
      <c r="O1" s="116" t="s">
        <v>1707</v>
      </c>
      <c r="P1" s="117" t="s">
        <v>1708</v>
      </c>
      <c r="Q1" s="2"/>
      <c r="R1" s="2"/>
      <c r="S1" s="2"/>
      <c r="T1" s="2"/>
      <c r="U1" s="2"/>
      <c r="V1" s="2"/>
      <c r="W1" s="2"/>
      <c r="X1" s="2"/>
      <c r="Y1" s="2"/>
      <c r="Z1" s="2"/>
    </row>
    <row r="2" spans="1:26" ht="14.25" customHeight="1">
      <c r="A2" s="2" t="s">
        <v>849</v>
      </c>
      <c r="B2" s="118">
        <v>0.89</v>
      </c>
      <c r="C2" s="119">
        <v>0.66</v>
      </c>
      <c r="D2" s="2"/>
      <c r="E2" s="120" t="s">
        <v>1709</v>
      </c>
      <c r="F2" s="120" t="s">
        <v>1710</v>
      </c>
      <c r="G2" s="2" t="s">
        <v>849</v>
      </c>
      <c r="H2" s="2" t="s">
        <v>1198</v>
      </c>
      <c r="I2" s="121">
        <v>50.360372685285455</v>
      </c>
      <c r="J2" s="121">
        <f t="shared" ref="J2:J321" si="0">IF(H2="CO2",I2,IF(H2="CH4",I2*$B$9,IF(H2="N2O",$B$10,IF(H2="Other",I2))))</f>
        <v>50.360372685285455</v>
      </c>
      <c r="K2" s="2"/>
      <c r="L2" s="2"/>
      <c r="M2" s="2" t="s">
        <v>1711</v>
      </c>
      <c r="N2" s="122">
        <f>SUMIFS(J:J,E:E,B12,G:G,"Electricity")</f>
        <v>41.826003198154275</v>
      </c>
      <c r="O2" s="123">
        <f t="shared" ref="O2:P2" si="1">$N$2*(1-B2)</f>
        <v>4.6008603517969693</v>
      </c>
      <c r="P2" s="124">
        <f t="shared" si="1"/>
        <v>14.220841087372452</v>
      </c>
      <c r="Q2" s="2"/>
      <c r="R2" s="2"/>
      <c r="S2" s="2"/>
      <c r="T2" s="2"/>
      <c r="U2" s="2"/>
      <c r="V2" s="2"/>
      <c r="W2" s="2"/>
      <c r="X2" s="2"/>
      <c r="Y2" s="2"/>
      <c r="Z2" s="2"/>
    </row>
    <row r="3" spans="1:26" ht="14.25" customHeight="1">
      <c r="A3" s="2" t="s">
        <v>57</v>
      </c>
      <c r="B3" s="118">
        <v>0.48</v>
      </c>
      <c r="C3" s="119">
        <v>0.27</v>
      </c>
      <c r="D3" s="2"/>
      <c r="E3" s="120" t="s">
        <v>1709</v>
      </c>
      <c r="F3" s="120" t="s">
        <v>1710</v>
      </c>
      <c r="G3" s="2" t="s">
        <v>849</v>
      </c>
      <c r="H3" s="2" t="s">
        <v>85</v>
      </c>
      <c r="I3" s="121">
        <v>1.5843389499999999E-2</v>
      </c>
      <c r="J3" s="121">
        <f t="shared" si="0"/>
        <v>1.774459624E-2</v>
      </c>
      <c r="K3" s="2"/>
      <c r="L3" s="2"/>
      <c r="M3" s="2"/>
      <c r="N3" s="2"/>
      <c r="O3" s="125"/>
      <c r="P3" s="126"/>
      <c r="Q3" s="2"/>
      <c r="R3" s="2"/>
      <c r="S3" s="2"/>
      <c r="T3" s="2"/>
      <c r="U3" s="2"/>
      <c r="V3" s="2"/>
      <c r="W3" s="2"/>
      <c r="X3" s="2"/>
      <c r="Y3" s="2"/>
      <c r="Z3" s="2"/>
    </row>
    <row r="4" spans="1:26" ht="14.25" customHeight="1">
      <c r="A4" s="2" t="s">
        <v>1183</v>
      </c>
      <c r="B4" s="118">
        <v>0.55000000000000004</v>
      </c>
      <c r="C4" s="119">
        <v>0.4</v>
      </c>
      <c r="D4" s="2"/>
      <c r="E4" s="120" t="s">
        <v>1709</v>
      </c>
      <c r="F4" s="120" t="s">
        <v>1710</v>
      </c>
      <c r="G4" s="2" t="s">
        <v>849</v>
      </c>
      <c r="H4" s="2" t="s">
        <v>87</v>
      </c>
      <c r="I4" s="121">
        <v>0.19076809123999997</v>
      </c>
      <c r="J4" s="121">
        <f t="shared" si="0"/>
        <v>0.88926174496644295</v>
      </c>
      <c r="K4" s="2"/>
      <c r="L4" s="2"/>
      <c r="M4" s="2"/>
      <c r="N4" s="2"/>
      <c r="O4" s="125"/>
      <c r="P4" s="126"/>
      <c r="Q4" s="2"/>
      <c r="R4" s="2"/>
      <c r="S4" s="2"/>
      <c r="T4" s="2"/>
      <c r="U4" s="2"/>
      <c r="V4" s="2"/>
      <c r="W4" s="2"/>
      <c r="X4" s="2"/>
      <c r="Y4" s="2"/>
      <c r="Z4" s="2"/>
    </row>
    <row r="5" spans="1:26" ht="14.25" customHeight="1">
      <c r="A5" s="2" t="s">
        <v>1712</v>
      </c>
      <c r="B5" s="118">
        <v>0.41</v>
      </c>
      <c r="C5" s="119">
        <v>0.33</v>
      </c>
      <c r="D5" s="2"/>
      <c r="E5" s="120" t="s">
        <v>1709</v>
      </c>
      <c r="F5" s="120" t="s">
        <v>1710</v>
      </c>
      <c r="G5" s="2" t="s">
        <v>849</v>
      </c>
      <c r="H5" s="127" t="s">
        <v>1713</v>
      </c>
      <c r="I5" s="121"/>
      <c r="J5" s="121">
        <f t="shared" si="0"/>
        <v>0</v>
      </c>
      <c r="K5" s="2"/>
      <c r="L5" s="2"/>
      <c r="M5" s="2"/>
      <c r="N5" s="2"/>
      <c r="O5" s="125"/>
      <c r="P5" s="126"/>
      <c r="Q5" s="2"/>
      <c r="R5" s="2"/>
      <c r="S5" s="2"/>
      <c r="T5" s="2"/>
      <c r="U5" s="2"/>
      <c r="V5" s="2"/>
      <c r="W5" s="2"/>
      <c r="X5" s="2"/>
      <c r="Y5" s="2"/>
      <c r="Z5" s="2"/>
    </row>
    <row r="6" spans="1:26" ht="14.25" customHeight="1">
      <c r="A6" s="2" t="s">
        <v>1714</v>
      </c>
      <c r="B6" s="118">
        <v>0.41</v>
      </c>
      <c r="C6" s="119">
        <v>0.33</v>
      </c>
      <c r="D6" s="2"/>
      <c r="E6" s="120" t="s">
        <v>1709</v>
      </c>
      <c r="F6" s="120" t="s">
        <v>1710</v>
      </c>
      <c r="G6" s="2" t="s">
        <v>1183</v>
      </c>
      <c r="H6" s="2" t="s">
        <v>1198</v>
      </c>
      <c r="I6" s="121">
        <v>4.1342231629645863</v>
      </c>
      <c r="J6" s="121">
        <f t="shared" si="0"/>
        <v>4.1342231629645863</v>
      </c>
      <c r="K6" s="2"/>
      <c r="L6" s="2"/>
      <c r="M6" s="2" t="s">
        <v>1715</v>
      </c>
      <c r="N6" s="122">
        <f>SUMIFS(J:J,E:E,B12,G:G,"Buildings")</f>
        <v>15.130927757733746</v>
      </c>
      <c r="O6" s="123">
        <f t="shared" ref="O6:P6" si="2">$N$6*(1-B4)</f>
        <v>6.8089174909801846</v>
      </c>
      <c r="P6" s="124">
        <f t="shared" si="2"/>
        <v>9.0785566546402467</v>
      </c>
      <c r="Q6" s="2"/>
      <c r="R6" s="2"/>
      <c r="S6" s="2"/>
      <c r="T6" s="2"/>
      <c r="U6" s="2"/>
      <c r="V6" s="2"/>
      <c r="W6" s="2"/>
      <c r="X6" s="2"/>
      <c r="Y6" s="2"/>
      <c r="Z6" s="2"/>
    </row>
    <row r="7" spans="1:26" ht="14.25" customHeight="1">
      <c r="A7" s="2" t="s">
        <v>1716</v>
      </c>
      <c r="B7" s="118">
        <v>0</v>
      </c>
      <c r="C7" s="118">
        <v>0</v>
      </c>
      <c r="D7" s="2"/>
      <c r="E7" s="120" t="s">
        <v>1709</v>
      </c>
      <c r="F7" s="120" t="s">
        <v>1710</v>
      </c>
      <c r="G7" s="2" t="s">
        <v>1183</v>
      </c>
      <c r="H7" s="2" t="s">
        <v>85</v>
      </c>
      <c r="I7" s="121">
        <v>7.8895044999999997E-2</v>
      </c>
      <c r="J7" s="121">
        <f t="shared" si="0"/>
        <v>8.8362450400000001E-2</v>
      </c>
      <c r="K7" s="2"/>
      <c r="L7" s="2"/>
      <c r="M7" s="2"/>
      <c r="N7" s="2"/>
      <c r="O7" s="125"/>
      <c r="P7" s="126"/>
      <c r="Q7" s="2"/>
      <c r="R7" s="2"/>
      <c r="S7" s="2"/>
      <c r="T7" s="2"/>
      <c r="U7" s="2"/>
      <c r="V7" s="2"/>
      <c r="W7" s="2"/>
      <c r="X7" s="2"/>
      <c r="Y7" s="2"/>
      <c r="Z7" s="2"/>
    </row>
    <row r="8" spans="1:26" ht="14.25" customHeight="1">
      <c r="A8" s="2"/>
      <c r="B8" s="2"/>
      <c r="C8" s="2"/>
      <c r="D8" s="2"/>
      <c r="E8" s="120" t="s">
        <v>1709</v>
      </c>
      <c r="F8" s="120" t="s">
        <v>1710</v>
      </c>
      <c r="G8" s="2" t="s">
        <v>1183</v>
      </c>
      <c r="H8" s="2" t="s">
        <v>87</v>
      </c>
      <c r="I8" s="121">
        <v>1.4053459479999995E-2</v>
      </c>
      <c r="J8" s="121">
        <f t="shared" si="0"/>
        <v>0.88926174496644295</v>
      </c>
      <c r="K8" s="2"/>
      <c r="L8" s="2"/>
      <c r="M8" s="2"/>
      <c r="N8" s="2"/>
      <c r="O8" s="125"/>
      <c r="P8" s="126"/>
      <c r="Q8" s="2"/>
      <c r="R8" s="2"/>
      <c r="S8" s="2"/>
      <c r="T8" s="2"/>
      <c r="U8" s="2"/>
      <c r="V8" s="2"/>
      <c r="W8" s="2"/>
      <c r="X8" s="2"/>
      <c r="Y8" s="2"/>
      <c r="Z8" s="2"/>
    </row>
    <row r="9" spans="1:26" ht="14.25" customHeight="1">
      <c r="A9" s="2" t="s">
        <v>1717</v>
      </c>
      <c r="B9" s="2">
        <f>28/25</f>
        <v>1.1200000000000001</v>
      </c>
      <c r="C9" s="2"/>
      <c r="D9" s="2"/>
      <c r="E9" s="120" t="s">
        <v>1709</v>
      </c>
      <c r="F9" s="120" t="s">
        <v>1710</v>
      </c>
      <c r="G9" s="2" t="s">
        <v>1183</v>
      </c>
      <c r="H9" s="127" t="s">
        <v>1713</v>
      </c>
      <c r="I9" s="121"/>
      <c r="J9" s="121">
        <f t="shared" si="0"/>
        <v>0</v>
      </c>
      <c r="K9" s="2"/>
      <c r="L9" s="2"/>
      <c r="M9" s="2"/>
      <c r="N9" s="2"/>
      <c r="O9" s="125"/>
      <c r="P9" s="126"/>
      <c r="Q9" s="2"/>
      <c r="R9" s="2"/>
      <c r="S9" s="2"/>
      <c r="T9" s="2"/>
      <c r="U9" s="2"/>
      <c r="V9" s="2"/>
      <c r="W9" s="2"/>
      <c r="X9" s="2"/>
      <c r="Y9" s="2"/>
      <c r="Z9" s="2"/>
    </row>
    <row r="10" spans="1:26" ht="14.25" customHeight="1">
      <c r="A10" s="2" t="s">
        <v>1718</v>
      </c>
      <c r="B10" s="2">
        <f>265/298</f>
        <v>0.88926174496644295</v>
      </c>
      <c r="C10" s="2"/>
      <c r="D10" s="2"/>
      <c r="E10" s="120" t="s">
        <v>1709</v>
      </c>
      <c r="F10" s="120" t="s">
        <v>1710</v>
      </c>
      <c r="G10" s="2" t="s">
        <v>57</v>
      </c>
      <c r="H10" s="2" t="s">
        <v>1198</v>
      </c>
      <c r="I10" s="121">
        <v>36.892906379155242</v>
      </c>
      <c r="J10" s="121">
        <f t="shared" si="0"/>
        <v>36.892906379155242</v>
      </c>
      <c r="K10" s="2"/>
      <c r="L10" s="2"/>
      <c r="M10" s="2" t="s">
        <v>1719</v>
      </c>
      <c r="N10" s="122">
        <f>SUMIFS(J:J,E:E,B12,G:G,"Transportation")</f>
        <v>56.512996206288598</v>
      </c>
      <c r="O10" s="123">
        <f t="shared" ref="O10:P10" si="3">$N$10*(1-B3)</f>
        <v>29.386758027270073</v>
      </c>
      <c r="P10" s="124">
        <f t="shared" si="3"/>
        <v>41.254487230590676</v>
      </c>
      <c r="Q10" s="2"/>
      <c r="R10" s="2"/>
      <c r="S10" s="2"/>
      <c r="T10" s="2"/>
      <c r="U10" s="2"/>
      <c r="V10" s="2"/>
      <c r="W10" s="2"/>
      <c r="X10" s="2"/>
      <c r="Y10" s="2"/>
      <c r="Z10" s="2"/>
    </row>
    <row r="11" spans="1:26" ht="14.25" customHeight="1">
      <c r="A11" s="2"/>
      <c r="B11" s="2"/>
      <c r="C11" s="2"/>
      <c r="D11" s="2"/>
      <c r="E11" s="120" t="s">
        <v>1709</v>
      </c>
      <c r="F11" s="120" t="s">
        <v>1710</v>
      </c>
      <c r="G11" s="2" t="s">
        <v>57</v>
      </c>
      <c r="H11" s="2" t="s">
        <v>85</v>
      </c>
      <c r="I11" s="121">
        <v>8.2130164830722538E-2</v>
      </c>
      <c r="J11" s="121">
        <f t="shared" si="0"/>
        <v>9.1985784610409252E-2</v>
      </c>
      <c r="K11" s="2"/>
      <c r="L11" s="2"/>
      <c r="M11" s="2"/>
      <c r="N11" s="2"/>
      <c r="O11" s="125"/>
      <c r="P11" s="126"/>
      <c r="Q11" s="2"/>
      <c r="R11" s="2"/>
      <c r="S11" s="2"/>
      <c r="T11" s="2"/>
      <c r="U11" s="2"/>
      <c r="V11" s="2"/>
      <c r="W11" s="2"/>
      <c r="X11" s="2"/>
      <c r="Y11" s="2"/>
      <c r="Z11" s="2"/>
    </row>
    <row r="12" spans="1:26" ht="14.25" customHeight="1">
      <c r="A12" s="2" t="s">
        <v>1703</v>
      </c>
      <c r="B12" s="2" t="s">
        <v>1720</v>
      </c>
      <c r="C12" s="2"/>
      <c r="D12" s="2"/>
      <c r="E12" s="120" t="s">
        <v>1709</v>
      </c>
      <c r="F12" s="120" t="s">
        <v>1710</v>
      </c>
      <c r="G12" s="2" t="s">
        <v>57</v>
      </c>
      <c r="H12" s="2" t="s">
        <v>87</v>
      </c>
      <c r="I12" s="121">
        <v>1.0667549093099755</v>
      </c>
      <c r="J12" s="121">
        <f t="shared" si="0"/>
        <v>0.88926174496644295</v>
      </c>
      <c r="K12" s="2"/>
      <c r="L12" s="2"/>
      <c r="M12" s="2"/>
      <c r="N12" s="2"/>
      <c r="O12" s="125"/>
      <c r="P12" s="126"/>
      <c r="Q12" s="2"/>
      <c r="R12" s="2"/>
      <c r="S12" s="2"/>
      <c r="T12" s="2"/>
      <c r="U12" s="2"/>
      <c r="V12" s="2"/>
      <c r="W12" s="2"/>
      <c r="X12" s="2"/>
      <c r="Y12" s="2"/>
      <c r="Z12" s="2"/>
    </row>
    <row r="13" spans="1:26" ht="14.25" customHeight="1">
      <c r="A13" s="2"/>
      <c r="B13" s="2"/>
      <c r="C13" s="2"/>
      <c r="D13" s="2"/>
      <c r="E13" s="120" t="s">
        <v>1709</v>
      </c>
      <c r="F13" s="120" t="s">
        <v>1710</v>
      </c>
      <c r="G13" s="2" t="s">
        <v>57</v>
      </c>
      <c r="H13" s="127" t="s">
        <v>1713</v>
      </c>
      <c r="I13" s="121"/>
      <c r="J13" s="121">
        <f t="shared" si="0"/>
        <v>0</v>
      </c>
      <c r="K13" s="2"/>
      <c r="L13" s="2"/>
      <c r="M13" s="2"/>
      <c r="N13" s="2"/>
      <c r="O13" s="125"/>
      <c r="P13" s="126"/>
      <c r="Q13" s="2"/>
      <c r="R13" s="2"/>
      <c r="S13" s="2"/>
      <c r="T13" s="2"/>
      <c r="U13" s="2"/>
      <c r="V13" s="2"/>
      <c r="W13" s="2"/>
      <c r="X13" s="2"/>
      <c r="Y13" s="2"/>
      <c r="Z13" s="2"/>
    </row>
    <row r="14" spans="1:26" ht="14.25" customHeight="1">
      <c r="A14" s="2"/>
      <c r="B14" s="2"/>
      <c r="C14" s="2"/>
      <c r="D14" s="2"/>
      <c r="E14" s="120" t="s">
        <v>1709</v>
      </c>
      <c r="F14" s="120" t="s">
        <v>1710</v>
      </c>
      <c r="G14" s="2" t="s">
        <v>550</v>
      </c>
      <c r="H14" s="2" t="s">
        <v>1198</v>
      </c>
      <c r="I14" s="121">
        <v>6.4484197003645596</v>
      </c>
      <c r="J14" s="121">
        <f t="shared" si="0"/>
        <v>6.4484197003645596</v>
      </c>
      <c r="K14" s="2"/>
      <c r="L14" s="2"/>
      <c r="M14" s="2" t="s">
        <v>1721</v>
      </c>
      <c r="N14" s="121">
        <f>SUMIFS(J:J,E:E,B12,G:G,"Industry",H:H,"CO2")</f>
        <v>19.734515731178863</v>
      </c>
      <c r="O14" s="128">
        <f t="shared" ref="O14:P14" si="4">$N$14*(1-B5)</f>
        <v>11.643364281395531</v>
      </c>
      <c r="P14" s="129">
        <f t="shared" si="4"/>
        <v>13.222125539889838</v>
      </c>
      <c r="Q14" s="2"/>
      <c r="R14" s="2"/>
      <c r="S14" s="2"/>
      <c r="T14" s="2"/>
      <c r="U14" s="2"/>
      <c r="V14" s="2"/>
      <c r="W14" s="2"/>
      <c r="X14" s="2"/>
      <c r="Y14" s="2"/>
      <c r="Z14" s="2"/>
    </row>
    <row r="15" spans="1:26" ht="14.25" customHeight="1">
      <c r="A15" s="2"/>
      <c r="B15" s="2"/>
      <c r="C15" s="2"/>
      <c r="D15" s="2"/>
      <c r="E15" s="120" t="s">
        <v>1709</v>
      </c>
      <c r="F15" s="120" t="s">
        <v>1710</v>
      </c>
      <c r="G15" s="2" t="s">
        <v>550</v>
      </c>
      <c r="H15" s="2" t="s">
        <v>85</v>
      </c>
      <c r="I15" s="121">
        <v>1.3291550095109854</v>
      </c>
      <c r="J15" s="121">
        <f t="shared" si="0"/>
        <v>1.4886536106523038</v>
      </c>
      <c r="K15" s="2"/>
      <c r="L15" s="2"/>
      <c r="M15" s="2" t="s">
        <v>1722</v>
      </c>
      <c r="N15" s="121">
        <f>SUMIFS(J:J,E:E,B12,G:G,"Industry")-N14</f>
        <v>12.139618976398879</v>
      </c>
      <c r="O15" s="128">
        <f t="shared" ref="O15:P15" si="5">$N$15*(1-B6)</f>
        <v>7.162375196075339</v>
      </c>
      <c r="P15" s="129">
        <f t="shared" si="5"/>
        <v>8.1335447141872486</v>
      </c>
      <c r="Q15" s="2"/>
      <c r="R15" s="2"/>
      <c r="S15" s="2"/>
      <c r="T15" s="2"/>
      <c r="U15" s="2"/>
      <c r="V15" s="2"/>
      <c r="W15" s="2"/>
      <c r="X15" s="2"/>
      <c r="Y15" s="2"/>
      <c r="Z15" s="2"/>
    </row>
    <row r="16" spans="1:26" ht="14.25" customHeight="1">
      <c r="A16" s="2"/>
      <c r="B16" s="2"/>
      <c r="C16" s="2"/>
      <c r="D16" s="2"/>
      <c r="E16" s="120" t="s">
        <v>1709</v>
      </c>
      <c r="F16" s="120" t="s">
        <v>1710</v>
      </c>
      <c r="G16" s="2" t="s">
        <v>550</v>
      </c>
      <c r="H16" s="2" t="s">
        <v>87</v>
      </c>
      <c r="I16" s="121">
        <v>1.4466876015225205E-2</v>
      </c>
      <c r="J16" s="121">
        <f t="shared" si="0"/>
        <v>0.88926174496644295</v>
      </c>
      <c r="K16" s="2"/>
      <c r="L16" s="2"/>
      <c r="M16" s="130" t="s">
        <v>1226</v>
      </c>
      <c r="N16" s="131">
        <f t="shared" ref="N16:P16" si="6">SUM(N14:N15)</f>
        <v>31.874134707577742</v>
      </c>
      <c r="O16" s="123">
        <f t="shared" si="6"/>
        <v>18.805739477470869</v>
      </c>
      <c r="P16" s="124">
        <f t="shared" si="6"/>
        <v>21.355670254077086</v>
      </c>
      <c r="Q16" s="2"/>
      <c r="R16" s="2"/>
      <c r="S16" s="2"/>
      <c r="T16" s="2"/>
      <c r="U16" s="2"/>
      <c r="V16" s="2"/>
      <c r="W16" s="2"/>
      <c r="X16" s="2"/>
      <c r="Y16" s="2"/>
      <c r="Z16" s="2"/>
    </row>
    <row r="17" spans="1:26" ht="14.25" customHeight="1">
      <c r="A17" s="2"/>
      <c r="B17" s="2"/>
      <c r="C17" s="2"/>
      <c r="D17" s="2"/>
      <c r="E17" s="120" t="s">
        <v>1709</v>
      </c>
      <c r="F17" s="120" t="s">
        <v>1710</v>
      </c>
      <c r="G17" s="2" t="s">
        <v>550</v>
      </c>
      <c r="H17" s="2" t="s">
        <v>1713</v>
      </c>
      <c r="I17" s="121">
        <v>2.782833380710616</v>
      </c>
      <c r="J17" s="121">
        <f t="shared" si="0"/>
        <v>2.782833380710616</v>
      </c>
      <c r="K17" s="2"/>
      <c r="L17" s="2"/>
      <c r="M17" s="2"/>
      <c r="N17" s="2"/>
      <c r="O17" s="125"/>
      <c r="P17" s="126"/>
      <c r="Q17" s="2"/>
      <c r="R17" s="2"/>
      <c r="S17" s="2"/>
      <c r="T17" s="2"/>
      <c r="U17" s="2"/>
      <c r="V17" s="2"/>
      <c r="W17" s="2"/>
      <c r="X17" s="2"/>
      <c r="Y17" s="2"/>
      <c r="Z17" s="2"/>
    </row>
    <row r="18" spans="1:26" ht="14.25" customHeight="1">
      <c r="A18" s="2"/>
      <c r="B18" s="2"/>
      <c r="C18" s="2"/>
      <c r="D18" s="2"/>
      <c r="E18" s="120" t="s">
        <v>70</v>
      </c>
      <c r="F18" s="120" t="s">
        <v>1710</v>
      </c>
      <c r="G18" s="2" t="s">
        <v>849</v>
      </c>
      <c r="H18" s="2" t="s">
        <v>1198</v>
      </c>
      <c r="I18" s="121">
        <v>118.84179018991334</v>
      </c>
      <c r="J18" s="121">
        <f t="shared" si="0"/>
        <v>118.84179018991334</v>
      </c>
      <c r="K18" s="2"/>
      <c r="L18" s="2"/>
      <c r="M18" s="2"/>
      <c r="N18" s="2"/>
      <c r="O18" s="125"/>
      <c r="P18" s="126"/>
      <c r="Q18" s="2"/>
      <c r="R18" s="2"/>
      <c r="S18" s="2"/>
      <c r="T18" s="2"/>
      <c r="U18" s="2"/>
      <c r="V18" s="2"/>
      <c r="W18" s="2"/>
      <c r="X18" s="2"/>
      <c r="Y18" s="2"/>
      <c r="Z18" s="2"/>
    </row>
    <row r="19" spans="1:26" ht="14.25" customHeight="1">
      <c r="A19" s="2"/>
      <c r="B19" s="2"/>
      <c r="C19" s="2"/>
      <c r="D19" s="2"/>
      <c r="E19" s="120" t="s">
        <v>70</v>
      </c>
      <c r="F19" s="120" t="s">
        <v>1710</v>
      </c>
      <c r="G19" s="2" t="s">
        <v>849</v>
      </c>
      <c r="H19" s="2" t="s">
        <v>85</v>
      </c>
      <c r="I19" s="121">
        <v>3.2869988000000003E-2</v>
      </c>
      <c r="J19" s="121">
        <f t="shared" si="0"/>
        <v>3.6814386560000009E-2</v>
      </c>
      <c r="K19" s="2"/>
      <c r="L19" s="2"/>
      <c r="M19" s="1" t="s">
        <v>1723</v>
      </c>
      <c r="N19" s="132">
        <f>'State EPS Pollutant'!B15</f>
        <v>702982000000</v>
      </c>
      <c r="O19" s="125"/>
      <c r="P19" s="126"/>
      <c r="Q19" s="2" t="s">
        <v>1724</v>
      </c>
      <c r="R19" s="2"/>
      <c r="S19" s="2"/>
      <c r="T19" s="2"/>
      <c r="U19" s="2"/>
      <c r="V19" s="2"/>
      <c r="W19" s="2"/>
      <c r="X19" s="2"/>
      <c r="Y19" s="2"/>
      <c r="Z19" s="2"/>
    </row>
    <row r="20" spans="1:26" ht="14.25" customHeight="1">
      <c r="A20" s="2"/>
      <c r="B20" s="2"/>
      <c r="C20" s="2"/>
      <c r="D20" s="2"/>
      <c r="E20" s="120" t="s">
        <v>70</v>
      </c>
      <c r="F20" s="120" t="s">
        <v>1710</v>
      </c>
      <c r="G20" s="2" t="s">
        <v>849</v>
      </c>
      <c r="H20" s="2" t="s">
        <v>87</v>
      </c>
      <c r="I20" s="121">
        <v>0.56993080206000002</v>
      </c>
      <c r="J20" s="121">
        <f t="shared" si="0"/>
        <v>0.88926174496644295</v>
      </c>
      <c r="K20" s="2"/>
      <c r="L20" s="2"/>
      <c r="M20" s="1" t="s">
        <v>1725</v>
      </c>
      <c r="N20" s="132">
        <v>67013200000000</v>
      </c>
      <c r="O20" s="125"/>
      <c r="P20" s="126"/>
      <c r="Q20" s="2" t="s">
        <v>1724</v>
      </c>
      <c r="R20" s="2"/>
      <c r="S20" s="2"/>
      <c r="T20" s="2"/>
      <c r="U20" s="2"/>
      <c r="V20" s="2"/>
      <c r="W20" s="2"/>
      <c r="X20" s="2"/>
      <c r="Y20" s="2"/>
      <c r="Z20" s="2"/>
    </row>
    <row r="21" spans="1:26" ht="14.25" customHeight="1">
      <c r="A21" s="2"/>
      <c r="B21" s="2"/>
      <c r="C21" s="2"/>
      <c r="D21" s="2"/>
      <c r="E21" s="120" t="s">
        <v>70</v>
      </c>
      <c r="F21" s="120" t="s">
        <v>1710</v>
      </c>
      <c r="G21" s="2" t="s">
        <v>849</v>
      </c>
      <c r="H21" s="127" t="s">
        <v>1713</v>
      </c>
      <c r="I21" s="121"/>
      <c r="J21" s="121">
        <f t="shared" si="0"/>
        <v>0</v>
      </c>
      <c r="K21" s="2"/>
      <c r="L21" s="2"/>
      <c r="M21" s="1" t="s">
        <v>1726</v>
      </c>
      <c r="N21" s="2">
        <f>'2005 US'!B121/1000</f>
        <v>7.8537090592547996</v>
      </c>
      <c r="O21" s="125"/>
      <c r="P21" s="126"/>
      <c r="Q21" s="2"/>
      <c r="R21" s="2"/>
      <c r="S21" s="2"/>
      <c r="T21" s="2"/>
      <c r="U21" s="2"/>
      <c r="V21" s="2"/>
      <c r="W21" s="2"/>
      <c r="X21" s="2"/>
      <c r="Y21" s="2"/>
      <c r="Z21" s="2"/>
    </row>
    <row r="22" spans="1:26" ht="14.25" customHeight="1">
      <c r="A22" s="2"/>
      <c r="B22" s="2"/>
      <c r="C22" s="2"/>
      <c r="D22" s="2"/>
      <c r="E22" s="120" t="s">
        <v>70</v>
      </c>
      <c r="F22" s="120" t="s">
        <v>1710</v>
      </c>
      <c r="G22" s="2" t="s">
        <v>1183</v>
      </c>
      <c r="H22" s="2" t="s">
        <v>1198</v>
      </c>
      <c r="I22" s="121">
        <v>14.945147394013535</v>
      </c>
      <c r="J22" s="121">
        <f t="shared" si="0"/>
        <v>14.945147394013535</v>
      </c>
      <c r="K22" s="2"/>
      <c r="L22" s="2"/>
      <c r="M22" s="1" t="s">
        <v>1727</v>
      </c>
      <c r="N22" s="133">
        <f>N21*(N19/N20)</f>
        <v>8.2386993933927302E-2</v>
      </c>
      <c r="O22" s="134">
        <f t="shared" ref="O22:P22" si="7">$N$22*(1-B5)</f>
        <v>4.8608326421017117E-2</v>
      </c>
      <c r="P22" s="135">
        <f t="shared" si="7"/>
        <v>5.5199285935731285E-2</v>
      </c>
      <c r="Q22" s="2"/>
      <c r="R22" s="2"/>
      <c r="S22" s="2"/>
      <c r="T22" s="2"/>
      <c r="U22" s="2"/>
      <c r="V22" s="2"/>
      <c r="W22" s="2"/>
      <c r="X22" s="2"/>
      <c r="Y22" s="2"/>
      <c r="Z22" s="2"/>
    </row>
    <row r="23" spans="1:26" ht="14.25" customHeight="1">
      <c r="A23" s="2"/>
      <c r="B23" s="2"/>
      <c r="C23" s="2"/>
      <c r="D23" s="2"/>
      <c r="E23" s="120" t="s">
        <v>70</v>
      </c>
      <c r="F23" s="120" t="s">
        <v>1710</v>
      </c>
      <c r="G23" s="2" t="s">
        <v>1183</v>
      </c>
      <c r="H23" s="2" t="s">
        <v>85</v>
      </c>
      <c r="I23" s="121">
        <v>0.14570402825000001</v>
      </c>
      <c r="J23" s="121">
        <f t="shared" si="0"/>
        <v>0.16318851164000003</v>
      </c>
      <c r="K23" s="2"/>
      <c r="L23" s="2"/>
      <c r="M23" s="1"/>
      <c r="N23" s="2"/>
      <c r="O23" s="125"/>
      <c r="P23" s="126"/>
      <c r="Q23" s="2"/>
      <c r="R23" s="2"/>
      <c r="S23" s="2"/>
      <c r="T23" s="2"/>
      <c r="U23" s="2"/>
      <c r="V23" s="2"/>
      <c r="W23" s="2"/>
      <c r="X23" s="2"/>
      <c r="Y23" s="2"/>
      <c r="Z23" s="2"/>
    </row>
    <row r="24" spans="1:26" ht="14.25" customHeight="1">
      <c r="A24" s="2"/>
      <c r="B24" s="2"/>
      <c r="C24" s="2"/>
      <c r="D24" s="2"/>
      <c r="E24" s="120" t="s">
        <v>70</v>
      </c>
      <c r="F24" s="120" t="s">
        <v>1710</v>
      </c>
      <c r="G24" s="2" t="s">
        <v>1183</v>
      </c>
      <c r="H24" s="2" t="s">
        <v>87</v>
      </c>
      <c r="I24" s="121">
        <v>3.1460560300000003E-2</v>
      </c>
      <c r="J24" s="121">
        <f t="shared" si="0"/>
        <v>0.88926174496644295</v>
      </c>
      <c r="K24" s="2"/>
      <c r="L24" s="2"/>
      <c r="M24" s="1" t="s">
        <v>1728</v>
      </c>
      <c r="N24" s="132">
        <f>SUM('State EPS Pollutant'!B16:B17,'State EPS Pollutant'!B20:B21)</f>
        <v>8983492550000</v>
      </c>
      <c r="O24" s="125"/>
      <c r="P24" s="126"/>
      <c r="Q24" s="125" t="s">
        <v>1724</v>
      </c>
      <c r="R24" s="2"/>
      <c r="S24" s="2"/>
      <c r="T24" s="2"/>
      <c r="U24" s="2"/>
      <c r="V24" s="2"/>
      <c r="W24" s="2"/>
      <c r="X24" s="2"/>
      <c r="Y24" s="2"/>
      <c r="Z24" s="2"/>
    </row>
    <row r="25" spans="1:26" ht="14.25" customHeight="1">
      <c r="A25" s="2"/>
      <c r="B25" s="2"/>
      <c r="C25" s="2"/>
      <c r="D25" s="2"/>
      <c r="E25" s="120" t="s">
        <v>70</v>
      </c>
      <c r="F25" s="120" t="s">
        <v>1710</v>
      </c>
      <c r="G25" s="2" t="s">
        <v>1183</v>
      </c>
      <c r="H25" s="127" t="s">
        <v>1713</v>
      </c>
      <c r="I25" s="121"/>
      <c r="J25" s="121">
        <f t="shared" si="0"/>
        <v>0</v>
      </c>
      <c r="K25" s="2"/>
      <c r="L25" s="2"/>
      <c r="M25" s="1" t="s">
        <v>1729</v>
      </c>
      <c r="N25" s="132">
        <f>SUM('US EPS Pollutant'!B21:B22,'US EPS Pollutant'!B25:B26)</f>
        <v>732676923500000</v>
      </c>
      <c r="O25" s="125"/>
      <c r="P25" s="126"/>
      <c r="Q25" s="125" t="s">
        <v>1724</v>
      </c>
      <c r="R25" s="2"/>
      <c r="S25" s="2"/>
      <c r="T25" s="2"/>
      <c r="U25" s="2"/>
      <c r="V25" s="2"/>
      <c r="W25" s="2"/>
      <c r="X25" s="2"/>
      <c r="Y25" s="2"/>
      <c r="Z25" s="2"/>
    </row>
    <row r="26" spans="1:26" ht="14.25" customHeight="1">
      <c r="A26" s="2"/>
      <c r="B26" s="2"/>
      <c r="C26" s="2"/>
      <c r="D26" s="2"/>
      <c r="E26" s="120" t="s">
        <v>70</v>
      </c>
      <c r="F26" s="120" t="s">
        <v>1710</v>
      </c>
      <c r="G26" s="2" t="s">
        <v>57</v>
      </c>
      <c r="H26" s="2" t="s">
        <v>1198</v>
      </c>
      <c r="I26" s="121">
        <v>45.307164047810055</v>
      </c>
      <c r="J26" s="121">
        <f t="shared" si="0"/>
        <v>45.307164047810055</v>
      </c>
      <c r="K26" s="2"/>
      <c r="L26" s="2"/>
      <c r="M26" s="1" t="s">
        <v>1730</v>
      </c>
      <c r="N26" s="2">
        <f>SUM('2005 US'!C121,'2005 US'!C123)/1000*'State EPS Pollutant'!B2+SUM('2005 US'!D121,'2005 US'!D123)/1000*'State EPS Pollutant'!B3</f>
        <v>681.15306028699717</v>
      </c>
      <c r="O26" s="125"/>
      <c r="P26" s="126"/>
      <c r="Q26" s="2"/>
      <c r="R26" s="2"/>
      <c r="S26" s="2"/>
      <c r="T26" s="2"/>
      <c r="U26" s="2"/>
      <c r="V26" s="2"/>
      <c r="W26" s="2"/>
      <c r="X26" s="2"/>
      <c r="Y26" s="2"/>
      <c r="Z26" s="2"/>
    </row>
    <row r="27" spans="1:26" ht="14.25" customHeight="1">
      <c r="A27" s="2"/>
      <c r="B27" s="2"/>
      <c r="C27" s="2"/>
      <c r="D27" s="2"/>
      <c r="E27" s="120" t="s">
        <v>70</v>
      </c>
      <c r="F27" s="120" t="s">
        <v>1710</v>
      </c>
      <c r="G27" s="2" t="s">
        <v>57</v>
      </c>
      <c r="H27" s="2" t="s">
        <v>85</v>
      </c>
      <c r="I27" s="121">
        <v>8.2130164830722538E-2</v>
      </c>
      <c r="J27" s="121">
        <f t="shared" si="0"/>
        <v>9.1985784610409252E-2</v>
      </c>
      <c r="K27" s="2"/>
      <c r="L27" s="2"/>
      <c r="M27" s="1" t="s">
        <v>1731</v>
      </c>
      <c r="N27" s="122">
        <f>N26*(N24/N25)</f>
        <v>8.3517485623360699</v>
      </c>
      <c r="O27" s="123">
        <f t="shared" ref="O27:P27" si="8">$N$27*(1-B6)</f>
        <v>4.9275316517782821</v>
      </c>
      <c r="P27" s="124">
        <f t="shared" si="8"/>
        <v>5.5956715367651659</v>
      </c>
      <c r="Q27" s="2"/>
      <c r="R27" s="2"/>
      <c r="S27" s="2"/>
      <c r="T27" s="2"/>
      <c r="U27" s="2"/>
      <c r="V27" s="2"/>
      <c r="W27" s="2"/>
      <c r="X27" s="2"/>
      <c r="Y27" s="2"/>
      <c r="Z27" s="2"/>
    </row>
    <row r="28" spans="1:26" ht="14.25" customHeight="1">
      <c r="A28" s="2"/>
      <c r="B28" s="2"/>
      <c r="C28" s="2"/>
      <c r="D28" s="2"/>
      <c r="E28" s="120" t="s">
        <v>70</v>
      </c>
      <c r="F28" s="120" t="s">
        <v>1710</v>
      </c>
      <c r="G28" s="2" t="s">
        <v>57</v>
      </c>
      <c r="H28" s="2" t="s">
        <v>87</v>
      </c>
      <c r="I28" s="121">
        <v>1.0667549093099755</v>
      </c>
      <c r="J28" s="121">
        <f t="shared" si="0"/>
        <v>0.88926174496644295</v>
      </c>
      <c r="K28" s="2"/>
      <c r="L28" s="2"/>
      <c r="M28" s="2"/>
      <c r="N28" s="2"/>
      <c r="O28" s="125"/>
      <c r="P28" s="126"/>
      <c r="Q28" s="2"/>
      <c r="R28" s="2"/>
      <c r="S28" s="2"/>
      <c r="T28" s="2"/>
      <c r="U28" s="2"/>
      <c r="V28" s="2"/>
      <c r="W28" s="2"/>
      <c r="X28" s="2"/>
      <c r="Y28" s="2"/>
      <c r="Z28" s="2"/>
    </row>
    <row r="29" spans="1:26" ht="14.25" customHeight="1">
      <c r="A29" s="2"/>
      <c r="B29" s="2"/>
      <c r="C29" s="2"/>
      <c r="D29" s="2"/>
      <c r="E29" s="120" t="s">
        <v>70</v>
      </c>
      <c r="F29" s="120" t="s">
        <v>1710</v>
      </c>
      <c r="G29" s="2" t="s">
        <v>57</v>
      </c>
      <c r="H29" s="127" t="s">
        <v>1713</v>
      </c>
      <c r="I29" s="121"/>
      <c r="J29" s="121">
        <f t="shared" si="0"/>
        <v>0</v>
      </c>
      <c r="K29" s="2"/>
      <c r="L29" s="2"/>
      <c r="M29" s="1" t="s">
        <v>1732</v>
      </c>
      <c r="N29" s="136">
        <f t="shared" ref="N29:P29" si="9">SUM(N2,N6,N10,N16,N22,N27)</f>
        <v>153.77819742602438</v>
      </c>
      <c r="O29" s="137">
        <f t="shared" si="9"/>
        <v>64.578415325717387</v>
      </c>
      <c r="P29" s="138">
        <f t="shared" si="9"/>
        <v>91.560426049381363</v>
      </c>
      <c r="Q29" s="2"/>
      <c r="R29" s="2"/>
      <c r="S29" s="2"/>
      <c r="T29" s="2"/>
      <c r="U29" s="2"/>
      <c r="V29" s="2"/>
      <c r="W29" s="2"/>
      <c r="X29" s="2"/>
      <c r="Y29" s="2"/>
      <c r="Z29" s="2"/>
    </row>
    <row r="30" spans="1:26" ht="14.25" customHeight="1">
      <c r="A30" s="2"/>
      <c r="B30" s="2"/>
      <c r="C30" s="2"/>
      <c r="D30" s="2"/>
      <c r="E30" s="120" t="s">
        <v>70</v>
      </c>
      <c r="F30" s="120" t="s">
        <v>1710</v>
      </c>
      <c r="G30" s="2" t="s">
        <v>550</v>
      </c>
      <c r="H30" s="2" t="s">
        <v>1198</v>
      </c>
      <c r="I30" s="121">
        <v>73.835147937354691</v>
      </c>
      <c r="J30" s="121">
        <f t="shared" si="0"/>
        <v>73.835147937354691</v>
      </c>
      <c r="K30" s="2"/>
      <c r="L30" s="2"/>
      <c r="M30" s="1" t="s">
        <v>1733</v>
      </c>
      <c r="N30" s="2"/>
      <c r="O30" s="139">
        <f t="shared" ref="O30:P30" si="10">1-O29/$N$29</f>
        <v>0.58005480356353445</v>
      </c>
      <c r="P30" s="139">
        <f t="shared" si="10"/>
        <v>0.4045942299887676</v>
      </c>
      <c r="Q30" s="2"/>
      <c r="R30" s="2"/>
      <c r="S30" s="2"/>
      <c r="T30" s="2"/>
      <c r="U30" s="2"/>
      <c r="V30" s="2"/>
      <c r="W30" s="2"/>
      <c r="X30" s="2"/>
      <c r="Y30" s="2"/>
      <c r="Z30" s="2"/>
    </row>
    <row r="31" spans="1:26" ht="14.25" customHeight="1">
      <c r="A31" s="2"/>
      <c r="B31" s="2"/>
      <c r="C31" s="2"/>
      <c r="D31" s="2"/>
      <c r="E31" s="120" t="s">
        <v>70</v>
      </c>
      <c r="F31" s="120" t="s">
        <v>1710</v>
      </c>
      <c r="G31" s="2" t="s">
        <v>550</v>
      </c>
      <c r="H31" s="2" t="s">
        <v>85</v>
      </c>
      <c r="I31" s="121">
        <v>4.5960954520579351</v>
      </c>
      <c r="J31" s="121">
        <f t="shared" si="0"/>
        <v>5.1476269063048878</v>
      </c>
      <c r="K31" s="2"/>
      <c r="L31" s="2"/>
      <c r="M31" s="1"/>
      <c r="N31" s="2"/>
      <c r="O31" s="139"/>
      <c r="P31" s="140"/>
      <c r="Q31" s="2"/>
      <c r="R31" s="2"/>
      <c r="S31" s="2"/>
      <c r="T31" s="2"/>
      <c r="U31" s="2"/>
      <c r="V31" s="2"/>
      <c r="W31" s="2"/>
      <c r="X31" s="2"/>
      <c r="Y31" s="2"/>
      <c r="Z31" s="2"/>
    </row>
    <row r="32" spans="1:26" ht="14.25" customHeight="1">
      <c r="A32" s="2"/>
      <c r="B32" s="2"/>
      <c r="C32" s="2"/>
      <c r="D32" s="2"/>
      <c r="E32" s="120" t="s">
        <v>70</v>
      </c>
      <c r="F32" s="120" t="s">
        <v>1710</v>
      </c>
      <c r="G32" s="2" t="s">
        <v>550</v>
      </c>
      <c r="H32" s="2" t="s">
        <v>87</v>
      </c>
      <c r="I32" s="121">
        <v>8.6851378995289677E-2</v>
      </c>
      <c r="J32" s="121">
        <f t="shared" si="0"/>
        <v>0.88926174496644295</v>
      </c>
      <c r="K32" s="2"/>
      <c r="L32" s="2"/>
      <c r="M32" s="1" t="s">
        <v>1734</v>
      </c>
      <c r="N32" s="141">
        <f>'State EPS Pollutant'!B122</f>
        <v>-29.360499999999998</v>
      </c>
      <c r="O32" s="125"/>
      <c r="P32" s="126"/>
      <c r="Q32" s="125" t="s">
        <v>1724</v>
      </c>
      <c r="R32" s="2"/>
      <c r="S32" s="2"/>
      <c r="T32" s="2"/>
      <c r="U32" s="2"/>
      <c r="V32" s="2"/>
      <c r="W32" s="2"/>
      <c r="X32" s="2"/>
      <c r="Y32" s="2"/>
      <c r="Z32" s="2"/>
    </row>
    <row r="33" spans="1:26" ht="14.25" customHeight="1">
      <c r="A33" s="2"/>
      <c r="B33" s="2"/>
      <c r="C33" s="2"/>
      <c r="D33" s="2"/>
      <c r="E33" s="120" t="s">
        <v>70</v>
      </c>
      <c r="F33" s="120" t="s">
        <v>1710</v>
      </c>
      <c r="G33" s="2" t="s">
        <v>550</v>
      </c>
      <c r="H33" s="2" t="s">
        <v>1713</v>
      </c>
      <c r="I33" s="121">
        <v>2.7295367168902973</v>
      </c>
      <c r="J33" s="121">
        <f t="shared" si="0"/>
        <v>2.7295367168902973</v>
      </c>
      <c r="K33" s="2"/>
      <c r="L33" s="2"/>
      <c r="M33" s="1" t="s">
        <v>1735</v>
      </c>
      <c r="N33" s="141">
        <f>'US EPS Pollutant'!B128</f>
        <v>-1056.9100000000001</v>
      </c>
      <c r="O33" s="125"/>
      <c r="P33" s="126"/>
      <c r="Q33" s="125" t="s">
        <v>1724</v>
      </c>
      <c r="R33" s="2"/>
      <c r="S33" s="2"/>
      <c r="T33" s="2"/>
      <c r="U33" s="2"/>
      <c r="V33" s="2"/>
      <c r="W33" s="2"/>
      <c r="X33" s="2"/>
      <c r="Y33" s="2"/>
      <c r="Z33" s="2"/>
    </row>
    <row r="34" spans="1:26" ht="14.25" customHeight="1">
      <c r="A34" s="2"/>
      <c r="B34" s="2"/>
      <c r="C34" s="2"/>
      <c r="D34" s="2"/>
      <c r="E34" s="120" t="s">
        <v>1736</v>
      </c>
      <c r="F34" s="120" t="s">
        <v>1710</v>
      </c>
      <c r="G34" s="2" t="s">
        <v>849</v>
      </c>
      <c r="H34" s="2" t="s">
        <v>1198</v>
      </c>
      <c r="I34" s="121">
        <v>74.302446823678565</v>
      </c>
      <c r="J34" s="121">
        <f t="shared" si="0"/>
        <v>74.302446823678565</v>
      </c>
      <c r="K34" s="2"/>
      <c r="L34" s="2"/>
      <c r="M34" s="1" t="s">
        <v>1737</v>
      </c>
      <c r="N34" s="142">
        <f>SUM('2005 US'!B139:D139)</f>
        <v>-897.86299999999994</v>
      </c>
      <c r="O34" s="125"/>
      <c r="P34" s="126"/>
      <c r="Q34" s="2"/>
      <c r="R34" s="2"/>
      <c r="S34" s="2"/>
      <c r="T34" s="2"/>
      <c r="U34" s="2"/>
      <c r="V34" s="2"/>
      <c r="W34" s="2"/>
      <c r="X34" s="2"/>
      <c r="Y34" s="2"/>
      <c r="Z34" s="2"/>
    </row>
    <row r="35" spans="1:26" ht="14.25" customHeight="1">
      <c r="A35" s="2"/>
      <c r="B35" s="2"/>
      <c r="C35" s="2"/>
      <c r="D35" s="2"/>
      <c r="E35" s="120" t="s">
        <v>1736</v>
      </c>
      <c r="F35" s="120" t="s">
        <v>1710</v>
      </c>
      <c r="G35" s="2" t="s">
        <v>849</v>
      </c>
      <c r="H35" s="2" t="s">
        <v>85</v>
      </c>
      <c r="I35" s="121">
        <v>3.3007092749999994E-2</v>
      </c>
      <c r="J35" s="121">
        <f t="shared" si="0"/>
        <v>3.696794388E-2</v>
      </c>
      <c r="K35" s="2"/>
      <c r="L35" s="2"/>
      <c r="M35" s="1" t="s">
        <v>1738</v>
      </c>
      <c r="N35" s="2">
        <f>N34*(N32/N33)</f>
        <v>-24.942243532088821</v>
      </c>
      <c r="O35" s="125">
        <f t="shared" ref="O35:P35" si="11">N35*(1-B7)</f>
        <v>-24.942243532088821</v>
      </c>
      <c r="P35" s="126">
        <f t="shared" si="11"/>
        <v>-24.942243532088821</v>
      </c>
      <c r="Q35" s="2"/>
      <c r="R35" s="2"/>
      <c r="S35" s="2"/>
      <c r="T35" s="2"/>
      <c r="U35" s="2"/>
      <c r="V35" s="2"/>
      <c r="W35" s="2"/>
      <c r="X35" s="2"/>
      <c r="Y35" s="2"/>
      <c r="Z35" s="2"/>
    </row>
    <row r="36" spans="1:26" ht="14.25" customHeight="1">
      <c r="A36" s="2"/>
      <c r="B36" s="2"/>
      <c r="C36" s="2"/>
      <c r="D36" s="2"/>
      <c r="E36" s="120" t="s">
        <v>1736</v>
      </c>
      <c r="F36" s="120" t="s">
        <v>1710</v>
      </c>
      <c r="G36" s="2" t="s">
        <v>849</v>
      </c>
      <c r="H36" s="2" t="s">
        <v>87</v>
      </c>
      <c r="I36" s="121">
        <v>0.34412862689999996</v>
      </c>
      <c r="J36" s="121">
        <f t="shared" si="0"/>
        <v>0.88926174496644295</v>
      </c>
      <c r="K36" s="2"/>
      <c r="L36" s="2"/>
      <c r="M36" s="2"/>
      <c r="N36" s="2"/>
      <c r="O36" s="125"/>
      <c r="P36" s="126"/>
      <c r="Q36" s="2"/>
      <c r="R36" s="2"/>
      <c r="S36" s="2"/>
      <c r="T36" s="2"/>
      <c r="U36" s="2"/>
      <c r="V36" s="2"/>
      <c r="W36" s="2"/>
      <c r="X36" s="2"/>
      <c r="Y36" s="2"/>
      <c r="Z36" s="2"/>
    </row>
    <row r="37" spans="1:26" ht="14.25" customHeight="1">
      <c r="A37" s="2"/>
      <c r="B37" s="2"/>
      <c r="C37" s="2"/>
      <c r="D37" s="2"/>
      <c r="E37" s="120" t="s">
        <v>1736</v>
      </c>
      <c r="F37" s="120" t="s">
        <v>1710</v>
      </c>
      <c r="G37" s="2" t="s">
        <v>849</v>
      </c>
      <c r="H37" s="127" t="s">
        <v>1713</v>
      </c>
      <c r="I37" s="121"/>
      <c r="J37" s="121">
        <f t="shared" si="0"/>
        <v>0</v>
      </c>
      <c r="K37" s="2"/>
      <c r="L37" s="2"/>
      <c r="M37" s="83" t="s">
        <v>1739</v>
      </c>
      <c r="N37" s="136">
        <f t="shared" ref="N37:P37" si="12">SUM(N29,N35)</f>
        <v>128.83595389393557</v>
      </c>
      <c r="O37" s="137">
        <f t="shared" si="12"/>
        <v>39.636171793628563</v>
      </c>
      <c r="P37" s="138">
        <f t="shared" si="12"/>
        <v>66.618182517292539</v>
      </c>
      <c r="Q37" s="2"/>
      <c r="R37" s="2"/>
      <c r="S37" s="2"/>
      <c r="T37" s="2"/>
      <c r="U37" s="2"/>
      <c r="V37" s="2"/>
      <c r="W37" s="2"/>
      <c r="X37" s="2"/>
      <c r="Y37" s="2"/>
      <c r="Z37" s="2"/>
    </row>
    <row r="38" spans="1:26" ht="14.25" customHeight="1">
      <c r="A38" s="2"/>
      <c r="B38" s="2"/>
      <c r="C38" s="2"/>
      <c r="D38" s="2"/>
      <c r="E38" s="120" t="s">
        <v>1736</v>
      </c>
      <c r="F38" s="120" t="s">
        <v>1710</v>
      </c>
      <c r="G38" s="2" t="s">
        <v>1183</v>
      </c>
      <c r="H38" s="2" t="s">
        <v>1198</v>
      </c>
      <c r="I38" s="121">
        <v>34.50504557231578</v>
      </c>
      <c r="J38" s="121">
        <f t="shared" si="0"/>
        <v>34.50504557231578</v>
      </c>
      <c r="K38" s="2"/>
      <c r="L38" s="2"/>
      <c r="M38" s="1" t="s">
        <v>1740</v>
      </c>
      <c r="N38" s="143"/>
      <c r="O38" s="144">
        <f>1-O37/N37</f>
        <v>0.69235162549221996</v>
      </c>
      <c r="P38" s="145">
        <f>1-P37/N37</f>
        <v>0.48292242573733668</v>
      </c>
      <c r="Q38" s="2"/>
      <c r="R38" s="2"/>
      <c r="S38" s="2"/>
      <c r="T38" s="2"/>
      <c r="U38" s="2"/>
      <c r="V38" s="2"/>
      <c r="W38" s="2"/>
      <c r="X38" s="2"/>
      <c r="Y38" s="2"/>
      <c r="Z38" s="2"/>
    </row>
    <row r="39" spans="1:26" ht="14.25" customHeight="1">
      <c r="A39" s="2"/>
      <c r="B39" s="2"/>
      <c r="C39" s="2"/>
      <c r="D39" s="2"/>
      <c r="E39" s="120" t="s">
        <v>1736</v>
      </c>
      <c r="F39" s="120" t="s">
        <v>1710</v>
      </c>
      <c r="G39" s="2" t="s">
        <v>1183</v>
      </c>
      <c r="H39" s="2" t="s">
        <v>85</v>
      </c>
      <c r="I39" s="121">
        <v>0.30018533824999999</v>
      </c>
      <c r="J39" s="121">
        <f t="shared" si="0"/>
        <v>0.33620757884000002</v>
      </c>
      <c r="K39" s="2"/>
      <c r="L39" s="2"/>
      <c r="M39" s="2"/>
      <c r="N39" s="2"/>
      <c r="O39" s="2"/>
      <c r="P39" s="2"/>
      <c r="Q39" s="2"/>
      <c r="R39" s="2"/>
      <c r="S39" s="2"/>
      <c r="T39" s="2"/>
      <c r="U39" s="2"/>
      <c r="V39" s="2"/>
      <c r="W39" s="2"/>
      <c r="X39" s="2"/>
      <c r="Y39" s="2"/>
      <c r="Z39" s="2"/>
    </row>
    <row r="40" spans="1:26" ht="14.25" customHeight="1">
      <c r="A40" s="2"/>
      <c r="B40" s="2"/>
      <c r="C40" s="2"/>
      <c r="D40" s="2"/>
      <c r="E40" s="120" t="s">
        <v>1736</v>
      </c>
      <c r="F40" s="120" t="s">
        <v>1710</v>
      </c>
      <c r="G40" s="2" t="s">
        <v>1183</v>
      </c>
      <c r="H40" s="2" t="s">
        <v>87</v>
      </c>
      <c r="I40" s="121">
        <v>6.4880577879999998E-2</v>
      </c>
      <c r="J40" s="121">
        <f t="shared" si="0"/>
        <v>0.88926174496644295</v>
      </c>
      <c r="K40" s="2"/>
      <c r="L40" s="2"/>
      <c r="M40" s="2"/>
      <c r="N40" s="2"/>
      <c r="O40" s="2"/>
      <c r="P40" s="2"/>
      <c r="Q40" s="2"/>
      <c r="R40" s="2"/>
      <c r="S40" s="2"/>
      <c r="T40" s="2"/>
      <c r="U40" s="2"/>
      <c r="V40" s="2"/>
      <c r="W40" s="2"/>
      <c r="X40" s="2"/>
      <c r="Y40" s="2"/>
      <c r="Z40" s="2"/>
    </row>
    <row r="41" spans="1:26" ht="14.25" customHeight="1">
      <c r="A41" s="2"/>
      <c r="B41" s="2"/>
      <c r="C41" s="2"/>
      <c r="D41" s="2"/>
      <c r="E41" s="120" t="s">
        <v>1736</v>
      </c>
      <c r="F41" s="120" t="s">
        <v>1710</v>
      </c>
      <c r="G41" s="2" t="s">
        <v>1183</v>
      </c>
      <c r="H41" s="127" t="s">
        <v>1713</v>
      </c>
      <c r="I41" s="121"/>
      <c r="J41" s="121">
        <f t="shared" si="0"/>
        <v>0</v>
      </c>
      <c r="K41" s="2"/>
      <c r="L41" s="2"/>
      <c r="M41" s="2"/>
      <c r="N41" s="2"/>
      <c r="O41" s="2"/>
      <c r="P41" s="2"/>
      <c r="Q41" s="2"/>
      <c r="R41" s="2"/>
      <c r="S41" s="2"/>
      <c r="T41" s="2"/>
      <c r="U41" s="2"/>
      <c r="V41" s="2"/>
      <c r="W41" s="2"/>
      <c r="X41" s="2"/>
      <c r="Y41" s="2"/>
      <c r="Z41" s="2"/>
    </row>
    <row r="42" spans="1:26" ht="14.25" customHeight="1">
      <c r="A42" s="2"/>
      <c r="B42" s="2"/>
      <c r="C42" s="2"/>
      <c r="D42" s="2"/>
      <c r="E42" s="120" t="s">
        <v>1736</v>
      </c>
      <c r="F42" s="120" t="s">
        <v>1710</v>
      </c>
      <c r="G42" s="2" t="s">
        <v>57</v>
      </c>
      <c r="H42" s="2" t="s">
        <v>1198</v>
      </c>
      <c r="I42" s="121">
        <v>55.646309218508286</v>
      </c>
      <c r="J42" s="121">
        <f t="shared" si="0"/>
        <v>55.646309218508286</v>
      </c>
      <c r="K42" s="2"/>
      <c r="L42" s="2"/>
      <c r="M42" s="2"/>
      <c r="N42" s="2"/>
      <c r="O42" s="2"/>
      <c r="P42" s="2"/>
      <c r="Q42" s="2"/>
      <c r="R42" s="2"/>
      <c r="S42" s="2"/>
      <c r="T42" s="2"/>
      <c r="U42" s="2"/>
      <c r="V42" s="2"/>
      <c r="W42" s="2"/>
      <c r="X42" s="2"/>
      <c r="Y42" s="2"/>
      <c r="Z42" s="2"/>
    </row>
    <row r="43" spans="1:26" ht="14.25" customHeight="1">
      <c r="A43" s="2"/>
      <c r="B43" s="2"/>
      <c r="C43" s="2"/>
      <c r="D43" s="2"/>
      <c r="E43" s="120" t="s">
        <v>1736</v>
      </c>
      <c r="F43" s="120" t="s">
        <v>1710</v>
      </c>
      <c r="G43" s="2" t="s">
        <v>57</v>
      </c>
      <c r="H43" s="2" t="s">
        <v>85</v>
      </c>
      <c r="I43" s="121">
        <v>8.2130164830722538E-2</v>
      </c>
      <c r="J43" s="121">
        <f t="shared" si="0"/>
        <v>9.1985784610409252E-2</v>
      </c>
      <c r="K43" s="2"/>
      <c r="L43" s="2"/>
      <c r="M43" s="2"/>
      <c r="N43" s="2"/>
      <c r="O43" s="2"/>
      <c r="P43" s="2"/>
      <c r="Q43" s="2"/>
      <c r="R43" s="2"/>
      <c r="S43" s="2"/>
      <c r="T43" s="2"/>
      <c r="U43" s="2"/>
      <c r="V43" s="2"/>
      <c r="W43" s="2"/>
      <c r="X43" s="2"/>
      <c r="Y43" s="2"/>
      <c r="Z43" s="2"/>
    </row>
    <row r="44" spans="1:26" ht="14.25" customHeight="1">
      <c r="A44" s="2"/>
      <c r="B44" s="2"/>
      <c r="C44" s="2"/>
      <c r="D44" s="2"/>
      <c r="E44" s="120" t="s">
        <v>1736</v>
      </c>
      <c r="F44" s="120" t="s">
        <v>1710</v>
      </c>
      <c r="G44" s="2" t="s">
        <v>57</v>
      </c>
      <c r="H44" s="2" t="s">
        <v>87</v>
      </c>
      <c r="I44" s="121">
        <v>1.0667549093099755</v>
      </c>
      <c r="J44" s="121">
        <f t="shared" si="0"/>
        <v>0.88926174496644295</v>
      </c>
      <c r="K44" s="2"/>
      <c r="L44" s="2"/>
      <c r="M44" s="2"/>
      <c r="N44" s="2"/>
      <c r="O44" s="2"/>
      <c r="P44" s="2"/>
      <c r="Q44" s="2"/>
      <c r="R44" s="2"/>
      <c r="S44" s="2"/>
      <c r="T44" s="2"/>
      <c r="U44" s="2"/>
      <c r="V44" s="2"/>
      <c r="W44" s="2"/>
      <c r="X44" s="2"/>
      <c r="Y44" s="2"/>
      <c r="Z44" s="2"/>
    </row>
    <row r="45" spans="1:26" ht="14.25" customHeight="1">
      <c r="A45" s="2"/>
      <c r="B45" s="2"/>
      <c r="C45" s="2"/>
      <c r="D45" s="2"/>
      <c r="E45" s="120" t="s">
        <v>1736</v>
      </c>
      <c r="F45" s="120" t="s">
        <v>1710</v>
      </c>
      <c r="G45" s="2" t="s">
        <v>57</v>
      </c>
      <c r="H45" s="127" t="s">
        <v>1713</v>
      </c>
      <c r="I45" s="121"/>
      <c r="J45" s="121">
        <f t="shared" si="0"/>
        <v>0</v>
      </c>
      <c r="K45" s="2"/>
      <c r="L45" s="2"/>
      <c r="M45" s="2"/>
      <c r="N45" s="2"/>
      <c r="O45" s="2"/>
      <c r="P45" s="2"/>
      <c r="Q45" s="2"/>
      <c r="R45" s="2"/>
      <c r="S45" s="2"/>
      <c r="T45" s="2"/>
      <c r="U45" s="2"/>
      <c r="V45" s="2"/>
      <c r="W45" s="2"/>
      <c r="X45" s="2"/>
      <c r="Y45" s="2"/>
      <c r="Z45" s="2"/>
    </row>
    <row r="46" spans="1:26" ht="14.25" customHeight="1">
      <c r="A46" s="2"/>
      <c r="B46" s="2"/>
      <c r="C46" s="2"/>
      <c r="D46" s="2"/>
      <c r="E46" s="120" t="s">
        <v>1736</v>
      </c>
      <c r="F46" s="120" t="s">
        <v>1710</v>
      </c>
      <c r="G46" s="2" t="s">
        <v>550</v>
      </c>
      <c r="H46" s="2" t="s">
        <v>1198</v>
      </c>
      <c r="I46" s="121">
        <v>31.141583318786438</v>
      </c>
      <c r="J46" s="121">
        <f t="shared" si="0"/>
        <v>31.141583318786438</v>
      </c>
      <c r="K46" s="2"/>
      <c r="L46" s="2"/>
      <c r="M46" s="2"/>
      <c r="N46" s="2"/>
      <c r="O46" s="2"/>
      <c r="P46" s="2"/>
      <c r="Q46" s="2"/>
      <c r="R46" s="2"/>
      <c r="S46" s="2"/>
      <c r="T46" s="2"/>
      <c r="U46" s="2"/>
      <c r="V46" s="2"/>
      <c r="W46" s="2"/>
      <c r="X46" s="2"/>
      <c r="Y46" s="2"/>
      <c r="Z46" s="2"/>
    </row>
    <row r="47" spans="1:26" ht="14.25" customHeight="1">
      <c r="A47" s="2"/>
      <c r="B47" s="2"/>
      <c r="C47" s="2"/>
      <c r="D47" s="2"/>
      <c r="E47" s="120" t="s">
        <v>1736</v>
      </c>
      <c r="F47" s="120" t="s">
        <v>1710</v>
      </c>
      <c r="G47" s="2" t="s">
        <v>550</v>
      </c>
      <c r="H47" s="2" t="s">
        <v>85</v>
      </c>
      <c r="I47" s="121">
        <v>3.6813153683274562</v>
      </c>
      <c r="J47" s="121">
        <f t="shared" si="0"/>
        <v>4.1230732125267515</v>
      </c>
      <c r="K47" s="2"/>
      <c r="L47" s="2"/>
      <c r="M47" s="2"/>
      <c r="N47" s="2"/>
      <c r="O47" s="2"/>
      <c r="P47" s="2"/>
      <c r="Q47" s="2"/>
      <c r="R47" s="2"/>
      <c r="S47" s="2"/>
      <c r="T47" s="2"/>
      <c r="U47" s="2"/>
      <c r="V47" s="2"/>
      <c r="W47" s="2"/>
      <c r="X47" s="2"/>
      <c r="Y47" s="2"/>
      <c r="Z47" s="2"/>
    </row>
    <row r="48" spans="1:26" ht="14.25" customHeight="1">
      <c r="A48" s="2"/>
      <c r="B48" s="2"/>
      <c r="C48" s="2"/>
      <c r="D48" s="2"/>
      <c r="E48" s="120" t="s">
        <v>1736</v>
      </c>
      <c r="F48" s="120" t="s">
        <v>1710</v>
      </c>
      <c r="G48" s="2" t="s">
        <v>550</v>
      </c>
      <c r="H48" s="2" t="s">
        <v>87</v>
      </c>
      <c r="I48" s="121">
        <v>7.4628588714381883E-2</v>
      </c>
      <c r="J48" s="121">
        <f t="shared" si="0"/>
        <v>0.88926174496644295</v>
      </c>
      <c r="K48" s="2"/>
      <c r="L48" s="2"/>
      <c r="M48" s="2"/>
      <c r="N48" s="2"/>
      <c r="O48" s="2"/>
      <c r="P48" s="2"/>
      <c r="Q48" s="2"/>
      <c r="R48" s="2"/>
      <c r="S48" s="2"/>
      <c r="T48" s="2"/>
      <c r="U48" s="2"/>
      <c r="V48" s="2"/>
      <c r="W48" s="2"/>
      <c r="X48" s="2"/>
      <c r="Y48" s="2"/>
      <c r="Z48" s="2"/>
    </row>
    <row r="49" spans="1:26" ht="14.25" customHeight="1">
      <c r="A49" s="2"/>
      <c r="B49" s="2"/>
      <c r="C49" s="2"/>
      <c r="D49" s="2"/>
      <c r="E49" s="120" t="s">
        <v>1736</v>
      </c>
      <c r="F49" s="120" t="s">
        <v>1710</v>
      </c>
      <c r="G49" s="2" t="s">
        <v>550</v>
      </c>
      <c r="H49" s="2" t="s">
        <v>1713</v>
      </c>
      <c r="I49" s="121">
        <v>3.739649195133214</v>
      </c>
      <c r="J49" s="121">
        <f t="shared" si="0"/>
        <v>3.739649195133214</v>
      </c>
      <c r="K49" s="2"/>
      <c r="L49" s="2"/>
      <c r="M49" s="2"/>
      <c r="N49" s="2"/>
      <c r="O49" s="2"/>
      <c r="P49" s="2"/>
      <c r="Q49" s="2"/>
      <c r="R49" s="2"/>
      <c r="S49" s="2"/>
      <c r="T49" s="2"/>
      <c r="U49" s="2"/>
      <c r="V49" s="2"/>
      <c r="W49" s="2"/>
      <c r="X49" s="2"/>
      <c r="Y49" s="2"/>
      <c r="Z49" s="2"/>
    </row>
    <row r="50" spans="1:26" ht="14.25" customHeight="1">
      <c r="A50" s="2"/>
      <c r="B50" s="2"/>
      <c r="C50" s="2"/>
      <c r="D50" s="2"/>
      <c r="E50" s="120" t="s">
        <v>1741</v>
      </c>
      <c r="F50" s="120" t="s">
        <v>1710</v>
      </c>
      <c r="G50" s="2" t="s">
        <v>849</v>
      </c>
      <c r="H50" s="2" t="s">
        <v>1198</v>
      </c>
      <c r="I50" s="121">
        <v>1.9065722374176897</v>
      </c>
      <c r="J50" s="121">
        <f t="shared" si="0"/>
        <v>1.9065722374176897</v>
      </c>
      <c r="K50" s="2"/>
      <c r="L50" s="2"/>
      <c r="M50" s="2"/>
      <c r="N50" s="2"/>
      <c r="O50" s="2"/>
      <c r="P50" s="2"/>
      <c r="Q50" s="2"/>
      <c r="R50" s="2"/>
      <c r="S50" s="2"/>
      <c r="T50" s="2"/>
      <c r="U50" s="2"/>
      <c r="V50" s="2"/>
      <c r="W50" s="2"/>
      <c r="X50" s="2"/>
      <c r="Y50" s="2"/>
      <c r="Z50" s="2"/>
    </row>
    <row r="51" spans="1:26" ht="14.25" customHeight="1">
      <c r="A51" s="2"/>
      <c r="B51" s="2"/>
      <c r="C51" s="2"/>
      <c r="D51" s="2"/>
      <c r="E51" s="120" t="s">
        <v>1741</v>
      </c>
      <c r="F51" s="120" t="s">
        <v>1710</v>
      </c>
      <c r="G51" s="2" t="s">
        <v>849</v>
      </c>
      <c r="H51" s="2" t="s">
        <v>85</v>
      </c>
      <c r="I51" s="121">
        <v>0.10263012045930502</v>
      </c>
      <c r="J51" s="121">
        <f t="shared" si="0"/>
        <v>0.11494573491442163</v>
      </c>
      <c r="K51" s="2"/>
      <c r="L51" s="2"/>
      <c r="M51" s="2"/>
      <c r="N51" s="2"/>
      <c r="O51" s="2"/>
      <c r="P51" s="2"/>
      <c r="Q51" s="2"/>
      <c r="R51" s="2"/>
      <c r="S51" s="2"/>
      <c r="T51" s="2"/>
      <c r="U51" s="2"/>
      <c r="V51" s="2"/>
      <c r="W51" s="2"/>
      <c r="X51" s="2"/>
      <c r="Y51" s="2"/>
      <c r="Z51" s="2"/>
    </row>
    <row r="52" spans="1:26" ht="14.25" customHeight="1">
      <c r="A52" s="2"/>
      <c r="B52" s="2"/>
      <c r="C52" s="2"/>
      <c r="D52" s="2"/>
      <c r="E52" s="120" t="s">
        <v>1741</v>
      </c>
      <c r="F52" s="120" t="s">
        <v>1710</v>
      </c>
      <c r="G52" s="2" t="s">
        <v>849</v>
      </c>
      <c r="H52" s="2" t="s">
        <v>87</v>
      </c>
      <c r="I52" s="121">
        <v>2.078876388210924</v>
      </c>
      <c r="J52" s="121">
        <f t="shared" si="0"/>
        <v>0.88926174496644295</v>
      </c>
      <c r="K52" s="2"/>
      <c r="L52" s="2"/>
      <c r="M52" s="2"/>
      <c r="N52" s="2"/>
      <c r="O52" s="2"/>
      <c r="P52" s="2"/>
      <c r="Q52" s="2"/>
      <c r="R52" s="2"/>
      <c r="S52" s="2"/>
      <c r="T52" s="2"/>
      <c r="U52" s="2"/>
      <c r="V52" s="2"/>
      <c r="W52" s="2"/>
      <c r="X52" s="2"/>
      <c r="Y52" s="2"/>
      <c r="Z52" s="2"/>
    </row>
    <row r="53" spans="1:26" ht="14.25" customHeight="1">
      <c r="A53" s="2"/>
      <c r="B53" s="2"/>
      <c r="C53" s="2"/>
      <c r="D53" s="2"/>
      <c r="E53" s="120" t="s">
        <v>1741</v>
      </c>
      <c r="F53" s="120" t="s">
        <v>1710</v>
      </c>
      <c r="G53" s="2" t="s">
        <v>849</v>
      </c>
      <c r="H53" s="127" t="s">
        <v>1713</v>
      </c>
      <c r="I53" s="121"/>
      <c r="J53" s="121">
        <f t="shared" si="0"/>
        <v>0</v>
      </c>
      <c r="K53" s="2"/>
      <c r="L53" s="2"/>
      <c r="M53" s="2"/>
      <c r="N53" s="2"/>
      <c r="O53" s="2"/>
      <c r="P53" s="2"/>
      <c r="Q53" s="2"/>
      <c r="R53" s="2"/>
      <c r="S53" s="2"/>
      <c r="T53" s="2"/>
      <c r="U53" s="2"/>
      <c r="V53" s="2"/>
      <c r="W53" s="2"/>
      <c r="X53" s="2"/>
      <c r="Y53" s="2"/>
      <c r="Z53" s="2"/>
    </row>
    <row r="54" spans="1:26" ht="14.25" customHeight="1">
      <c r="A54" s="2"/>
      <c r="B54" s="2"/>
      <c r="C54" s="2"/>
      <c r="D54" s="2"/>
      <c r="E54" s="120" t="s">
        <v>1741</v>
      </c>
      <c r="F54" s="120" t="s">
        <v>1710</v>
      </c>
      <c r="G54" s="2" t="s">
        <v>1183</v>
      </c>
      <c r="H54" s="2" t="s">
        <v>1198</v>
      </c>
      <c r="I54" s="121">
        <v>8.3074301404111939</v>
      </c>
      <c r="J54" s="121">
        <f t="shared" si="0"/>
        <v>8.3074301404111939</v>
      </c>
      <c r="K54" s="2"/>
      <c r="L54" s="2"/>
      <c r="M54" s="2"/>
      <c r="N54" s="2"/>
      <c r="O54" s="2"/>
      <c r="P54" s="2"/>
      <c r="Q54" s="2"/>
      <c r="R54" s="2"/>
      <c r="S54" s="2"/>
      <c r="T54" s="2"/>
      <c r="U54" s="2"/>
      <c r="V54" s="2"/>
      <c r="W54" s="2"/>
      <c r="X54" s="2"/>
      <c r="Y54" s="2"/>
      <c r="Z54" s="2"/>
    </row>
    <row r="55" spans="1:26" ht="14.25" customHeight="1">
      <c r="A55" s="2"/>
      <c r="B55" s="2"/>
      <c r="C55" s="2"/>
      <c r="D55" s="2"/>
      <c r="E55" s="120" t="s">
        <v>1741</v>
      </c>
      <c r="F55" s="120" t="s">
        <v>1710</v>
      </c>
      <c r="G55" s="2" t="s">
        <v>1183</v>
      </c>
      <c r="H55" s="2" t="s">
        <v>85</v>
      </c>
      <c r="I55" s="121">
        <v>6.1174107499999991E-2</v>
      </c>
      <c r="J55" s="121">
        <f t="shared" si="0"/>
        <v>6.8515000399999998E-2</v>
      </c>
      <c r="K55" s="2"/>
      <c r="L55" s="2"/>
      <c r="M55" s="2"/>
      <c r="N55" s="2"/>
      <c r="O55" s="2"/>
      <c r="P55" s="2"/>
      <c r="Q55" s="2"/>
      <c r="R55" s="2"/>
      <c r="S55" s="2"/>
      <c r="T55" s="2"/>
      <c r="U55" s="2"/>
      <c r="V55" s="2"/>
      <c r="W55" s="2"/>
      <c r="X55" s="2"/>
      <c r="Y55" s="2"/>
      <c r="Z55" s="2"/>
    </row>
    <row r="56" spans="1:26" ht="14.25" customHeight="1">
      <c r="A56" s="2"/>
      <c r="B56" s="2"/>
      <c r="C56" s="2"/>
      <c r="D56" s="2"/>
      <c r="E56" s="120" t="s">
        <v>1741</v>
      </c>
      <c r="F56" s="120" t="s">
        <v>1710</v>
      </c>
      <c r="G56" s="2" t="s">
        <v>1183</v>
      </c>
      <c r="H56" s="2" t="s">
        <v>87</v>
      </c>
      <c r="I56" s="121">
        <v>1.6326922340000001E-2</v>
      </c>
      <c r="J56" s="121">
        <f t="shared" si="0"/>
        <v>0.88926174496644295</v>
      </c>
      <c r="K56" s="2"/>
      <c r="L56" s="2"/>
      <c r="M56" s="2"/>
      <c r="N56" s="2"/>
      <c r="O56" s="2"/>
      <c r="P56" s="2"/>
      <c r="Q56" s="2"/>
      <c r="R56" s="2"/>
      <c r="S56" s="2"/>
      <c r="T56" s="2"/>
      <c r="U56" s="2"/>
      <c r="V56" s="2"/>
      <c r="W56" s="2"/>
      <c r="X56" s="2"/>
      <c r="Y56" s="2"/>
      <c r="Z56" s="2"/>
    </row>
    <row r="57" spans="1:26" ht="14.25" customHeight="1">
      <c r="A57" s="2"/>
      <c r="B57" s="2"/>
      <c r="C57" s="2"/>
      <c r="D57" s="2"/>
      <c r="E57" s="120" t="s">
        <v>1741</v>
      </c>
      <c r="F57" s="120" t="s">
        <v>1710</v>
      </c>
      <c r="G57" s="2" t="s">
        <v>1183</v>
      </c>
      <c r="H57" s="127" t="s">
        <v>1713</v>
      </c>
      <c r="I57" s="121"/>
      <c r="J57" s="121">
        <f t="shared" si="0"/>
        <v>0</v>
      </c>
      <c r="K57" s="2"/>
      <c r="L57" s="2"/>
      <c r="M57" s="2"/>
      <c r="N57" s="2"/>
      <c r="O57" s="2"/>
      <c r="P57" s="2"/>
      <c r="Q57" s="2"/>
      <c r="R57" s="2"/>
      <c r="S57" s="2"/>
      <c r="T57" s="2"/>
      <c r="U57" s="2"/>
      <c r="V57" s="2"/>
      <c r="W57" s="2"/>
      <c r="X57" s="2"/>
      <c r="Y57" s="2"/>
      <c r="Z57" s="2"/>
    </row>
    <row r="58" spans="1:26" ht="14.25" customHeight="1">
      <c r="A58" s="2"/>
      <c r="B58" s="2"/>
      <c r="C58" s="2"/>
      <c r="D58" s="2"/>
      <c r="E58" s="120" t="s">
        <v>1741</v>
      </c>
      <c r="F58" s="120" t="s">
        <v>1710</v>
      </c>
      <c r="G58" s="2" t="s">
        <v>57</v>
      </c>
      <c r="H58" s="2" t="s">
        <v>1198</v>
      </c>
      <c r="I58" s="121">
        <v>21.191823288749038</v>
      </c>
      <c r="J58" s="121">
        <f t="shared" si="0"/>
        <v>21.191823288749038</v>
      </c>
      <c r="K58" s="2"/>
      <c r="L58" s="2"/>
      <c r="M58" s="2"/>
      <c r="N58" s="2"/>
      <c r="O58" s="2"/>
      <c r="P58" s="2"/>
      <c r="Q58" s="2"/>
      <c r="R58" s="2"/>
      <c r="S58" s="2"/>
      <c r="T58" s="2"/>
      <c r="U58" s="2"/>
      <c r="V58" s="2"/>
      <c r="W58" s="2"/>
      <c r="X58" s="2"/>
      <c r="Y58" s="2"/>
      <c r="Z58" s="2"/>
    </row>
    <row r="59" spans="1:26" ht="14.25" customHeight="1">
      <c r="A59" s="2"/>
      <c r="B59" s="2"/>
      <c r="C59" s="2"/>
      <c r="D59" s="2"/>
      <c r="E59" s="120" t="s">
        <v>1741</v>
      </c>
      <c r="F59" s="120" t="s">
        <v>1710</v>
      </c>
      <c r="G59" s="2" t="s">
        <v>57</v>
      </c>
      <c r="H59" s="2" t="s">
        <v>85</v>
      </c>
      <c r="I59" s="121">
        <v>8.2130164830722538E-2</v>
      </c>
      <c r="J59" s="121">
        <f t="shared" si="0"/>
        <v>9.1985784610409252E-2</v>
      </c>
      <c r="K59" s="2"/>
      <c r="L59" s="2"/>
      <c r="M59" s="2"/>
      <c r="N59" s="2"/>
      <c r="O59" s="2"/>
      <c r="P59" s="2"/>
      <c r="Q59" s="2"/>
      <c r="R59" s="2"/>
      <c r="S59" s="2"/>
      <c r="T59" s="2"/>
      <c r="U59" s="2"/>
      <c r="V59" s="2"/>
      <c r="W59" s="2"/>
      <c r="X59" s="2"/>
      <c r="Y59" s="2"/>
      <c r="Z59" s="2"/>
    </row>
    <row r="60" spans="1:26" ht="14.25" customHeight="1">
      <c r="A60" s="2"/>
      <c r="B60" s="2"/>
      <c r="C60" s="2"/>
      <c r="D60" s="2"/>
      <c r="E60" s="120" t="s">
        <v>1741</v>
      </c>
      <c r="F60" s="120" t="s">
        <v>1710</v>
      </c>
      <c r="G60" s="2" t="s">
        <v>57</v>
      </c>
      <c r="H60" s="2" t="s">
        <v>87</v>
      </c>
      <c r="I60" s="121">
        <v>1.0667549093099755</v>
      </c>
      <c r="J60" s="121">
        <f t="shared" si="0"/>
        <v>0.88926174496644295</v>
      </c>
      <c r="K60" s="2"/>
      <c r="L60" s="2"/>
      <c r="M60" s="2"/>
      <c r="N60" s="2"/>
      <c r="O60" s="2"/>
      <c r="P60" s="2"/>
      <c r="Q60" s="2"/>
      <c r="R60" s="2"/>
      <c r="S60" s="2"/>
      <c r="T60" s="2"/>
      <c r="U60" s="2"/>
      <c r="V60" s="2"/>
      <c r="W60" s="2"/>
      <c r="X60" s="2"/>
      <c r="Y60" s="2"/>
      <c r="Z60" s="2"/>
    </row>
    <row r="61" spans="1:26" ht="14.25" customHeight="1">
      <c r="A61" s="2"/>
      <c r="B61" s="2"/>
      <c r="C61" s="2"/>
      <c r="D61" s="2"/>
      <c r="E61" s="120" t="s">
        <v>1741</v>
      </c>
      <c r="F61" s="120" t="s">
        <v>1710</v>
      </c>
      <c r="G61" s="2" t="s">
        <v>57</v>
      </c>
      <c r="H61" s="127" t="s">
        <v>1713</v>
      </c>
      <c r="I61" s="121"/>
      <c r="J61" s="121">
        <f t="shared" si="0"/>
        <v>0</v>
      </c>
      <c r="K61" s="2"/>
      <c r="L61" s="2"/>
      <c r="M61" s="2"/>
      <c r="N61" s="2"/>
      <c r="O61" s="2"/>
      <c r="P61" s="2"/>
      <c r="Q61" s="2"/>
      <c r="R61" s="2"/>
      <c r="S61" s="2"/>
      <c r="T61" s="2"/>
      <c r="U61" s="2"/>
      <c r="V61" s="2"/>
      <c r="W61" s="2"/>
      <c r="X61" s="2"/>
      <c r="Y61" s="2"/>
      <c r="Z61" s="2"/>
    </row>
    <row r="62" spans="1:26" ht="14.25" customHeight="1">
      <c r="A62" s="2"/>
      <c r="B62" s="2"/>
      <c r="C62" s="2"/>
      <c r="D62" s="2"/>
      <c r="E62" s="120" t="s">
        <v>1741</v>
      </c>
      <c r="F62" s="120" t="s">
        <v>1710</v>
      </c>
      <c r="G62" s="2" t="s">
        <v>550</v>
      </c>
      <c r="H62" s="2" t="s">
        <v>1198</v>
      </c>
      <c r="I62" s="121">
        <v>17.013229871744368</v>
      </c>
      <c r="J62" s="121">
        <f t="shared" si="0"/>
        <v>17.013229871744368</v>
      </c>
      <c r="K62" s="2"/>
      <c r="L62" s="2"/>
      <c r="M62" s="2"/>
      <c r="N62" s="2"/>
      <c r="O62" s="2"/>
      <c r="P62" s="2"/>
      <c r="Q62" s="2"/>
      <c r="R62" s="2"/>
      <c r="S62" s="2"/>
      <c r="T62" s="2"/>
      <c r="U62" s="2"/>
      <c r="V62" s="2"/>
      <c r="W62" s="2"/>
      <c r="X62" s="2"/>
      <c r="Y62" s="2"/>
      <c r="Z62" s="2"/>
    </row>
    <row r="63" spans="1:26" ht="14.25" customHeight="1">
      <c r="A63" s="2"/>
      <c r="B63" s="2"/>
      <c r="C63" s="2"/>
      <c r="D63" s="2"/>
      <c r="E63" s="120" t="s">
        <v>1741</v>
      </c>
      <c r="F63" s="120" t="s">
        <v>1710</v>
      </c>
      <c r="G63" s="2" t="s">
        <v>550</v>
      </c>
      <c r="H63" s="2" t="s">
        <v>85</v>
      </c>
      <c r="I63" s="121">
        <v>1.5032823171326355</v>
      </c>
      <c r="J63" s="121">
        <f t="shared" si="0"/>
        <v>1.6836761951885519</v>
      </c>
      <c r="K63" s="2"/>
      <c r="L63" s="2"/>
      <c r="M63" s="2"/>
      <c r="N63" s="2"/>
      <c r="O63" s="2"/>
      <c r="P63" s="2"/>
      <c r="Q63" s="2"/>
      <c r="R63" s="2"/>
      <c r="S63" s="2"/>
      <c r="T63" s="2"/>
      <c r="U63" s="2"/>
      <c r="V63" s="2"/>
      <c r="W63" s="2"/>
      <c r="X63" s="2"/>
      <c r="Y63" s="2"/>
      <c r="Z63" s="2"/>
    </row>
    <row r="64" spans="1:26" ht="14.25" customHeight="1">
      <c r="A64" s="2"/>
      <c r="B64" s="2"/>
      <c r="C64" s="2"/>
      <c r="D64" s="2"/>
      <c r="E64" s="120" t="s">
        <v>1741</v>
      </c>
      <c r="F64" s="120" t="s">
        <v>1710</v>
      </c>
      <c r="G64" s="2" t="s">
        <v>550</v>
      </c>
      <c r="H64" s="2" t="s">
        <v>87</v>
      </c>
      <c r="I64" s="121">
        <v>3.7586866480623066E-2</v>
      </c>
      <c r="J64" s="121">
        <f t="shared" si="0"/>
        <v>0.88926174496644295</v>
      </c>
      <c r="K64" s="2"/>
      <c r="L64" s="2"/>
      <c r="M64" s="2"/>
      <c r="N64" s="2"/>
      <c r="O64" s="2"/>
      <c r="P64" s="2"/>
      <c r="Q64" s="2"/>
      <c r="R64" s="2"/>
      <c r="S64" s="2"/>
      <c r="T64" s="2"/>
      <c r="U64" s="2"/>
      <c r="V64" s="2"/>
      <c r="W64" s="2"/>
      <c r="X64" s="2"/>
      <c r="Y64" s="2"/>
      <c r="Z64" s="2"/>
    </row>
    <row r="65" spans="1:26" ht="14.25" customHeight="1">
      <c r="A65" s="2"/>
      <c r="B65" s="2"/>
      <c r="C65" s="2"/>
      <c r="D65" s="2"/>
      <c r="E65" s="120" t="s">
        <v>1741</v>
      </c>
      <c r="F65" s="120" t="s">
        <v>1710</v>
      </c>
      <c r="G65" s="2" t="s">
        <v>550</v>
      </c>
      <c r="H65" s="2" t="s">
        <v>1713</v>
      </c>
      <c r="I65" s="121">
        <v>1.1169514849478956</v>
      </c>
      <c r="J65" s="121">
        <f t="shared" si="0"/>
        <v>1.1169514849478956</v>
      </c>
      <c r="K65" s="2"/>
      <c r="L65" s="2"/>
      <c r="M65" s="2"/>
      <c r="N65" s="2"/>
      <c r="O65" s="2"/>
      <c r="P65" s="2"/>
      <c r="Q65" s="2"/>
      <c r="R65" s="2"/>
      <c r="S65" s="2"/>
      <c r="T65" s="2"/>
      <c r="U65" s="2"/>
      <c r="V65" s="2"/>
      <c r="W65" s="2"/>
      <c r="X65" s="2"/>
      <c r="Y65" s="2"/>
      <c r="Z65" s="2"/>
    </row>
    <row r="66" spans="1:26" ht="14.25" customHeight="1">
      <c r="A66" s="2"/>
      <c r="B66" s="2"/>
      <c r="C66" s="2"/>
      <c r="D66" s="2"/>
      <c r="E66" s="120" t="s">
        <v>1742</v>
      </c>
      <c r="F66" s="120" t="s">
        <v>1710</v>
      </c>
      <c r="G66" s="2" t="s">
        <v>849</v>
      </c>
      <c r="H66" s="2" t="s">
        <v>1198</v>
      </c>
      <c r="I66" s="121">
        <v>3.2070629886555779</v>
      </c>
      <c r="J66" s="121">
        <f t="shared" si="0"/>
        <v>3.2070629886555779</v>
      </c>
      <c r="K66" s="2"/>
      <c r="L66" s="2"/>
      <c r="M66" s="2"/>
      <c r="N66" s="2"/>
      <c r="O66" s="2"/>
      <c r="P66" s="2"/>
      <c r="Q66" s="2"/>
      <c r="R66" s="2"/>
      <c r="S66" s="2"/>
      <c r="T66" s="2"/>
      <c r="U66" s="2"/>
      <c r="V66" s="2"/>
      <c r="W66" s="2"/>
      <c r="X66" s="2"/>
      <c r="Y66" s="2"/>
      <c r="Z66" s="2"/>
    </row>
    <row r="67" spans="1:26" ht="14.25" customHeight="1">
      <c r="A67" s="2"/>
      <c r="B67" s="2"/>
      <c r="C67" s="2"/>
      <c r="D67" s="2"/>
      <c r="E67" s="120" t="s">
        <v>1742</v>
      </c>
      <c r="F67" s="120" t="s">
        <v>1710</v>
      </c>
      <c r="G67" s="2" t="s">
        <v>849</v>
      </c>
      <c r="H67" s="2" t="s">
        <v>85</v>
      </c>
      <c r="I67" s="121">
        <v>31.761746660017359</v>
      </c>
      <c r="J67" s="121">
        <f t="shared" si="0"/>
        <v>35.573156259219445</v>
      </c>
      <c r="K67" s="2"/>
      <c r="L67" s="2"/>
      <c r="M67" s="2"/>
      <c r="N67" s="2"/>
      <c r="O67" s="2"/>
      <c r="P67" s="2"/>
      <c r="Q67" s="2"/>
      <c r="R67" s="2"/>
      <c r="S67" s="2"/>
      <c r="T67" s="2"/>
      <c r="U67" s="2"/>
      <c r="V67" s="2"/>
      <c r="W67" s="2"/>
      <c r="X67" s="2"/>
      <c r="Y67" s="2"/>
      <c r="Z67" s="2"/>
    </row>
    <row r="68" spans="1:26" ht="14.25" customHeight="1">
      <c r="A68" s="2"/>
      <c r="B68" s="2"/>
      <c r="C68" s="2"/>
      <c r="D68" s="2"/>
      <c r="E68" s="120" t="s">
        <v>1742</v>
      </c>
      <c r="F68" s="120" t="s">
        <v>1710</v>
      </c>
      <c r="G68" s="2" t="s">
        <v>849</v>
      </c>
      <c r="H68" s="2" t="s">
        <v>87</v>
      </c>
      <c r="I68" s="121">
        <v>8.9100522499999998E-3</v>
      </c>
      <c r="J68" s="121">
        <f t="shared" si="0"/>
        <v>0.88926174496644295</v>
      </c>
      <c r="K68" s="2"/>
      <c r="L68" s="2"/>
      <c r="M68" s="2"/>
      <c r="N68" s="2"/>
      <c r="O68" s="2"/>
      <c r="P68" s="2"/>
      <c r="Q68" s="2"/>
      <c r="R68" s="2"/>
      <c r="S68" s="2"/>
      <c r="T68" s="2"/>
      <c r="U68" s="2"/>
      <c r="V68" s="2"/>
      <c r="W68" s="2"/>
      <c r="X68" s="2"/>
      <c r="Y68" s="2"/>
      <c r="Z68" s="2"/>
    </row>
    <row r="69" spans="1:26" ht="14.25" customHeight="1">
      <c r="A69" s="2"/>
      <c r="B69" s="2"/>
      <c r="C69" s="2"/>
      <c r="D69" s="2"/>
      <c r="E69" s="120" t="s">
        <v>1742</v>
      </c>
      <c r="F69" s="120" t="s">
        <v>1710</v>
      </c>
      <c r="G69" s="2" t="s">
        <v>849</v>
      </c>
      <c r="H69" s="127" t="s">
        <v>1713</v>
      </c>
      <c r="I69" s="121">
        <v>0.14239210925999998</v>
      </c>
      <c r="J69" s="121">
        <f t="shared" si="0"/>
        <v>0.14239210925999998</v>
      </c>
      <c r="K69" s="2"/>
      <c r="L69" s="2"/>
      <c r="M69" s="2"/>
      <c r="N69" s="2"/>
      <c r="O69" s="2"/>
      <c r="P69" s="2"/>
      <c r="Q69" s="2"/>
      <c r="R69" s="2"/>
      <c r="S69" s="2"/>
      <c r="T69" s="2"/>
      <c r="U69" s="2"/>
      <c r="V69" s="2"/>
      <c r="W69" s="2"/>
      <c r="X69" s="2"/>
      <c r="Y69" s="2"/>
      <c r="Z69" s="2"/>
    </row>
    <row r="70" spans="1:26" ht="14.25" customHeight="1">
      <c r="A70" s="2"/>
      <c r="B70" s="2"/>
      <c r="C70" s="2"/>
      <c r="D70" s="2"/>
      <c r="E70" s="120" t="s">
        <v>1742</v>
      </c>
      <c r="F70" s="120" t="s">
        <v>1710</v>
      </c>
      <c r="G70" s="2" t="s">
        <v>1183</v>
      </c>
      <c r="H70" s="2" t="s">
        <v>1198</v>
      </c>
      <c r="I70" s="121"/>
      <c r="J70" s="121">
        <f t="shared" si="0"/>
        <v>0</v>
      </c>
      <c r="K70" s="2"/>
      <c r="L70" s="2"/>
      <c r="M70" s="2"/>
      <c r="N70" s="2"/>
      <c r="O70" s="2"/>
      <c r="P70" s="2"/>
      <c r="Q70" s="2"/>
      <c r="R70" s="2"/>
      <c r="S70" s="2"/>
      <c r="T70" s="2"/>
      <c r="U70" s="2"/>
      <c r="V70" s="2"/>
      <c r="W70" s="2"/>
      <c r="X70" s="2"/>
      <c r="Y70" s="2"/>
      <c r="Z70" s="2"/>
    </row>
    <row r="71" spans="1:26" ht="14.25" customHeight="1">
      <c r="A71" s="2"/>
      <c r="B71" s="2"/>
      <c r="C71" s="2"/>
      <c r="D71" s="2"/>
      <c r="E71" s="120" t="s">
        <v>1742</v>
      </c>
      <c r="F71" s="120" t="s">
        <v>1710</v>
      </c>
      <c r="G71" s="2" t="s">
        <v>1183</v>
      </c>
      <c r="H71" s="2" t="s">
        <v>85</v>
      </c>
      <c r="I71" s="121">
        <v>3.969007653422536</v>
      </c>
      <c r="J71" s="121">
        <f t="shared" si="0"/>
        <v>4.4452885718332409</v>
      </c>
      <c r="K71" s="2"/>
      <c r="L71" s="2"/>
      <c r="M71" s="2"/>
      <c r="N71" s="2"/>
      <c r="O71" s="2"/>
      <c r="P71" s="2"/>
      <c r="Q71" s="2"/>
      <c r="R71" s="2"/>
      <c r="S71" s="2"/>
      <c r="T71" s="2"/>
      <c r="U71" s="2"/>
      <c r="V71" s="2"/>
      <c r="W71" s="2"/>
      <c r="X71" s="2"/>
      <c r="Y71" s="2"/>
      <c r="Z71" s="2"/>
    </row>
    <row r="72" spans="1:26" ht="14.25" customHeight="1">
      <c r="A72" s="2"/>
      <c r="B72" s="2"/>
      <c r="C72" s="2"/>
      <c r="D72" s="2"/>
      <c r="E72" s="120" t="s">
        <v>1742</v>
      </c>
      <c r="F72" s="120" t="s">
        <v>1710</v>
      </c>
      <c r="G72" s="2" t="s">
        <v>1183</v>
      </c>
      <c r="H72" s="2" t="s">
        <v>87</v>
      </c>
      <c r="I72" s="121">
        <v>8.4685363499999999E-2</v>
      </c>
      <c r="J72" s="121">
        <f t="shared" si="0"/>
        <v>0.88926174496644295</v>
      </c>
      <c r="K72" s="2"/>
      <c r="L72" s="2"/>
      <c r="M72" s="2"/>
      <c r="N72" s="2"/>
      <c r="O72" s="2"/>
      <c r="P72" s="2"/>
      <c r="Q72" s="2"/>
      <c r="R72" s="2"/>
      <c r="S72" s="2"/>
      <c r="T72" s="2"/>
      <c r="U72" s="2"/>
      <c r="V72" s="2"/>
      <c r="W72" s="2"/>
      <c r="X72" s="2"/>
      <c r="Y72" s="2"/>
      <c r="Z72" s="2"/>
    </row>
    <row r="73" spans="1:26" ht="14.25" customHeight="1">
      <c r="A73" s="2"/>
      <c r="B73" s="2"/>
      <c r="C73" s="2"/>
      <c r="D73" s="2"/>
      <c r="E73" s="120" t="s">
        <v>1742</v>
      </c>
      <c r="F73" s="120" t="s">
        <v>1710</v>
      </c>
      <c r="G73" s="2" t="s">
        <v>1183</v>
      </c>
      <c r="H73" s="127" t="s">
        <v>1713</v>
      </c>
      <c r="I73" s="121">
        <v>1.5742866180000002E-2</v>
      </c>
      <c r="J73" s="121">
        <f t="shared" si="0"/>
        <v>1.5742866180000002E-2</v>
      </c>
      <c r="K73" s="2"/>
      <c r="L73" s="2"/>
      <c r="M73" s="2"/>
      <c r="N73" s="2"/>
      <c r="O73" s="2"/>
      <c r="P73" s="2"/>
      <c r="Q73" s="2"/>
      <c r="R73" s="2"/>
      <c r="S73" s="2"/>
      <c r="T73" s="2"/>
      <c r="U73" s="2"/>
      <c r="V73" s="2"/>
      <c r="W73" s="2"/>
      <c r="X73" s="2"/>
      <c r="Y73" s="2"/>
      <c r="Z73" s="2"/>
    </row>
    <row r="74" spans="1:26" ht="14.25" customHeight="1">
      <c r="A74" s="2"/>
      <c r="B74" s="2"/>
      <c r="C74" s="2"/>
      <c r="D74" s="2"/>
      <c r="E74" s="120" t="s">
        <v>1742</v>
      </c>
      <c r="F74" s="120" t="s">
        <v>1710</v>
      </c>
      <c r="G74" s="2" t="s">
        <v>57</v>
      </c>
      <c r="H74" s="2" t="s">
        <v>1198</v>
      </c>
      <c r="I74" s="121"/>
      <c r="J74" s="121">
        <f t="shared" si="0"/>
        <v>0</v>
      </c>
      <c r="K74" s="2"/>
      <c r="L74" s="2"/>
      <c r="M74" s="2"/>
      <c r="N74" s="2"/>
      <c r="O74" s="2"/>
      <c r="P74" s="2"/>
      <c r="Q74" s="2"/>
      <c r="R74" s="2"/>
      <c r="S74" s="2"/>
      <c r="T74" s="2"/>
      <c r="U74" s="2"/>
      <c r="V74" s="2"/>
      <c r="W74" s="2"/>
      <c r="X74" s="2"/>
      <c r="Y74" s="2"/>
      <c r="Z74" s="2"/>
    </row>
    <row r="75" spans="1:26" ht="14.25" customHeight="1">
      <c r="A75" s="2"/>
      <c r="B75" s="2"/>
      <c r="C75" s="2"/>
      <c r="D75" s="2"/>
      <c r="E75" s="120" t="s">
        <v>1742</v>
      </c>
      <c r="F75" s="120" t="s">
        <v>1710</v>
      </c>
      <c r="G75" s="2" t="s">
        <v>57</v>
      </c>
      <c r="H75" s="2" t="s">
        <v>85</v>
      </c>
      <c r="I75" s="121">
        <v>15.326639430366592</v>
      </c>
      <c r="J75" s="121">
        <f t="shared" si="0"/>
        <v>17.165836162010585</v>
      </c>
      <c r="K75" s="2"/>
      <c r="L75" s="2"/>
      <c r="M75" s="2"/>
      <c r="N75" s="2"/>
      <c r="O75" s="2"/>
      <c r="P75" s="2"/>
      <c r="Q75" s="2"/>
      <c r="R75" s="2"/>
      <c r="S75" s="2"/>
      <c r="T75" s="2"/>
      <c r="U75" s="2"/>
      <c r="V75" s="2"/>
      <c r="W75" s="2"/>
      <c r="X75" s="2"/>
      <c r="Y75" s="2"/>
      <c r="Z75" s="2"/>
    </row>
    <row r="76" spans="1:26" ht="14.25" customHeight="1">
      <c r="A76" s="2"/>
      <c r="B76" s="2"/>
      <c r="C76" s="2"/>
      <c r="D76" s="2"/>
      <c r="E76" s="120" t="s">
        <v>1742</v>
      </c>
      <c r="F76" s="120" t="s">
        <v>1710</v>
      </c>
      <c r="G76" s="2" t="s">
        <v>57</v>
      </c>
      <c r="H76" s="2" t="s">
        <v>87</v>
      </c>
      <c r="I76" s="121">
        <v>8.2130164830722538E-2</v>
      </c>
      <c r="J76" s="121">
        <f t="shared" si="0"/>
        <v>0.88926174496644295</v>
      </c>
      <c r="K76" s="2"/>
      <c r="L76" s="2"/>
      <c r="M76" s="2"/>
      <c r="N76" s="2"/>
      <c r="O76" s="2"/>
      <c r="P76" s="2"/>
      <c r="Q76" s="2"/>
      <c r="R76" s="2"/>
      <c r="S76" s="2"/>
      <c r="T76" s="2"/>
      <c r="U76" s="2"/>
      <c r="V76" s="2"/>
      <c r="W76" s="2"/>
      <c r="X76" s="2"/>
      <c r="Y76" s="2"/>
      <c r="Z76" s="2"/>
    </row>
    <row r="77" spans="1:26" ht="14.25" customHeight="1">
      <c r="A77" s="2"/>
      <c r="B77" s="2"/>
      <c r="C77" s="2"/>
      <c r="D77" s="2"/>
      <c r="E77" s="120" t="s">
        <v>1742</v>
      </c>
      <c r="F77" s="120" t="s">
        <v>1710</v>
      </c>
      <c r="G77" s="2" t="s">
        <v>57</v>
      </c>
      <c r="H77" s="127" t="s">
        <v>1713</v>
      </c>
      <c r="I77" s="121">
        <v>1.0667549093099755</v>
      </c>
      <c r="J77" s="121">
        <f t="shared" si="0"/>
        <v>1.0667549093099755</v>
      </c>
      <c r="K77" s="2"/>
      <c r="L77" s="2"/>
      <c r="M77" s="2"/>
      <c r="N77" s="2"/>
      <c r="O77" s="2"/>
      <c r="P77" s="2"/>
      <c r="Q77" s="2"/>
      <c r="R77" s="2"/>
      <c r="S77" s="2"/>
      <c r="T77" s="2"/>
      <c r="U77" s="2"/>
      <c r="V77" s="2"/>
      <c r="W77" s="2"/>
      <c r="X77" s="2"/>
      <c r="Y77" s="2"/>
      <c r="Z77" s="2"/>
    </row>
    <row r="78" spans="1:26" ht="14.25" customHeight="1">
      <c r="A78" s="2"/>
      <c r="B78" s="2"/>
      <c r="C78" s="2"/>
      <c r="D78" s="2"/>
      <c r="E78" s="120" t="s">
        <v>1742</v>
      </c>
      <c r="F78" s="120" t="s">
        <v>1710</v>
      </c>
      <c r="G78" s="2" t="s">
        <v>550</v>
      </c>
      <c r="H78" s="2" t="s">
        <v>1198</v>
      </c>
      <c r="I78" s="121"/>
      <c r="J78" s="121">
        <f t="shared" si="0"/>
        <v>0</v>
      </c>
      <c r="K78" s="2"/>
      <c r="L78" s="2"/>
      <c r="M78" s="2"/>
      <c r="N78" s="2"/>
      <c r="O78" s="2"/>
      <c r="P78" s="2"/>
      <c r="Q78" s="2"/>
      <c r="R78" s="2"/>
      <c r="S78" s="2"/>
      <c r="T78" s="2"/>
      <c r="U78" s="2"/>
      <c r="V78" s="2"/>
      <c r="W78" s="2"/>
      <c r="X78" s="2"/>
      <c r="Y78" s="2"/>
      <c r="Z78" s="2"/>
    </row>
    <row r="79" spans="1:26" ht="14.25" customHeight="1">
      <c r="A79" s="2"/>
      <c r="B79" s="2"/>
      <c r="C79" s="2"/>
      <c r="D79" s="2"/>
      <c r="E79" s="120" t="s">
        <v>1742</v>
      </c>
      <c r="F79" s="120" t="s">
        <v>1710</v>
      </c>
      <c r="G79" s="2" t="s">
        <v>550</v>
      </c>
      <c r="H79" s="2" t="s">
        <v>85</v>
      </c>
      <c r="I79" s="121">
        <v>8.8772343023822344</v>
      </c>
      <c r="J79" s="121">
        <f t="shared" si="0"/>
        <v>9.9425024186681039</v>
      </c>
      <c r="K79" s="2"/>
      <c r="L79" s="2"/>
      <c r="M79" s="2"/>
      <c r="N79" s="2"/>
      <c r="O79" s="2"/>
      <c r="P79" s="2"/>
      <c r="Q79" s="2"/>
      <c r="R79" s="2"/>
      <c r="S79" s="2"/>
      <c r="T79" s="2"/>
      <c r="U79" s="2"/>
      <c r="V79" s="2"/>
      <c r="W79" s="2"/>
      <c r="X79" s="2"/>
      <c r="Y79" s="2"/>
      <c r="Z79" s="2"/>
    </row>
    <row r="80" spans="1:26" ht="14.25" customHeight="1">
      <c r="A80" s="2"/>
      <c r="B80" s="2"/>
      <c r="C80" s="2"/>
      <c r="D80" s="2"/>
      <c r="E80" s="120" t="s">
        <v>1742</v>
      </c>
      <c r="F80" s="120" t="s">
        <v>1710</v>
      </c>
      <c r="G80" s="2" t="s">
        <v>550</v>
      </c>
      <c r="H80" s="2" t="s">
        <v>87</v>
      </c>
      <c r="I80" s="121">
        <v>7.7228623531720197</v>
      </c>
      <c r="J80" s="121">
        <f t="shared" si="0"/>
        <v>0.88926174496644295</v>
      </c>
      <c r="K80" s="2"/>
      <c r="L80" s="2"/>
      <c r="M80" s="2"/>
      <c r="N80" s="2"/>
      <c r="O80" s="2"/>
      <c r="P80" s="2"/>
      <c r="Q80" s="2"/>
      <c r="R80" s="2"/>
      <c r="S80" s="2"/>
      <c r="T80" s="2"/>
      <c r="U80" s="2"/>
      <c r="V80" s="2"/>
      <c r="W80" s="2"/>
      <c r="X80" s="2"/>
      <c r="Y80" s="2"/>
      <c r="Z80" s="2"/>
    </row>
    <row r="81" spans="1:26" ht="14.25" customHeight="1">
      <c r="A81" s="2"/>
      <c r="B81" s="2"/>
      <c r="C81" s="2"/>
      <c r="D81" s="2"/>
      <c r="E81" s="120" t="s">
        <v>1742</v>
      </c>
      <c r="F81" s="120" t="s">
        <v>1710</v>
      </c>
      <c r="G81" s="2" t="s">
        <v>550</v>
      </c>
      <c r="H81" s="2" t="s">
        <v>1713</v>
      </c>
      <c r="I81" s="121">
        <v>8.9553741906309957E-3</v>
      </c>
      <c r="J81" s="121">
        <f t="shared" si="0"/>
        <v>8.9553741906309957E-3</v>
      </c>
      <c r="K81" s="2"/>
      <c r="L81" s="2"/>
      <c r="M81" s="2"/>
      <c r="N81" s="2"/>
      <c r="O81" s="2"/>
      <c r="P81" s="2"/>
      <c r="Q81" s="2"/>
      <c r="R81" s="2"/>
      <c r="S81" s="2"/>
      <c r="T81" s="2"/>
      <c r="U81" s="2"/>
      <c r="V81" s="2"/>
      <c r="W81" s="2"/>
      <c r="X81" s="2"/>
      <c r="Y81" s="2"/>
      <c r="Z81" s="2"/>
    </row>
    <row r="82" spans="1:26" ht="14.25" customHeight="1">
      <c r="A82" s="2"/>
      <c r="B82" s="2"/>
      <c r="C82" s="2"/>
      <c r="D82" s="2"/>
      <c r="E82" s="120" t="s">
        <v>1743</v>
      </c>
      <c r="F82" s="120" t="s">
        <v>1710</v>
      </c>
      <c r="G82" s="2" t="s">
        <v>849</v>
      </c>
      <c r="H82" s="2" t="s">
        <v>1198</v>
      </c>
      <c r="I82" s="121">
        <v>3.4265076385022256E-2</v>
      </c>
      <c r="J82" s="121">
        <f t="shared" si="0"/>
        <v>3.4265076385022256E-2</v>
      </c>
      <c r="K82" s="2"/>
      <c r="L82" s="2"/>
      <c r="M82" s="2"/>
      <c r="N82" s="2"/>
      <c r="O82" s="2"/>
      <c r="P82" s="2"/>
      <c r="Q82" s="2"/>
      <c r="R82" s="2"/>
      <c r="S82" s="2"/>
      <c r="T82" s="2"/>
      <c r="U82" s="2"/>
      <c r="V82" s="2"/>
      <c r="W82" s="2"/>
      <c r="X82" s="2"/>
      <c r="Y82" s="2"/>
      <c r="Z82" s="2"/>
    </row>
    <row r="83" spans="1:26" ht="14.25" customHeight="1">
      <c r="A83" s="2"/>
      <c r="B83" s="2"/>
      <c r="C83" s="2"/>
      <c r="D83" s="2"/>
      <c r="E83" s="120" t="s">
        <v>1743</v>
      </c>
      <c r="F83" s="120" t="s">
        <v>1710</v>
      </c>
      <c r="G83" s="2" t="s">
        <v>849</v>
      </c>
      <c r="H83" s="2" t="s">
        <v>85</v>
      </c>
      <c r="I83" s="121">
        <v>2.5067291449200999</v>
      </c>
      <c r="J83" s="121">
        <f t="shared" si="0"/>
        <v>2.8075366423105121</v>
      </c>
      <c r="K83" s="2"/>
      <c r="L83" s="2"/>
      <c r="M83" s="2"/>
      <c r="N83" s="2"/>
      <c r="O83" s="2"/>
      <c r="P83" s="2"/>
      <c r="Q83" s="2"/>
      <c r="R83" s="2"/>
      <c r="S83" s="2"/>
      <c r="T83" s="2"/>
      <c r="U83" s="2"/>
      <c r="V83" s="2"/>
      <c r="W83" s="2"/>
      <c r="X83" s="2"/>
      <c r="Y83" s="2"/>
      <c r="Z83" s="2"/>
    </row>
    <row r="84" spans="1:26" ht="14.25" customHeight="1">
      <c r="A84" s="2"/>
      <c r="B84" s="2"/>
      <c r="C84" s="2"/>
      <c r="D84" s="2"/>
      <c r="E84" s="120" t="s">
        <v>1743</v>
      </c>
      <c r="F84" s="120" t="s">
        <v>1710</v>
      </c>
      <c r="G84" s="2" t="s">
        <v>849</v>
      </c>
      <c r="H84" s="2" t="s">
        <v>87</v>
      </c>
      <c r="I84" s="121">
        <v>120.96847356511917</v>
      </c>
      <c r="J84" s="121">
        <f t="shared" si="0"/>
        <v>0.88926174496644295</v>
      </c>
      <c r="K84" s="2"/>
      <c r="L84" s="2"/>
      <c r="M84" s="2"/>
      <c r="N84" s="2"/>
      <c r="O84" s="2"/>
      <c r="P84" s="2"/>
      <c r="Q84" s="2"/>
      <c r="R84" s="2"/>
      <c r="S84" s="2"/>
      <c r="T84" s="2"/>
      <c r="U84" s="2"/>
      <c r="V84" s="2"/>
      <c r="W84" s="2"/>
      <c r="X84" s="2"/>
      <c r="Y84" s="2"/>
      <c r="Z84" s="2"/>
    </row>
    <row r="85" spans="1:26" ht="14.25" customHeight="1">
      <c r="A85" s="2"/>
      <c r="B85" s="2"/>
      <c r="C85" s="2"/>
      <c r="D85" s="2"/>
      <c r="E85" s="120" t="s">
        <v>1743</v>
      </c>
      <c r="F85" s="120" t="s">
        <v>1710</v>
      </c>
      <c r="G85" s="2" t="s">
        <v>849</v>
      </c>
      <c r="H85" s="127" t="s">
        <v>1713</v>
      </c>
      <c r="I85" s="121">
        <v>3.9463811750000001E-2</v>
      </c>
      <c r="J85" s="121">
        <f t="shared" si="0"/>
        <v>3.9463811750000001E-2</v>
      </c>
      <c r="K85" s="2"/>
      <c r="L85" s="2"/>
      <c r="M85" s="2"/>
      <c r="N85" s="2"/>
      <c r="O85" s="2"/>
      <c r="P85" s="2"/>
      <c r="Q85" s="2"/>
      <c r="R85" s="2"/>
      <c r="S85" s="2"/>
      <c r="T85" s="2"/>
      <c r="U85" s="2"/>
      <c r="V85" s="2"/>
      <c r="W85" s="2"/>
      <c r="X85" s="2"/>
      <c r="Y85" s="2"/>
      <c r="Z85" s="2"/>
    </row>
    <row r="86" spans="1:26" ht="14.25" customHeight="1">
      <c r="A86" s="2"/>
      <c r="B86" s="2"/>
      <c r="C86" s="2"/>
      <c r="D86" s="2"/>
      <c r="E86" s="120" t="s">
        <v>1743</v>
      </c>
      <c r="F86" s="120" t="s">
        <v>1710</v>
      </c>
      <c r="G86" s="2" t="s">
        <v>1183</v>
      </c>
      <c r="H86" s="2" t="s">
        <v>1198</v>
      </c>
      <c r="I86" s="121">
        <v>0.56392181681999987</v>
      </c>
      <c r="J86" s="121">
        <f t="shared" si="0"/>
        <v>0.56392181681999987</v>
      </c>
      <c r="K86" s="2"/>
      <c r="L86" s="2"/>
      <c r="M86" s="2"/>
      <c r="N86" s="2"/>
      <c r="O86" s="2"/>
      <c r="P86" s="2"/>
      <c r="Q86" s="2"/>
      <c r="R86" s="2"/>
      <c r="S86" s="2"/>
      <c r="T86" s="2"/>
      <c r="U86" s="2"/>
      <c r="V86" s="2"/>
      <c r="W86" s="2"/>
      <c r="X86" s="2"/>
      <c r="Y86" s="2"/>
      <c r="Z86" s="2"/>
    </row>
    <row r="87" spans="1:26" ht="14.25" customHeight="1">
      <c r="A87" s="2"/>
      <c r="B87" s="2"/>
      <c r="C87" s="2"/>
      <c r="D87" s="2"/>
      <c r="E87" s="120" t="s">
        <v>1743</v>
      </c>
      <c r="F87" s="120" t="s">
        <v>1710</v>
      </c>
      <c r="G87" s="2" t="s">
        <v>1183</v>
      </c>
      <c r="H87" s="2" t="s">
        <v>85</v>
      </c>
      <c r="I87" s="121"/>
      <c r="J87" s="121">
        <f t="shared" si="0"/>
        <v>0</v>
      </c>
      <c r="K87" s="2"/>
      <c r="L87" s="2"/>
      <c r="M87" s="2"/>
      <c r="N87" s="2"/>
      <c r="O87" s="2"/>
      <c r="P87" s="2"/>
      <c r="Q87" s="2"/>
      <c r="R87" s="2"/>
      <c r="S87" s="2"/>
      <c r="T87" s="2"/>
      <c r="U87" s="2"/>
      <c r="V87" s="2"/>
      <c r="W87" s="2"/>
      <c r="X87" s="2"/>
      <c r="Y87" s="2"/>
      <c r="Z87" s="2"/>
    </row>
    <row r="88" spans="1:26" ht="14.25" customHeight="1">
      <c r="A88" s="2"/>
      <c r="B88" s="2"/>
      <c r="C88" s="2"/>
      <c r="D88" s="2"/>
      <c r="E88" s="120" t="s">
        <v>1743</v>
      </c>
      <c r="F88" s="120" t="s">
        <v>1710</v>
      </c>
      <c r="G88" s="2" t="s">
        <v>1183</v>
      </c>
      <c r="H88" s="2" t="s">
        <v>87</v>
      </c>
      <c r="I88" s="121">
        <v>36.847916960526646</v>
      </c>
      <c r="J88" s="121">
        <f t="shared" si="0"/>
        <v>0.88926174496644295</v>
      </c>
      <c r="K88" s="2"/>
      <c r="L88" s="2"/>
      <c r="M88" s="2"/>
      <c r="N88" s="2"/>
      <c r="O88" s="2"/>
      <c r="P88" s="2"/>
      <c r="Q88" s="2"/>
      <c r="R88" s="2"/>
      <c r="S88" s="2"/>
      <c r="T88" s="2"/>
      <c r="U88" s="2"/>
      <c r="V88" s="2"/>
      <c r="W88" s="2"/>
      <c r="X88" s="2"/>
      <c r="Y88" s="2"/>
      <c r="Z88" s="2"/>
    </row>
    <row r="89" spans="1:26" ht="14.25" customHeight="1">
      <c r="A89" s="2"/>
      <c r="B89" s="2"/>
      <c r="C89" s="2"/>
      <c r="D89" s="2"/>
      <c r="E89" s="120" t="s">
        <v>1743</v>
      </c>
      <c r="F89" s="120" t="s">
        <v>1710</v>
      </c>
      <c r="G89" s="2" t="s">
        <v>1183</v>
      </c>
      <c r="H89" s="127" t="s">
        <v>1713</v>
      </c>
      <c r="I89" s="121">
        <v>0.2361318855</v>
      </c>
      <c r="J89" s="121">
        <f t="shared" si="0"/>
        <v>0.2361318855</v>
      </c>
      <c r="K89" s="2"/>
      <c r="L89" s="2"/>
      <c r="M89" s="2"/>
      <c r="N89" s="2"/>
      <c r="O89" s="2"/>
      <c r="P89" s="2"/>
      <c r="Q89" s="2"/>
      <c r="R89" s="2"/>
      <c r="S89" s="2"/>
      <c r="T89" s="2"/>
      <c r="U89" s="2"/>
      <c r="V89" s="2"/>
      <c r="W89" s="2"/>
      <c r="X89" s="2"/>
      <c r="Y89" s="2"/>
      <c r="Z89" s="2"/>
    </row>
    <row r="90" spans="1:26" ht="14.25" customHeight="1">
      <c r="A90" s="2"/>
      <c r="B90" s="2"/>
      <c r="C90" s="2"/>
      <c r="D90" s="2"/>
      <c r="E90" s="120" t="s">
        <v>1743</v>
      </c>
      <c r="F90" s="120" t="s">
        <v>1710</v>
      </c>
      <c r="G90" s="2" t="s">
        <v>57</v>
      </c>
      <c r="H90" s="2" t="s">
        <v>1198</v>
      </c>
      <c r="I90" s="121">
        <v>7.200682173999999E-2</v>
      </c>
      <c r="J90" s="121">
        <f t="shared" si="0"/>
        <v>7.200682173999999E-2</v>
      </c>
      <c r="K90" s="2"/>
      <c r="L90" s="2"/>
      <c r="M90" s="2"/>
      <c r="N90" s="2"/>
      <c r="O90" s="2"/>
      <c r="P90" s="2"/>
      <c r="Q90" s="2"/>
      <c r="R90" s="2"/>
      <c r="S90" s="2"/>
      <c r="T90" s="2"/>
      <c r="U90" s="2"/>
      <c r="V90" s="2"/>
      <c r="W90" s="2"/>
      <c r="X90" s="2"/>
      <c r="Y90" s="2"/>
      <c r="Z90" s="2"/>
    </row>
    <row r="91" spans="1:26" ht="14.25" customHeight="1">
      <c r="A91" s="2"/>
      <c r="B91" s="2"/>
      <c r="C91" s="2"/>
      <c r="D91" s="2"/>
      <c r="E91" s="120" t="s">
        <v>1743</v>
      </c>
      <c r="F91" s="120" t="s">
        <v>1710</v>
      </c>
      <c r="G91" s="2" t="s">
        <v>57</v>
      </c>
      <c r="H91" s="2" t="s">
        <v>85</v>
      </c>
      <c r="I91" s="121"/>
      <c r="J91" s="121">
        <f t="shared" si="0"/>
        <v>0</v>
      </c>
      <c r="K91" s="2"/>
      <c r="L91" s="2"/>
      <c r="M91" s="2"/>
      <c r="N91" s="2"/>
      <c r="O91" s="2"/>
      <c r="P91" s="2"/>
      <c r="Q91" s="2"/>
      <c r="R91" s="2"/>
      <c r="S91" s="2"/>
      <c r="T91" s="2"/>
      <c r="U91" s="2"/>
      <c r="V91" s="2"/>
      <c r="W91" s="2"/>
      <c r="X91" s="2"/>
      <c r="Y91" s="2"/>
      <c r="Z91" s="2"/>
    </row>
    <row r="92" spans="1:26" ht="14.25" customHeight="1">
      <c r="A92" s="2"/>
      <c r="B92" s="2"/>
      <c r="C92" s="2"/>
      <c r="D92" s="2"/>
      <c r="E92" s="120" t="s">
        <v>1743</v>
      </c>
      <c r="F92" s="120" t="s">
        <v>1710</v>
      </c>
      <c r="G92" s="2" t="s">
        <v>57</v>
      </c>
      <c r="H92" s="2" t="s">
        <v>87</v>
      </c>
      <c r="I92" s="121">
        <v>72.606090242674739</v>
      </c>
      <c r="J92" s="121">
        <f t="shared" si="0"/>
        <v>0.88926174496644295</v>
      </c>
      <c r="K92" s="2"/>
      <c r="L92" s="2"/>
      <c r="M92" s="2"/>
      <c r="N92" s="2"/>
      <c r="O92" s="2"/>
      <c r="P92" s="2"/>
      <c r="Q92" s="2"/>
      <c r="R92" s="2"/>
      <c r="S92" s="2"/>
      <c r="T92" s="2"/>
      <c r="U92" s="2"/>
      <c r="V92" s="2"/>
      <c r="W92" s="2"/>
      <c r="X92" s="2"/>
      <c r="Y92" s="2"/>
      <c r="Z92" s="2"/>
    </row>
    <row r="93" spans="1:26" ht="14.25" customHeight="1">
      <c r="A93" s="2"/>
      <c r="B93" s="2"/>
      <c r="C93" s="2"/>
      <c r="D93" s="2"/>
      <c r="E93" s="120" t="s">
        <v>1743</v>
      </c>
      <c r="F93" s="120" t="s">
        <v>1710</v>
      </c>
      <c r="G93" s="2" t="s">
        <v>57</v>
      </c>
      <c r="H93" s="127" t="s">
        <v>1713</v>
      </c>
      <c r="I93" s="121">
        <v>8.2130164830722538E-2</v>
      </c>
      <c r="J93" s="121">
        <f t="shared" si="0"/>
        <v>8.2130164830722538E-2</v>
      </c>
      <c r="K93" s="2"/>
      <c r="L93" s="2"/>
      <c r="M93" s="2"/>
      <c r="N93" s="2"/>
      <c r="O93" s="2"/>
      <c r="P93" s="2"/>
      <c r="Q93" s="2"/>
      <c r="R93" s="2"/>
      <c r="S93" s="2"/>
      <c r="T93" s="2"/>
      <c r="U93" s="2"/>
      <c r="V93" s="2"/>
      <c r="W93" s="2"/>
      <c r="X93" s="2"/>
      <c r="Y93" s="2"/>
      <c r="Z93" s="2"/>
    </row>
    <row r="94" spans="1:26" ht="14.25" customHeight="1">
      <c r="A94" s="2"/>
      <c r="B94" s="2"/>
      <c r="C94" s="2"/>
      <c r="D94" s="2"/>
      <c r="E94" s="120" t="s">
        <v>1743</v>
      </c>
      <c r="F94" s="120" t="s">
        <v>1710</v>
      </c>
      <c r="G94" s="2" t="s">
        <v>550</v>
      </c>
      <c r="H94" s="2" t="s">
        <v>1198</v>
      </c>
      <c r="I94" s="121">
        <v>1.0667549093099755</v>
      </c>
      <c r="J94" s="121">
        <f t="shared" si="0"/>
        <v>1.0667549093099755</v>
      </c>
      <c r="K94" s="2"/>
      <c r="L94" s="2"/>
      <c r="M94" s="2"/>
      <c r="N94" s="2"/>
      <c r="O94" s="2"/>
      <c r="P94" s="2"/>
      <c r="Q94" s="2"/>
      <c r="R94" s="2"/>
      <c r="S94" s="2"/>
      <c r="T94" s="2"/>
      <c r="U94" s="2"/>
      <c r="V94" s="2"/>
      <c r="W94" s="2"/>
      <c r="X94" s="2"/>
      <c r="Y94" s="2"/>
      <c r="Z94" s="2"/>
    </row>
    <row r="95" spans="1:26" ht="14.25" customHeight="1">
      <c r="A95" s="2"/>
      <c r="B95" s="2"/>
      <c r="C95" s="2"/>
      <c r="D95" s="2"/>
      <c r="E95" s="120" t="s">
        <v>1743</v>
      </c>
      <c r="F95" s="120" t="s">
        <v>1710</v>
      </c>
      <c r="G95" s="2" t="s">
        <v>550</v>
      </c>
      <c r="H95" s="2" t="s">
        <v>85</v>
      </c>
      <c r="I95" s="121"/>
      <c r="J95" s="121">
        <f t="shared" si="0"/>
        <v>0</v>
      </c>
      <c r="K95" s="2"/>
      <c r="L95" s="2"/>
      <c r="M95" s="2"/>
      <c r="N95" s="2"/>
      <c r="O95" s="2"/>
      <c r="P95" s="2"/>
      <c r="Q95" s="2"/>
      <c r="R95" s="2"/>
      <c r="S95" s="2"/>
      <c r="T95" s="2"/>
      <c r="U95" s="2"/>
      <c r="V95" s="2"/>
      <c r="W95" s="2"/>
      <c r="X95" s="2"/>
      <c r="Y95" s="2"/>
      <c r="Z95" s="2"/>
    </row>
    <row r="96" spans="1:26" ht="14.25" customHeight="1">
      <c r="A96" s="2"/>
      <c r="B96" s="2"/>
      <c r="C96" s="2"/>
      <c r="D96" s="2"/>
      <c r="E96" s="120" t="s">
        <v>1743</v>
      </c>
      <c r="F96" s="120" t="s">
        <v>1710</v>
      </c>
      <c r="G96" s="2" t="s">
        <v>550</v>
      </c>
      <c r="H96" s="2" t="s">
        <v>87</v>
      </c>
      <c r="I96" s="121">
        <v>55.472587501136843</v>
      </c>
      <c r="J96" s="121">
        <f t="shared" si="0"/>
        <v>0.88926174496644295</v>
      </c>
      <c r="K96" s="2"/>
      <c r="L96" s="2"/>
      <c r="M96" s="2"/>
      <c r="N96" s="2"/>
      <c r="O96" s="2"/>
      <c r="P96" s="2"/>
      <c r="Q96" s="2"/>
      <c r="R96" s="2"/>
      <c r="S96" s="2"/>
      <c r="T96" s="2"/>
      <c r="U96" s="2"/>
      <c r="V96" s="2"/>
      <c r="W96" s="2"/>
      <c r="X96" s="2"/>
      <c r="Y96" s="2"/>
      <c r="Z96" s="2"/>
    </row>
    <row r="97" spans="1:26" ht="14.25" customHeight="1">
      <c r="A97" s="2"/>
      <c r="B97" s="2"/>
      <c r="C97" s="2"/>
      <c r="D97" s="2"/>
      <c r="E97" s="120" t="s">
        <v>1743</v>
      </c>
      <c r="F97" s="120" t="s">
        <v>1710</v>
      </c>
      <c r="G97" s="2" t="s">
        <v>550</v>
      </c>
      <c r="H97" s="2" t="s">
        <v>1713</v>
      </c>
      <c r="I97" s="121">
        <v>27.901532819423412</v>
      </c>
      <c r="J97" s="121">
        <f t="shared" si="0"/>
        <v>27.901532819423412</v>
      </c>
      <c r="K97" s="2"/>
      <c r="L97" s="2"/>
      <c r="M97" s="2"/>
      <c r="N97" s="2"/>
      <c r="O97" s="2"/>
      <c r="P97" s="2"/>
      <c r="Q97" s="2"/>
      <c r="R97" s="2"/>
      <c r="S97" s="2"/>
      <c r="T97" s="2"/>
      <c r="U97" s="2"/>
      <c r="V97" s="2"/>
      <c r="W97" s="2"/>
      <c r="X97" s="2"/>
      <c r="Y97" s="2"/>
      <c r="Z97" s="2"/>
    </row>
    <row r="98" spans="1:26" ht="14.25" customHeight="1">
      <c r="A98" s="2"/>
      <c r="B98" s="2"/>
      <c r="C98" s="2"/>
      <c r="D98" s="2"/>
      <c r="E98" s="120" t="s">
        <v>1744</v>
      </c>
      <c r="F98" s="120" t="s">
        <v>1710</v>
      </c>
      <c r="G98" s="2" t="s">
        <v>849</v>
      </c>
      <c r="H98" s="2" t="s">
        <v>1198</v>
      </c>
      <c r="I98" s="121">
        <v>31.597643531999747</v>
      </c>
      <c r="J98" s="121">
        <f t="shared" si="0"/>
        <v>31.597643531999747</v>
      </c>
      <c r="K98" s="2"/>
      <c r="L98" s="2"/>
      <c r="M98" s="2"/>
      <c r="N98" s="2"/>
      <c r="O98" s="2"/>
      <c r="P98" s="2"/>
      <c r="Q98" s="2"/>
      <c r="R98" s="2"/>
      <c r="S98" s="2"/>
      <c r="T98" s="2"/>
      <c r="U98" s="2"/>
      <c r="V98" s="2"/>
      <c r="W98" s="2"/>
      <c r="X98" s="2"/>
      <c r="Y98" s="2"/>
      <c r="Z98" s="2"/>
    </row>
    <row r="99" spans="1:26" ht="14.25" customHeight="1">
      <c r="A99" s="2"/>
      <c r="B99" s="2"/>
      <c r="C99" s="2"/>
      <c r="D99" s="2"/>
      <c r="E99" s="120" t="s">
        <v>1744</v>
      </c>
      <c r="F99" s="120" t="s">
        <v>1710</v>
      </c>
      <c r="G99" s="2" t="s">
        <v>849</v>
      </c>
      <c r="H99" s="2" t="s">
        <v>85</v>
      </c>
      <c r="I99" s="121">
        <v>1.0942924E-2</v>
      </c>
      <c r="J99" s="121">
        <f t="shared" si="0"/>
        <v>1.225607488E-2</v>
      </c>
      <c r="K99" s="2"/>
      <c r="L99" s="2"/>
      <c r="M99" s="2"/>
      <c r="N99" s="2"/>
      <c r="O99" s="2"/>
      <c r="P99" s="2"/>
      <c r="Q99" s="2"/>
      <c r="R99" s="2"/>
      <c r="S99" s="2"/>
      <c r="T99" s="2"/>
      <c r="U99" s="2"/>
      <c r="V99" s="2"/>
      <c r="W99" s="2"/>
      <c r="X99" s="2"/>
      <c r="Y99" s="2"/>
      <c r="Z99" s="2"/>
    </row>
    <row r="100" spans="1:26" ht="14.25" customHeight="1">
      <c r="A100" s="2"/>
      <c r="B100" s="2"/>
      <c r="C100" s="2"/>
      <c r="D100" s="2"/>
      <c r="E100" s="120" t="s">
        <v>1744</v>
      </c>
      <c r="F100" s="120" t="s">
        <v>1710</v>
      </c>
      <c r="G100" s="2" t="s">
        <v>849</v>
      </c>
      <c r="H100" s="2" t="s">
        <v>87</v>
      </c>
      <c r="I100" s="121">
        <v>0.13991847384</v>
      </c>
      <c r="J100" s="121">
        <f t="shared" si="0"/>
        <v>0.88926174496644295</v>
      </c>
      <c r="K100" s="2"/>
      <c r="L100" s="2"/>
      <c r="M100" s="2"/>
      <c r="N100" s="2"/>
      <c r="O100" s="2"/>
      <c r="P100" s="2"/>
      <c r="Q100" s="2"/>
      <c r="R100" s="2"/>
      <c r="S100" s="2"/>
      <c r="T100" s="2"/>
      <c r="U100" s="2"/>
      <c r="V100" s="2"/>
      <c r="W100" s="2"/>
      <c r="X100" s="2"/>
      <c r="Y100" s="2"/>
      <c r="Z100" s="2"/>
    </row>
    <row r="101" spans="1:26" ht="14.25" customHeight="1">
      <c r="A101" s="2"/>
      <c r="B101" s="2"/>
      <c r="C101" s="2"/>
      <c r="D101" s="2"/>
      <c r="E101" s="120" t="s">
        <v>1744</v>
      </c>
      <c r="F101" s="120" t="s">
        <v>1710</v>
      </c>
      <c r="G101" s="2" t="s">
        <v>849</v>
      </c>
      <c r="H101" s="127" t="s">
        <v>1713</v>
      </c>
      <c r="I101" s="121"/>
      <c r="J101" s="121">
        <f t="shared" si="0"/>
        <v>0</v>
      </c>
      <c r="K101" s="2"/>
      <c r="L101" s="2"/>
      <c r="M101" s="2"/>
      <c r="N101" s="2"/>
      <c r="O101" s="2"/>
      <c r="P101" s="2"/>
      <c r="Q101" s="2"/>
      <c r="R101" s="2"/>
      <c r="S101" s="2"/>
      <c r="T101" s="2"/>
      <c r="U101" s="2"/>
      <c r="V101" s="2"/>
      <c r="W101" s="2"/>
      <c r="X101" s="2"/>
      <c r="Y101" s="2"/>
      <c r="Z101" s="2"/>
    </row>
    <row r="102" spans="1:26" ht="14.25" customHeight="1">
      <c r="A102" s="2"/>
      <c r="B102" s="2"/>
      <c r="C102" s="2"/>
      <c r="D102" s="2"/>
      <c r="E102" s="120" t="s">
        <v>1744</v>
      </c>
      <c r="F102" s="120" t="s">
        <v>1710</v>
      </c>
      <c r="G102" s="2" t="s">
        <v>1183</v>
      </c>
      <c r="H102" s="2" t="s">
        <v>1198</v>
      </c>
      <c r="I102" s="121">
        <v>12.174163438091993</v>
      </c>
      <c r="J102" s="121">
        <f t="shared" si="0"/>
        <v>12.174163438091993</v>
      </c>
      <c r="K102" s="2"/>
      <c r="L102" s="2"/>
      <c r="M102" s="2"/>
      <c r="N102" s="2"/>
      <c r="O102" s="2"/>
      <c r="P102" s="2"/>
      <c r="Q102" s="2"/>
      <c r="R102" s="2"/>
      <c r="S102" s="2"/>
      <c r="T102" s="2"/>
      <c r="U102" s="2"/>
      <c r="V102" s="2"/>
      <c r="W102" s="2"/>
      <c r="X102" s="2"/>
      <c r="Y102" s="2"/>
      <c r="Z102" s="2"/>
    </row>
    <row r="103" spans="1:26" ht="14.25" customHeight="1">
      <c r="A103" s="2"/>
      <c r="B103" s="2"/>
      <c r="C103" s="2"/>
      <c r="D103" s="2"/>
      <c r="E103" s="120" t="s">
        <v>1744</v>
      </c>
      <c r="F103" s="120" t="s">
        <v>1710</v>
      </c>
      <c r="G103" s="2" t="s">
        <v>1183</v>
      </c>
      <c r="H103" s="2" t="s">
        <v>85</v>
      </c>
      <c r="I103" s="121">
        <v>7.5854208499999992E-2</v>
      </c>
      <c r="J103" s="121">
        <f t="shared" si="0"/>
        <v>8.4956713520000005E-2</v>
      </c>
      <c r="K103" s="2"/>
      <c r="L103" s="2"/>
      <c r="M103" s="2"/>
      <c r="N103" s="2"/>
      <c r="O103" s="2"/>
      <c r="P103" s="2"/>
      <c r="Q103" s="2"/>
      <c r="R103" s="2"/>
      <c r="S103" s="2"/>
      <c r="T103" s="2"/>
      <c r="U103" s="2"/>
      <c r="V103" s="2"/>
      <c r="W103" s="2"/>
      <c r="X103" s="2"/>
      <c r="Y103" s="2"/>
      <c r="Z103" s="2"/>
    </row>
    <row r="104" spans="1:26" ht="14.25" customHeight="1">
      <c r="A104" s="2"/>
      <c r="B104" s="2"/>
      <c r="C104" s="2"/>
      <c r="D104" s="2"/>
      <c r="E104" s="120" t="s">
        <v>1744</v>
      </c>
      <c r="F104" s="120" t="s">
        <v>1710</v>
      </c>
      <c r="G104" s="2" t="s">
        <v>1183</v>
      </c>
      <c r="H104" s="2" t="s">
        <v>87</v>
      </c>
      <c r="I104" s="121">
        <v>2.0307150399999998E-2</v>
      </c>
      <c r="J104" s="121">
        <f t="shared" si="0"/>
        <v>0.88926174496644295</v>
      </c>
      <c r="K104" s="2"/>
      <c r="L104" s="2"/>
      <c r="M104" s="2"/>
      <c r="N104" s="2"/>
      <c r="O104" s="2"/>
      <c r="P104" s="2"/>
      <c r="Q104" s="2"/>
      <c r="R104" s="2"/>
      <c r="S104" s="2"/>
      <c r="T104" s="2"/>
      <c r="U104" s="2"/>
      <c r="V104" s="2"/>
      <c r="W104" s="2"/>
      <c r="X104" s="2"/>
      <c r="Y104" s="2"/>
      <c r="Z104" s="2"/>
    </row>
    <row r="105" spans="1:26" ht="14.25" customHeight="1">
      <c r="A105" s="2"/>
      <c r="B105" s="2"/>
      <c r="C105" s="2"/>
      <c r="D105" s="2"/>
      <c r="E105" s="120" t="s">
        <v>1744</v>
      </c>
      <c r="F105" s="120" t="s">
        <v>1710</v>
      </c>
      <c r="G105" s="2" t="s">
        <v>1183</v>
      </c>
      <c r="H105" s="127" t="s">
        <v>1713</v>
      </c>
      <c r="I105" s="121"/>
      <c r="J105" s="121">
        <f t="shared" si="0"/>
        <v>0</v>
      </c>
      <c r="K105" s="2"/>
      <c r="L105" s="2"/>
      <c r="M105" s="2"/>
      <c r="N105" s="2"/>
      <c r="O105" s="2"/>
      <c r="P105" s="2"/>
      <c r="Q105" s="2"/>
      <c r="R105" s="2"/>
      <c r="S105" s="2"/>
      <c r="T105" s="2"/>
      <c r="U105" s="2"/>
      <c r="V105" s="2"/>
      <c r="W105" s="2"/>
      <c r="X105" s="2"/>
      <c r="Y105" s="2"/>
      <c r="Z105" s="2"/>
    </row>
    <row r="106" spans="1:26" ht="14.25" customHeight="1">
      <c r="A106" s="2"/>
      <c r="B106" s="2"/>
      <c r="C106" s="2"/>
      <c r="D106" s="2"/>
      <c r="E106" s="120" t="s">
        <v>1744</v>
      </c>
      <c r="F106" s="120" t="s">
        <v>1710</v>
      </c>
      <c r="G106" s="2" t="s">
        <v>57</v>
      </c>
      <c r="H106" s="2" t="s">
        <v>1198</v>
      </c>
      <c r="I106" s="121">
        <v>31.984353590306291</v>
      </c>
      <c r="J106" s="121">
        <f t="shared" si="0"/>
        <v>31.984353590306291</v>
      </c>
      <c r="K106" s="2"/>
      <c r="L106" s="2"/>
      <c r="M106" s="2"/>
      <c r="N106" s="2"/>
      <c r="O106" s="2"/>
      <c r="P106" s="2"/>
      <c r="Q106" s="2"/>
      <c r="R106" s="2"/>
      <c r="S106" s="2"/>
      <c r="T106" s="2"/>
      <c r="U106" s="2"/>
      <c r="V106" s="2"/>
      <c r="W106" s="2"/>
      <c r="X106" s="2"/>
      <c r="Y106" s="2"/>
      <c r="Z106" s="2"/>
    </row>
    <row r="107" spans="1:26" ht="14.25" customHeight="1">
      <c r="A107" s="2"/>
      <c r="B107" s="2"/>
      <c r="C107" s="2"/>
      <c r="D107" s="2"/>
      <c r="E107" s="120" t="s">
        <v>1744</v>
      </c>
      <c r="F107" s="120" t="s">
        <v>1710</v>
      </c>
      <c r="G107" s="2" t="s">
        <v>57</v>
      </c>
      <c r="H107" s="2" t="s">
        <v>85</v>
      </c>
      <c r="I107" s="121">
        <v>8.2130164830722538E-2</v>
      </c>
      <c r="J107" s="121">
        <f t="shared" si="0"/>
        <v>9.1985784610409252E-2</v>
      </c>
      <c r="K107" s="2"/>
      <c r="L107" s="2"/>
      <c r="M107" s="2"/>
      <c r="N107" s="2"/>
      <c r="O107" s="2"/>
      <c r="P107" s="2"/>
      <c r="Q107" s="2"/>
      <c r="R107" s="2"/>
      <c r="S107" s="2"/>
      <c r="T107" s="2"/>
      <c r="U107" s="2"/>
      <c r="V107" s="2"/>
      <c r="W107" s="2"/>
      <c r="X107" s="2"/>
      <c r="Y107" s="2"/>
      <c r="Z107" s="2"/>
    </row>
    <row r="108" spans="1:26" ht="14.25" customHeight="1">
      <c r="A108" s="2"/>
      <c r="B108" s="2"/>
      <c r="C108" s="2"/>
      <c r="D108" s="2"/>
      <c r="E108" s="120" t="s">
        <v>1744</v>
      </c>
      <c r="F108" s="120" t="s">
        <v>1710</v>
      </c>
      <c r="G108" s="2" t="s">
        <v>57</v>
      </c>
      <c r="H108" s="2" t="s">
        <v>87</v>
      </c>
      <c r="I108" s="121">
        <v>1.0667549093099755</v>
      </c>
      <c r="J108" s="121">
        <f t="shared" si="0"/>
        <v>0.88926174496644295</v>
      </c>
      <c r="K108" s="2"/>
      <c r="L108" s="2"/>
      <c r="M108" s="2"/>
      <c r="N108" s="2"/>
      <c r="O108" s="2"/>
      <c r="P108" s="2"/>
      <c r="Q108" s="2"/>
      <c r="R108" s="2"/>
      <c r="S108" s="2"/>
      <c r="T108" s="2"/>
      <c r="U108" s="2"/>
      <c r="V108" s="2"/>
      <c r="W108" s="2"/>
      <c r="X108" s="2"/>
      <c r="Y108" s="2"/>
      <c r="Z108" s="2"/>
    </row>
    <row r="109" spans="1:26" ht="14.25" customHeight="1">
      <c r="A109" s="2"/>
      <c r="B109" s="2"/>
      <c r="C109" s="2"/>
      <c r="D109" s="2"/>
      <c r="E109" s="120" t="s">
        <v>1744</v>
      </c>
      <c r="F109" s="120" t="s">
        <v>1710</v>
      </c>
      <c r="G109" s="2" t="s">
        <v>57</v>
      </c>
      <c r="H109" s="127" t="s">
        <v>1713</v>
      </c>
      <c r="I109" s="121"/>
      <c r="J109" s="121">
        <f t="shared" si="0"/>
        <v>0</v>
      </c>
      <c r="K109" s="2"/>
      <c r="L109" s="2"/>
      <c r="M109" s="2"/>
      <c r="N109" s="2"/>
      <c r="O109" s="2"/>
      <c r="P109" s="2"/>
      <c r="Q109" s="2"/>
      <c r="R109" s="2"/>
      <c r="S109" s="2"/>
      <c r="T109" s="2"/>
      <c r="U109" s="2"/>
      <c r="V109" s="2"/>
      <c r="W109" s="2"/>
      <c r="X109" s="2"/>
      <c r="Y109" s="2"/>
      <c r="Z109" s="2"/>
    </row>
    <row r="110" spans="1:26" ht="14.25" customHeight="1">
      <c r="A110" s="2"/>
      <c r="B110" s="2"/>
      <c r="C110" s="2"/>
      <c r="D110" s="2"/>
      <c r="E110" s="120" t="s">
        <v>1744</v>
      </c>
      <c r="F110" s="120" t="s">
        <v>1710</v>
      </c>
      <c r="G110" s="2" t="s">
        <v>550</v>
      </c>
      <c r="H110" s="2" t="s">
        <v>1198</v>
      </c>
      <c r="I110" s="121">
        <v>10.720007384219727</v>
      </c>
      <c r="J110" s="121">
        <f t="shared" si="0"/>
        <v>10.720007384219727</v>
      </c>
      <c r="K110" s="2"/>
      <c r="L110" s="2"/>
      <c r="M110" s="2"/>
      <c r="N110" s="2"/>
      <c r="O110" s="2"/>
      <c r="P110" s="2"/>
      <c r="Q110" s="2"/>
      <c r="R110" s="2"/>
      <c r="S110" s="2"/>
      <c r="T110" s="2"/>
      <c r="U110" s="2"/>
      <c r="V110" s="2"/>
      <c r="W110" s="2"/>
      <c r="X110" s="2"/>
      <c r="Y110" s="2"/>
      <c r="Z110" s="2"/>
    </row>
    <row r="111" spans="1:26" ht="14.25" customHeight="1">
      <c r="A111" s="2"/>
      <c r="B111" s="2"/>
      <c r="C111" s="2"/>
      <c r="D111" s="2"/>
      <c r="E111" s="120" t="s">
        <v>1744</v>
      </c>
      <c r="F111" s="120" t="s">
        <v>1710</v>
      </c>
      <c r="G111" s="2" t="s">
        <v>550</v>
      </c>
      <c r="H111" s="2" t="s">
        <v>85</v>
      </c>
      <c r="I111" s="121">
        <v>1.0689291825199037</v>
      </c>
      <c r="J111" s="121">
        <f t="shared" si="0"/>
        <v>1.1972006844222922</v>
      </c>
      <c r="K111" s="2"/>
      <c r="L111" s="2"/>
      <c r="M111" s="2"/>
      <c r="N111" s="2"/>
      <c r="O111" s="2"/>
      <c r="P111" s="2"/>
      <c r="Q111" s="2"/>
      <c r="R111" s="2"/>
      <c r="S111" s="2"/>
      <c r="T111" s="2"/>
      <c r="U111" s="2"/>
      <c r="V111" s="2"/>
      <c r="W111" s="2"/>
      <c r="X111" s="2"/>
      <c r="Y111" s="2"/>
      <c r="Z111" s="2"/>
    </row>
    <row r="112" spans="1:26" ht="14.25" customHeight="1">
      <c r="A112" s="2"/>
      <c r="B112" s="2"/>
      <c r="C112" s="2"/>
      <c r="D112" s="2"/>
      <c r="E112" s="120" t="s">
        <v>1744</v>
      </c>
      <c r="F112" s="120" t="s">
        <v>1710</v>
      </c>
      <c r="G112" s="2" t="s">
        <v>550</v>
      </c>
      <c r="H112" s="2" t="s">
        <v>87</v>
      </c>
      <c r="I112" s="121">
        <v>3.526156079221298E-2</v>
      </c>
      <c r="J112" s="121">
        <f t="shared" si="0"/>
        <v>0.88926174496644295</v>
      </c>
      <c r="K112" s="2"/>
      <c r="L112" s="2"/>
      <c r="M112" s="2"/>
      <c r="N112" s="2"/>
      <c r="O112" s="2"/>
      <c r="P112" s="2"/>
      <c r="Q112" s="2"/>
      <c r="R112" s="2"/>
      <c r="S112" s="2"/>
      <c r="T112" s="2"/>
      <c r="U112" s="2"/>
      <c r="V112" s="2"/>
      <c r="W112" s="2"/>
      <c r="X112" s="2"/>
      <c r="Y112" s="2"/>
      <c r="Z112" s="2"/>
    </row>
    <row r="113" spans="1:26" ht="14.25" customHeight="1">
      <c r="A113" s="2"/>
      <c r="B113" s="2"/>
      <c r="C113" s="2"/>
      <c r="D113" s="2"/>
      <c r="E113" s="120" t="s">
        <v>1744</v>
      </c>
      <c r="F113" s="120" t="s">
        <v>1710</v>
      </c>
      <c r="G113" s="2" t="s">
        <v>550</v>
      </c>
      <c r="H113" s="2" t="s">
        <v>1713</v>
      </c>
      <c r="I113" s="121">
        <v>2.288636497563771</v>
      </c>
      <c r="J113" s="121">
        <f t="shared" si="0"/>
        <v>2.288636497563771</v>
      </c>
      <c r="K113" s="2"/>
      <c r="L113" s="2"/>
      <c r="M113" s="2"/>
      <c r="N113" s="2"/>
      <c r="O113" s="2"/>
      <c r="P113" s="2"/>
      <c r="Q113" s="2"/>
      <c r="R113" s="2"/>
      <c r="S113" s="2"/>
      <c r="T113" s="2"/>
      <c r="U113" s="2"/>
      <c r="V113" s="2"/>
      <c r="W113" s="2"/>
      <c r="X113" s="2"/>
      <c r="Y113" s="2"/>
      <c r="Z113" s="2"/>
    </row>
    <row r="114" spans="1:26" ht="14.25" customHeight="1">
      <c r="A114" s="2"/>
      <c r="B114" s="2"/>
      <c r="C114" s="2"/>
      <c r="D114" s="2"/>
      <c r="E114" s="120" t="s">
        <v>1745</v>
      </c>
      <c r="F114" s="120" t="s">
        <v>1710</v>
      </c>
      <c r="G114" s="2" t="s">
        <v>849</v>
      </c>
      <c r="H114" s="2" t="s">
        <v>1198</v>
      </c>
      <c r="I114" s="121">
        <v>3.7935504518224383</v>
      </c>
      <c r="J114" s="121">
        <f t="shared" si="0"/>
        <v>3.7935504518224383</v>
      </c>
      <c r="K114" s="2"/>
      <c r="L114" s="2"/>
      <c r="M114" s="2"/>
      <c r="N114" s="2"/>
      <c r="O114" s="2"/>
      <c r="P114" s="2"/>
      <c r="Q114" s="2"/>
      <c r="R114" s="2"/>
      <c r="S114" s="2"/>
      <c r="T114" s="2"/>
      <c r="U114" s="2"/>
      <c r="V114" s="2"/>
      <c r="W114" s="2"/>
      <c r="X114" s="2"/>
      <c r="Y114" s="2"/>
      <c r="Z114" s="2"/>
    </row>
    <row r="115" spans="1:26" ht="14.25" customHeight="1">
      <c r="A115" s="2"/>
      <c r="B115" s="2"/>
      <c r="C115" s="2"/>
      <c r="D115" s="2"/>
      <c r="E115" s="120" t="s">
        <v>1745</v>
      </c>
      <c r="F115" s="120" t="s">
        <v>1710</v>
      </c>
      <c r="G115" s="2" t="s">
        <v>849</v>
      </c>
      <c r="H115" s="2" t="s">
        <v>85</v>
      </c>
      <c r="I115" s="121">
        <v>3.030358524999999E-2</v>
      </c>
      <c r="J115" s="121">
        <f t="shared" si="0"/>
        <v>3.3940015479999995E-2</v>
      </c>
      <c r="K115" s="2"/>
      <c r="L115" s="2"/>
      <c r="M115" s="2"/>
      <c r="N115" s="2"/>
      <c r="O115" s="2"/>
      <c r="P115" s="2"/>
      <c r="Q115" s="2"/>
      <c r="R115" s="2"/>
      <c r="S115" s="2"/>
      <c r="T115" s="2"/>
      <c r="U115" s="2"/>
      <c r="V115" s="2"/>
      <c r="W115" s="2"/>
      <c r="X115" s="2"/>
      <c r="Y115" s="2"/>
      <c r="Z115" s="2"/>
    </row>
    <row r="116" spans="1:26" ht="14.25" customHeight="1">
      <c r="A116" s="2"/>
      <c r="B116" s="2"/>
      <c r="C116" s="2"/>
      <c r="D116" s="2"/>
      <c r="E116" s="120" t="s">
        <v>1745</v>
      </c>
      <c r="F116" s="120" t="s">
        <v>1710</v>
      </c>
      <c r="G116" s="2" t="s">
        <v>849</v>
      </c>
      <c r="H116" s="2" t="s">
        <v>87</v>
      </c>
      <c r="I116" s="121">
        <v>4.9726762340000001E-2</v>
      </c>
      <c r="J116" s="121">
        <f t="shared" si="0"/>
        <v>0.88926174496644295</v>
      </c>
      <c r="K116" s="2"/>
      <c r="L116" s="2"/>
      <c r="M116" s="2"/>
      <c r="N116" s="2"/>
      <c r="O116" s="2"/>
      <c r="P116" s="2"/>
      <c r="Q116" s="2"/>
      <c r="R116" s="2"/>
      <c r="S116" s="2"/>
      <c r="T116" s="2"/>
      <c r="U116" s="2"/>
      <c r="V116" s="2"/>
      <c r="W116" s="2"/>
      <c r="X116" s="2"/>
      <c r="Y116" s="2"/>
      <c r="Z116" s="2"/>
    </row>
    <row r="117" spans="1:26" ht="14.25" customHeight="1">
      <c r="A117" s="2"/>
      <c r="B117" s="2"/>
      <c r="C117" s="2"/>
      <c r="D117" s="2"/>
      <c r="E117" s="120" t="s">
        <v>1745</v>
      </c>
      <c r="F117" s="120" t="s">
        <v>1710</v>
      </c>
      <c r="G117" s="2" t="s">
        <v>849</v>
      </c>
      <c r="H117" s="127" t="s">
        <v>1713</v>
      </c>
      <c r="I117" s="121"/>
      <c r="J117" s="121">
        <f t="shared" si="0"/>
        <v>0</v>
      </c>
      <c r="K117" s="2"/>
      <c r="L117" s="2"/>
      <c r="M117" s="2"/>
      <c r="N117" s="2"/>
      <c r="O117" s="2"/>
      <c r="P117" s="2"/>
      <c r="Q117" s="2"/>
      <c r="R117" s="2"/>
      <c r="S117" s="2"/>
      <c r="T117" s="2"/>
      <c r="U117" s="2"/>
      <c r="V117" s="2"/>
      <c r="W117" s="2"/>
      <c r="X117" s="2"/>
      <c r="Y117" s="2"/>
      <c r="Z117" s="2"/>
    </row>
    <row r="118" spans="1:26" ht="14.25" customHeight="1">
      <c r="A118" s="2"/>
      <c r="B118" s="2"/>
      <c r="C118" s="2"/>
      <c r="D118" s="2"/>
      <c r="E118" s="120" t="s">
        <v>1745</v>
      </c>
      <c r="F118" s="120" t="s">
        <v>1710</v>
      </c>
      <c r="G118" s="2" t="s">
        <v>1183</v>
      </c>
      <c r="H118" s="2" t="s">
        <v>1198</v>
      </c>
      <c r="I118" s="121">
        <v>6.7272215642933535</v>
      </c>
      <c r="J118" s="121">
        <f t="shared" si="0"/>
        <v>6.7272215642933535</v>
      </c>
      <c r="K118" s="2"/>
      <c r="L118" s="2"/>
      <c r="M118" s="2"/>
      <c r="N118" s="2"/>
      <c r="O118" s="2"/>
      <c r="P118" s="2"/>
      <c r="Q118" s="2"/>
      <c r="R118" s="2"/>
      <c r="S118" s="2"/>
      <c r="T118" s="2"/>
      <c r="U118" s="2"/>
      <c r="V118" s="2"/>
      <c r="W118" s="2"/>
      <c r="X118" s="2"/>
      <c r="Y118" s="2"/>
      <c r="Z118" s="2"/>
    </row>
    <row r="119" spans="1:26" ht="14.25" customHeight="1">
      <c r="A119" s="2"/>
      <c r="B119" s="2"/>
      <c r="C119" s="2"/>
      <c r="D119" s="2"/>
      <c r="E119" s="120" t="s">
        <v>1745</v>
      </c>
      <c r="F119" s="120" t="s">
        <v>1710</v>
      </c>
      <c r="G119" s="2" t="s">
        <v>1183</v>
      </c>
      <c r="H119" s="2" t="s">
        <v>85</v>
      </c>
      <c r="I119" s="121">
        <v>7.2678225749999992E-2</v>
      </c>
      <c r="J119" s="121">
        <f t="shared" si="0"/>
        <v>8.1399612839999996E-2</v>
      </c>
      <c r="K119" s="2"/>
      <c r="L119" s="2"/>
      <c r="M119" s="2"/>
      <c r="N119" s="2"/>
      <c r="O119" s="2"/>
      <c r="P119" s="2"/>
      <c r="Q119" s="2"/>
      <c r="R119" s="2"/>
      <c r="S119" s="2"/>
      <c r="T119" s="2"/>
      <c r="U119" s="2"/>
      <c r="V119" s="2"/>
      <c r="W119" s="2"/>
      <c r="X119" s="2"/>
      <c r="Y119" s="2"/>
      <c r="Z119" s="2"/>
    </row>
    <row r="120" spans="1:26" ht="14.25" customHeight="1">
      <c r="A120" s="2"/>
      <c r="B120" s="2"/>
      <c r="C120" s="2"/>
      <c r="D120" s="2"/>
      <c r="E120" s="120" t="s">
        <v>1745</v>
      </c>
      <c r="F120" s="120" t="s">
        <v>1710</v>
      </c>
      <c r="G120" s="2" t="s">
        <v>1183</v>
      </c>
      <c r="H120" s="2" t="s">
        <v>87</v>
      </c>
      <c r="I120" s="121">
        <v>2.3824346059999998E-2</v>
      </c>
      <c r="J120" s="121">
        <f t="shared" si="0"/>
        <v>0.88926174496644295</v>
      </c>
      <c r="K120" s="2"/>
      <c r="L120" s="2"/>
      <c r="M120" s="2"/>
      <c r="N120" s="2"/>
      <c r="O120" s="2"/>
      <c r="P120" s="2"/>
      <c r="Q120" s="2"/>
      <c r="R120" s="2"/>
      <c r="S120" s="2"/>
      <c r="T120" s="2"/>
      <c r="U120" s="2"/>
      <c r="V120" s="2"/>
      <c r="W120" s="2"/>
      <c r="X120" s="2"/>
      <c r="Y120" s="2"/>
      <c r="Z120" s="2"/>
    </row>
    <row r="121" spans="1:26" ht="14.25" customHeight="1">
      <c r="A121" s="2"/>
      <c r="B121" s="2"/>
      <c r="C121" s="2"/>
      <c r="D121" s="2"/>
      <c r="E121" s="120" t="s">
        <v>1745</v>
      </c>
      <c r="F121" s="120" t="s">
        <v>1710</v>
      </c>
      <c r="G121" s="2" t="s">
        <v>1183</v>
      </c>
      <c r="H121" s="127" t="s">
        <v>1713</v>
      </c>
      <c r="I121" s="121"/>
      <c r="J121" s="121">
        <f t="shared" si="0"/>
        <v>0</v>
      </c>
      <c r="K121" s="2"/>
      <c r="L121" s="2"/>
      <c r="M121" s="2"/>
      <c r="N121" s="2"/>
      <c r="O121" s="2"/>
      <c r="P121" s="2"/>
      <c r="Q121" s="2"/>
      <c r="R121" s="2"/>
      <c r="S121" s="2"/>
      <c r="T121" s="2"/>
      <c r="U121" s="2"/>
      <c r="V121" s="2"/>
      <c r="W121" s="2"/>
      <c r="X121" s="2"/>
      <c r="Y121" s="2"/>
      <c r="Z121" s="2"/>
    </row>
    <row r="122" spans="1:26" ht="14.25" customHeight="1">
      <c r="A122" s="2"/>
      <c r="B122" s="2"/>
      <c r="C122" s="2"/>
      <c r="D122" s="2"/>
      <c r="E122" s="120" t="s">
        <v>1745</v>
      </c>
      <c r="F122" s="120" t="s">
        <v>1710</v>
      </c>
      <c r="G122" s="2" t="s">
        <v>57</v>
      </c>
      <c r="H122" s="2" t="s">
        <v>1198</v>
      </c>
      <c r="I122" s="121">
        <v>9.3515418329207129</v>
      </c>
      <c r="J122" s="121">
        <f t="shared" si="0"/>
        <v>9.3515418329207129</v>
      </c>
      <c r="K122" s="2"/>
      <c r="L122" s="2"/>
      <c r="M122" s="2"/>
      <c r="N122" s="2"/>
      <c r="O122" s="2"/>
      <c r="P122" s="2"/>
      <c r="Q122" s="2"/>
      <c r="R122" s="2"/>
      <c r="S122" s="2"/>
      <c r="T122" s="2"/>
      <c r="U122" s="2"/>
      <c r="V122" s="2"/>
      <c r="W122" s="2"/>
      <c r="X122" s="2"/>
      <c r="Y122" s="2"/>
      <c r="Z122" s="2"/>
    </row>
    <row r="123" spans="1:26" ht="14.25" customHeight="1">
      <c r="A123" s="2"/>
      <c r="B123" s="2"/>
      <c r="C123" s="2"/>
      <c r="D123" s="2"/>
      <c r="E123" s="120" t="s">
        <v>1745</v>
      </c>
      <c r="F123" s="120" t="s">
        <v>1710</v>
      </c>
      <c r="G123" s="2" t="s">
        <v>57</v>
      </c>
      <c r="H123" s="2" t="s">
        <v>85</v>
      </c>
      <c r="I123" s="121">
        <v>8.2130164830722538E-2</v>
      </c>
      <c r="J123" s="121">
        <f t="shared" si="0"/>
        <v>9.1985784610409252E-2</v>
      </c>
      <c r="K123" s="2"/>
      <c r="L123" s="2"/>
      <c r="M123" s="2"/>
      <c r="N123" s="2"/>
      <c r="O123" s="2"/>
      <c r="P123" s="2"/>
      <c r="Q123" s="2"/>
      <c r="R123" s="2"/>
      <c r="S123" s="2"/>
      <c r="T123" s="2"/>
      <c r="U123" s="2"/>
      <c r="V123" s="2"/>
      <c r="W123" s="2"/>
      <c r="X123" s="2"/>
      <c r="Y123" s="2"/>
      <c r="Z123" s="2"/>
    </row>
    <row r="124" spans="1:26" ht="14.25" customHeight="1">
      <c r="A124" s="2"/>
      <c r="B124" s="2"/>
      <c r="C124" s="2"/>
      <c r="D124" s="2"/>
      <c r="E124" s="120" t="s">
        <v>1745</v>
      </c>
      <c r="F124" s="120" t="s">
        <v>1710</v>
      </c>
      <c r="G124" s="2" t="s">
        <v>57</v>
      </c>
      <c r="H124" s="2" t="s">
        <v>87</v>
      </c>
      <c r="I124" s="121">
        <v>1.0667549093099755</v>
      </c>
      <c r="J124" s="121">
        <f t="shared" si="0"/>
        <v>0.88926174496644295</v>
      </c>
      <c r="K124" s="2"/>
      <c r="L124" s="2"/>
      <c r="M124" s="2"/>
      <c r="N124" s="2"/>
      <c r="O124" s="2"/>
      <c r="P124" s="2"/>
      <c r="Q124" s="2"/>
      <c r="R124" s="2"/>
      <c r="S124" s="2"/>
      <c r="T124" s="2"/>
      <c r="U124" s="2"/>
      <c r="V124" s="2"/>
      <c r="W124" s="2"/>
      <c r="X124" s="2"/>
      <c r="Y124" s="2"/>
      <c r="Z124" s="2"/>
    </row>
    <row r="125" spans="1:26" ht="14.25" customHeight="1">
      <c r="A125" s="2"/>
      <c r="B125" s="2"/>
      <c r="C125" s="2"/>
      <c r="D125" s="2"/>
      <c r="E125" s="120" t="s">
        <v>1745</v>
      </c>
      <c r="F125" s="120" t="s">
        <v>1710</v>
      </c>
      <c r="G125" s="2" t="s">
        <v>57</v>
      </c>
      <c r="H125" s="127" t="s">
        <v>1713</v>
      </c>
      <c r="I125" s="121"/>
      <c r="J125" s="121">
        <f t="shared" si="0"/>
        <v>0</v>
      </c>
      <c r="K125" s="2"/>
      <c r="L125" s="2"/>
      <c r="M125" s="2"/>
      <c r="N125" s="2"/>
      <c r="O125" s="2"/>
      <c r="P125" s="2"/>
      <c r="Q125" s="2"/>
      <c r="R125" s="2"/>
      <c r="S125" s="2"/>
      <c r="T125" s="2"/>
      <c r="U125" s="2"/>
      <c r="V125" s="2"/>
      <c r="W125" s="2"/>
      <c r="X125" s="2"/>
      <c r="Y125" s="2"/>
      <c r="Z125" s="2"/>
    </row>
    <row r="126" spans="1:26" ht="14.25" customHeight="1">
      <c r="A126" s="2"/>
      <c r="B126" s="2"/>
      <c r="C126" s="2"/>
      <c r="D126" s="2"/>
      <c r="E126" s="120" t="s">
        <v>1745</v>
      </c>
      <c r="F126" s="120" t="s">
        <v>1710</v>
      </c>
      <c r="G126" s="2" t="s">
        <v>550</v>
      </c>
      <c r="H126" s="2" t="s">
        <v>1198</v>
      </c>
      <c r="I126" s="121">
        <v>3.934310155889575</v>
      </c>
      <c r="J126" s="121">
        <f t="shared" si="0"/>
        <v>3.934310155889575</v>
      </c>
      <c r="K126" s="2"/>
      <c r="L126" s="2"/>
      <c r="M126" s="2"/>
      <c r="N126" s="2"/>
      <c r="O126" s="2"/>
      <c r="P126" s="2"/>
      <c r="Q126" s="2"/>
      <c r="R126" s="2"/>
      <c r="S126" s="2"/>
      <c r="T126" s="2"/>
      <c r="U126" s="2"/>
      <c r="V126" s="2"/>
      <c r="W126" s="2"/>
      <c r="X126" s="2"/>
      <c r="Y126" s="2"/>
      <c r="Z126" s="2"/>
    </row>
    <row r="127" spans="1:26" ht="14.25" customHeight="1">
      <c r="A127" s="2"/>
      <c r="B127" s="2"/>
      <c r="C127" s="2"/>
      <c r="D127" s="2"/>
      <c r="E127" s="120" t="s">
        <v>1745</v>
      </c>
      <c r="F127" s="120" t="s">
        <v>1710</v>
      </c>
      <c r="G127" s="2" t="s">
        <v>550</v>
      </c>
      <c r="H127" s="2" t="s">
        <v>85</v>
      </c>
      <c r="I127" s="121">
        <v>0.23767575650850534</v>
      </c>
      <c r="J127" s="121">
        <f t="shared" si="0"/>
        <v>0.26619684728952603</v>
      </c>
      <c r="K127" s="2"/>
      <c r="L127" s="2"/>
      <c r="M127" s="2"/>
      <c r="N127" s="2"/>
      <c r="O127" s="2"/>
      <c r="P127" s="2"/>
      <c r="Q127" s="2"/>
      <c r="R127" s="2"/>
      <c r="S127" s="2"/>
      <c r="T127" s="2"/>
      <c r="U127" s="2"/>
      <c r="V127" s="2"/>
      <c r="W127" s="2"/>
      <c r="X127" s="2"/>
      <c r="Y127" s="2"/>
      <c r="Z127" s="2"/>
    </row>
    <row r="128" spans="1:26" ht="14.25" customHeight="1">
      <c r="A128" s="2"/>
      <c r="B128" s="2"/>
      <c r="C128" s="2"/>
      <c r="D128" s="2"/>
      <c r="E128" s="120" t="s">
        <v>1745</v>
      </c>
      <c r="F128" s="120" t="s">
        <v>1710</v>
      </c>
      <c r="G128" s="2" t="s">
        <v>550</v>
      </c>
      <c r="H128" s="2" t="s">
        <v>87</v>
      </c>
      <c r="I128" s="121">
        <v>8.2453086900261194E-2</v>
      </c>
      <c r="J128" s="121">
        <f t="shared" si="0"/>
        <v>0.88926174496644295</v>
      </c>
      <c r="K128" s="2"/>
      <c r="L128" s="2"/>
      <c r="M128" s="2"/>
      <c r="N128" s="2"/>
      <c r="O128" s="2"/>
      <c r="P128" s="2"/>
      <c r="Q128" s="2"/>
      <c r="R128" s="2"/>
      <c r="S128" s="2"/>
      <c r="T128" s="2"/>
      <c r="U128" s="2"/>
      <c r="V128" s="2"/>
      <c r="W128" s="2"/>
      <c r="X128" s="2"/>
      <c r="Y128" s="2"/>
      <c r="Z128" s="2"/>
    </row>
    <row r="129" spans="1:26" ht="14.25" customHeight="1">
      <c r="A129" s="2"/>
      <c r="B129" s="2"/>
      <c r="C129" s="2"/>
      <c r="D129" s="2"/>
      <c r="E129" s="120" t="s">
        <v>1745</v>
      </c>
      <c r="F129" s="120" t="s">
        <v>1710</v>
      </c>
      <c r="G129" s="2" t="s">
        <v>550</v>
      </c>
      <c r="H129" s="2" t="s">
        <v>1713</v>
      </c>
      <c r="I129" s="121">
        <v>0.48102752916835578</v>
      </c>
      <c r="J129" s="121">
        <f t="shared" si="0"/>
        <v>0.48102752916835578</v>
      </c>
      <c r="K129" s="2"/>
      <c r="L129" s="2"/>
      <c r="M129" s="2"/>
      <c r="N129" s="2"/>
      <c r="O129" s="2"/>
      <c r="P129" s="2"/>
      <c r="Q129" s="2"/>
      <c r="R129" s="2"/>
      <c r="S129" s="2"/>
      <c r="T129" s="2"/>
      <c r="U129" s="2"/>
      <c r="V129" s="2"/>
      <c r="W129" s="2"/>
      <c r="X129" s="2"/>
      <c r="Y129" s="2"/>
      <c r="Z129" s="2"/>
    </row>
    <row r="130" spans="1:26" ht="14.25" customHeight="1">
      <c r="A130" s="2"/>
      <c r="B130" s="2"/>
      <c r="C130" s="2"/>
      <c r="D130" s="2"/>
      <c r="E130" s="120" t="s">
        <v>1746</v>
      </c>
      <c r="F130" s="120" t="s">
        <v>1710</v>
      </c>
      <c r="G130" s="2" t="s">
        <v>849</v>
      </c>
      <c r="H130" s="2" t="s">
        <v>1198</v>
      </c>
      <c r="I130" s="121">
        <v>74.302446823678565</v>
      </c>
      <c r="J130" s="121">
        <f t="shared" si="0"/>
        <v>74.302446823678565</v>
      </c>
      <c r="K130" s="2"/>
      <c r="L130" s="2"/>
      <c r="M130" s="2"/>
      <c r="N130" s="2"/>
      <c r="O130" s="2"/>
      <c r="P130" s="2"/>
      <c r="Q130" s="2"/>
      <c r="R130" s="2"/>
      <c r="S130" s="2"/>
      <c r="T130" s="2"/>
      <c r="U130" s="2"/>
      <c r="V130" s="2"/>
      <c r="W130" s="2"/>
      <c r="X130" s="2"/>
      <c r="Y130" s="2"/>
      <c r="Z130" s="2"/>
    </row>
    <row r="131" spans="1:26" ht="14.25" customHeight="1">
      <c r="A131" s="2"/>
      <c r="B131" s="2"/>
      <c r="C131" s="2"/>
      <c r="D131" s="2"/>
      <c r="E131" s="120" t="s">
        <v>1746</v>
      </c>
      <c r="F131" s="120" t="s">
        <v>1710</v>
      </c>
      <c r="G131" s="2" t="s">
        <v>849</v>
      </c>
      <c r="H131" s="2" t="s">
        <v>85</v>
      </c>
      <c r="I131" s="121">
        <v>3.3007092749999994E-2</v>
      </c>
      <c r="J131" s="121">
        <f t="shared" si="0"/>
        <v>3.696794388E-2</v>
      </c>
      <c r="K131" s="2"/>
      <c r="L131" s="2"/>
      <c r="M131" s="2"/>
      <c r="N131" s="2"/>
      <c r="O131" s="2"/>
      <c r="P131" s="2"/>
      <c r="Q131" s="2"/>
      <c r="R131" s="2"/>
      <c r="S131" s="2"/>
      <c r="T131" s="2"/>
      <c r="U131" s="2"/>
      <c r="V131" s="2"/>
      <c r="W131" s="2"/>
      <c r="X131" s="2"/>
      <c r="Y131" s="2"/>
      <c r="Z131" s="2"/>
    </row>
    <row r="132" spans="1:26" ht="14.25" customHeight="1">
      <c r="A132" s="2"/>
      <c r="B132" s="2"/>
      <c r="C132" s="2"/>
      <c r="D132" s="2"/>
      <c r="E132" s="120" t="s">
        <v>1746</v>
      </c>
      <c r="F132" s="120" t="s">
        <v>1710</v>
      </c>
      <c r="G132" s="2" t="s">
        <v>849</v>
      </c>
      <c r="H132" s="2" t="s">
        <v>87</v>
      </c>
      <c r="I132" s="121">
        <v>0.34412862689999996</v>
      </c>
      <c r="J132" s="121">
        <f t="shared" si="0"/>
        <v>0.88926174496644295</v>
      </c>
      <c r="K132" s="2"/>
      <c r="L132" s="2"/>
      <c r="M132" s="2"/>
      <c r="N132" s="2"/>
      <c r="O132" s="2"/>
      <c r="P132" s="2"/>
      <c r="Q132" s="2"/>
      <c r="R132" s="2"/>
      <c r="S132" s="2"/>
      <c r="T132" s="2"/>
      <c r="U132" s="2"/>
      <c r="V132" s="2"/>
      <c r="W132" s="2"/>
      <c r="X132" s="2"/>
      <c r="Y132" s="2"/>
      <c r="Z132" s="2"/>
    </row>
    <row r="133" spans="1:26" ht="14.25" customHeight="1">
      <c r="A133" s="2"/>
      <c r="B133" s="2"/>
      <c r="C133" s="2"/>
      <c r="D133" s="2"/>
      <c r="E133" s="120" t="s">
        <v>1746</v>
      </c>
      <c r="F133" s="120" t="s">
        <v>1710</v>
      </c>
      <c r="G133" s="2" t="s">
        <v>849</v>
      </c>
      <c r="H133" s="127" t="s">
        <v>1713</v>
      </c>
      <c r="I133" s="121"/>
      <c r="J133" s="121">
        <f t="shared" si="0"/>
        <v>0</v>
      </c>
      <c r="K133" s="2"/>
      <c r="L133" s="2"/>
      <c r="M133" s="2"/>
      <c r="N133" s="2"/>
      <c r="O133" s="2"/>
      <c r="P133" s="2"/>
      <c r="Q133" s="2"/>
      <c r="R133" s="2"/>
      <c r="S133" s="2"/>
      <c r="T133" s="2"/>
      <c r="U133" s="2"/>
      <c r="V133" s="2"/>
      <c r="W133" s="2"/>
      <c r="X133" s="2"/>
      <c r="Y133" s="2"/>
      <c r="Z133" s="2"/>
    </row>
    <row r="134" spans="1:26" ht="14.25" customHeight="1">
      <c r="A134" s="2"/>
      <c r="B134" s="2"/>
      <c r="C134" s="2"/>
      <c r="D134" s="2"/>
      <c r="E134" s="120" t="s">
        <v>1746</v>
      </c>
      <c r="F134" s="120" t="s">
        <v>1710</v>
      </c>
      <c r="G134" s="2" t="s">
        <v>1183</v>
      </c>
      <c r="H134" s="2" t="s">
        <v>1198</v>
      </c>
      <c r="I134" s="121">
        <v>34.50504557231578</v>
      </c>
      <c r="J134" s="121">
        <f t="shared" si="0"/>
        <v>34.50504557231578</v>
      </c>
      <c r="K134" s="2"/>
      <c r="L134" s="2"/>
      <c r="M134" s="2"/>
      <c r="N134" s="2"/>
      <c r="O134" s="2"/>
      <c r="P134" s="2"/>
      <c r="Q134" s="2"/>
      <c r="R134" s="2"/>
      <c r="S134" s="2"/>
      <c r="T134" s="2"/>
      <c r="U134" s="2"/>
      <c r="V134" s="2"/>
      <c r="W134" s="2"/>
      <c r="X134" s="2"/>
      <c r="Y134" s="2"/>
      <c r="Z134" s="2"/>
    </row>
    <row r="135" spans="1:26" ht="14.25" customHeight="1">
      <c r="A135" s="2"/>
      <c r="B135" s="2"/>
      <c r="C135" s="2"/>
      <c r="D135" s="2"/>
      <c r="E135" s="120" t="s">
        <v>1746</v>
      </c>
      <c r="F135" s="120" t="s">
        <v>1710</v>
      </c>
      <c r="G135" s="2" t="s">
        <v>1183</v>
      </c>
      <c r="H135" s="2" t="s">
        <v>85</v>
      </c>
      <c r="I135" s="121">
        <v>0.30018533824999999</v>
      </c>
      <c r="J135" s="121">
        <f t="shared" si="0"/>
        <v>0.33620757884000002</v>
      </c>
      <c r="K135" s="2"/>
      <c r="L135" s="2"/>
      <c r="M135" s="2"/>
      <c r="N135" s="2"/>
      <c r="O135" s="2"/>
      <c r="P135" s="2"/>
      <c r="Q135" s="2"/>
      <c r="R135" s="2"/>
      <c r="S135" s="2"/>
      <c r="T135" s="2"/>
      <c r="U135" s="2"/>
      <c r="V135" s="2"/>
      <c r="W135" s="2"/>
      <c r="X135" s="2"/>
      <c r="Y135" s="2"/>
      <c r="Z135" s="2"/>
    </row>
    <row r="136" spans="1:26" ht="14.25" customHeight="1">
      <c r="A136" s="2"/>
      <c r="B136" s="2"/>
      <c r="C136" s="2"/>
      <c r="D136" s="2"/>
      <c r="E136" s="120" t="s">
        <v>1746</v>
      </c>
      <c r="F136" s="120" t="s">
        <v>1710</v>
      </c>
      <c r="G136" s="2" t="s">
        <v>1183</v>
      </c>
      <c r="H136" s="2" t="s">
        <v>87</v>
      </c>
      <c r="I136" s="121">
        <v>6.4880577879999998E-2</v>
      </c>
      <c r="J136" s="121">
        <f t="shared" si="0"/>
        <v>0.88926174496644295</v>
      </c>
      <c r="K136" s="2"/>
      <c r="L136" s="2"/>
      <c r="M136" s="2"/>
      <c r="N136" s="2"/>
      <c r="O136" s="2"/>
      <c r="P136" s="2"/>
      <c r="Q136" s="2"/>
      <c r="R136" s="2"/>
      <c r="S136" s="2"/>
      <c r="T136" s="2"/>
      <c r="U136" s="2"/>
      <c r="V136" s="2"/>
      <c r="W136" s="2"/>
      <c r="X136" s="2"/>
      <c r="Y136" s="2"/>
      <c r="Z136" s="2"/>
    </row>
    <row r="137" spans="1:26" ht="14.25" customHeight="1">
      <c r="A137" s="2"/>
      <c r="B137" s="2"/>
      <c r="C137" s="2"/>
      <c r="D137" s="2"/>
      <c r="E137" s="120" t="s">
        <v>1746</v>
      </c>
      <c r="F137" s="120" t="s">
        <v>1710</v>
      </c>
      <c r="G137" s="2" t="s">
        <v>1183</v>
      </c>
      <c r="H137" s="127" t="s">
        <v>1713</v>
      </c>
      <c r="I137" s="121"/>
      <c r="J137" s="121">
        <f t="shared" si="0"/>
        <v>0</v>
      </c>
      <c r="K137" s="2"/>
      <c r="L137" s="2"/>
      <c r="M137" s="2"/>
      <c r="N137" s="2"/>
      <c r="O137" s="2"/>
      <c r="P137" s="2"/>
      <c r="Q137" s="2"/>
      <c r="R137" s="2"/>
      <c r="S137" s="2"/>
      <c r="T137" s="2"/>
      <c r="U137" s="2"/>
      <c r="V137" s="2"/>
      <c r="W137" s="2"/>
      <c r="X137" s="2"/>
      <c r="Y137" s="2"/>
      <c r="Z137" s="2"/>
    </row>
    <row r="138" spans="1:26" ht="14.25" customHeight="1">
      <c r="A138" s="2"/>
      <c r="B138" s="2"/>
      <c r="C138" s="2"/>
      <c r="D138" s="2"/>
      <c r="E138" s="120" t="s">
        <v>1746</v>
      </c>
      <c r="F138" s="120" t="s">
        <v>1710</v>
      </c>
      <c r="G138" s="2" t="s">
        <v>57</v>
      </c>
      <c r="H138" s="2" t="s">
        <v>1198</v>
      </c>
      <c r="I138" s="121">
        <v>55.646309218508286</v>
      </c>
      <c r="J138" s="121">
        <f t="shared" si="0"/>
        <v>55.646309218508286</v>
      </c>
      <c r="K138" s="2"/>
      <c r="L138" s="2"/>
      <c r="M138" s="2"/>
      <c r="N138" s="2"/>
      <c r="O138" s="2"/>
      <c r="P138" s="2"/>
      <c r="Q138" s="2"/>
      <c r="R138" s="2"/>
      <c r="S138" s="2"/>
      <c r="T138" s="2"/>
      <c r="U138" s="2"/>
      <c r="V138" s="2"/>
      <c r="W138" s="2"/>
      <c r="X138" s="2"/>
      <c r="Y138" s="2"/>
      <c r="Z138" s="2"/>
    </row>
    <row r="139" spans="1:26" ht="14.25" customHeight="1">
      <c r="A139" s="2"/>
      <c r="B139" s="2"/>
      <c r="C139" s="2"/>
      <c r="D139" s="2"/>
      <c r="E139" s="120" t="s">
        <v>1746</v>
      </c>
      <c r="F139" s="120" t="s">
        <v>1710</v>
      </c>
      <c r="G139" s="2" t="s">
        <v>57</v>
      </c>
      <c r="H139" s="2" t="s">
        <v>85</v>
      </c>
      <c r="I139" s="121">
        <v>8.2130164830722538E-2</v>
      </c>
      <c r="J139" s="121">
        <f t="shared" si="0"/>
        <v>9.1985784610409252E-2</v>
      </c>
      <c r="K139" s="2"/>
      <c r="L139" s="2"/>
      <c r="M139" s="2"/>
      <c r="N139" s="2"/>
      <c r="O139" s="2"/>
      <c r="P139" s="2"/>
      <c r="Q139" s="2"/>
      <c r="R139" s="2"/>
      <c r="S139" s="2"/>
      <c r="T139" s="2"/>
      <c r="U139" s="2"/>
      <c r="V139" s="2"/>
      <c r="W139" s="2"/>
      <c r="X139" s="2"/>
      <c r="Y139" s="2"/>
      <c r="Z139" s="2"/>
    </row>
    <row r="140" spans="1:26" ht="14.25" customHeight="1">
      <c r="A140" s="2"/>
      <c r="B140" s="2"/>
      <c r="C140" s="2"/>
      <c r="D140" s="2"/>
      <c r="E140" s="120" t="s">
        <v>1746</v>
      </c>
      <c r="F140" s="120" t="s">
        <v>1710</v>
      </c>
      <c r="G140" s="2" t="s">
        <v>57</v>
      </c>
      <c r="H140" s="2" t="s">
        <v>87</v>
      </c>
      <c r="I140" s="121">
        <v>1.0667549093099755</v>
      </c>
      <c r="J140" s="121">
        <f t="shared" si="0"/>
        <v>0.88926174496644295</v>
      </c>
      <c r="K140" s="2"/>
      <c r="L140" s="2"/>
      <c r="M140" s="2"/>
      <c r="N140" s="2"/>
      <c r="O140" s="2"/>
      <c r="P140" s="2"/>
      <c r="Q140" s="2"/>
      <c r="R140" s="2"/>
      <c r="S140" s="2"/>
      <c r="T140" s="2"/>
      <c r="U140" s="2"/>
      <c r="V140" s="2"/>
      <c r="W140" s="2"/>
      <c r="X140" s="2"/>
      <c r="Y140" s="2"/>
      <c r="Z140" s="2"/>
    </row>
    <row r="141" spans="1:26" ht="14.25" customHeight="1">
      <c r="A141" s="2"/>
      <c r="B141" s="2"/>
      <c r="C141" s="2"/>
      <c r="D141" s="2"/>
      <c r="E141" s="120" t="s">
        <v>1746</v>
      </c>
      <c r="F141" s="120" t="s">
        <v>1710</v>
      </c>
      <c r="G141" s="2" t="s">
        <v>57</v>
      </c>
      <c r="H141" s="127" t="s">
        <v>1713</v>
      </c>
      <c r="I141" s="121"/>
      <c r="J141" s="121">
        <f t="shared" si="0"/>
        <v>0</v>
      </c>
      <c r="K141" s="2"/>
      <c r="L141" s="2"/>
      <c r="M141" s="2"/>
      <c r="N141" s="2"/>
      <c r="O141" s="2"/>
      <c r="P141" s="2"/>
      <c r="Q141" s="2"/>
      <c r="R141" s="2"/>
      <c r="S141" s="2"/>
      <c r="T141" s="2"/>
      <c r="U141" s="2"/>
      <c r="V141" s="2"/>
      <c r="W141" s="2"/>
      <c r="X141" s="2"/>
      <c r="Y141" s="2"/>
      <c r="Z141" s="2"/>
    </row>
    <row r="142" spans="1:26" ht="14.25" customHeight="1">
      <c r="A142" s="2"/>
      <c r="B142" s="2"/>
      <c r="C142" s="2"/>
      <c r="D142" s="2"/>
      <c r="E142" s="120" t="s">
        <v>1746</v>
      </c>
      <c r="F142" s="120" t="s">
        <v>1710</v>
      </c>
      <c r="G142" s="2" t="s">
        <v>550</v>
      </c>
      <c r="H142" s="2" t="s">
        <v>1198</v>
      </c>
      <c r="I142" s="121">
        <v>31.141583318786438</v>
      </c>
      <c r="J142" s="121">
        <f t="shared" si="0"/>
        <v>31.141583318786438</v>
      </c>
      <c r="K142" s="2"/>
      <c r="L142" s="2"/>
      <c r="M142" s="2"/>
      <c r="N142" s="2"/>
      <c r="O142" s="2"/>
      <c r="P142" s="2"/>
      <c r="Q142" s="2"/>
      <c r="R142" s="2"/>
      <c r="S142" s="2"/>
      <c r="T142" s="2"/>
      <c r="U142" s="2"/>
      <c r="V142" s="2"/>
      <c r="W142" s="2"/>
      <c r="X142" s="2"/>
      <c r="Y142" s="2"/>
      <c r="Z142" s="2"/>
    </row>
    <row r="143" spans="1:26" ht="14.25" customHeight="1">
      <c r="A143" s="2"/>
      <c r="B143" s="2"/>
      <c r="C143" s="2"/>
      <c r="D143" s="2"/>
      <c r="E143" s="120" t="s">
        <v>1746</v>
      </c>
      <c r="F143" s="120" t="s">
        <v>1710</v>
      </c>
      <c r="G143" s="2" t="s">
        <v>550</v>
      </c>
      <c r="H143" s="2" t="s">
        <v>85</v>
      </c>
      <c r="I143" s="121">
        <v>3.6813153683274562</v>
      </c>
      <c r="J143" s="121">
        <f t="shared" si="0"/>
        <v>4.1230732125267515</v>
      </c>
      <c r="K143" s="2"/>
      <c r="L143" s="2"/>
      <c r="M143" s="2"/>
      <c r="N143" s="2"/>
      <c r="O143" s="2"/>
      <c r="P143" s="2"/>
      <c r="Q143" s="2"/>
      <c r="R143" s="2"/>
      <c r="S143" s="2"/>
      <c r="T143" s="2"/>
      <c r="U143" s="2"/>
      <c r="V143" s="2"/>
      <c r="W143" s="2"/>
      <c r="X143" s="2"/>
      <c r="Y143" s="2"/>
      <c r="Z143" s="2"/>
    </row>
    <row r="144" spans="1:26" ht="14.25" customHeight="1">
      <c r="A144" s="2"/>
      <c r="B144" s="2"/>
      <c r="C144" s="2"/>
      <c r="D144" s="2"/>
      <c r="E144" s="120" t="s">
        <v>1746</v>
      </c>
      <c r="F144" s="120" t="s">
        <v>1710</v>
      </c>
      <c r="G144" s="2" t="s">
        <v>550</v>
      </c>
      <c r="H144" s="2" t="s">
        <v>87</v>
      </c>
      <c r="I144" s="121">
        <v>7.4628588714381883E-2</v>
      </c>
      <c r="J144" s="121">
        <f t="shared" si="0"/>
        <v>0.88926174496644295</v>
      </c>
      <c r="K144" s="2"/>
      <c r="L144" s="2"/>
      <c r="M144" s="2"/>
      <c r="N144" s="2"/>
      <c r="O144" s="2"/>
      <c r="P144" s="2"/>
      <c r="Q144" s="2"/>
      <c r="R144" s="2"/>
      <c r="S144" s="2"/>
      <c r="T144" s="2"/>
      <c r="U144" s="2"/>
      <c r="V144" s="2"/>
      <c r="W144" s="2"/>
      <c r="X144" s="2"/>
      <c r="Y144" s="2"/>
      <c r="Z144" s="2"/>
    </row>
    <row r="145" spans="1:26" ht="14.25" customHeight="1">
      <c r="A145" s="2"/>
      <c r="B145" s="2"/>
      <c r="C145" s="2"/>
      <c r="D145" s="2"/>
      <c r="E145" s="120" t="s">
        <v>1746</v>
      </c>
      <c r="F145" s="120" t="s">
        <v>1710</v>
      </c>
      <c r="G145" s="2" t="s">
        <v>550</v>
      </c>
      <c r="H145" s="2" t="s">
        <v>1713</v>
      </c>
      <c r="I145" s="121">
        <v>3.739649195133214</v>
      </c>
      <c r="J145" s="121">
        <f t="shared" si="0"/>
        <v>3.739649195133214</v>
      </c>
      <c r="K145" s="2"/>
      <c r="L145" s="2"/>
      <c r="M145" s="2"/>
      <c r="N145" s="2"/>
      <c r="O145" s="2"/>
      <c r="P145" s="2"/>
      <c r="Q145" s="2"/>
      <c r="R145" s="2"/>
      <c r="S145" s="2"/>
      <c r="T145" s="2"/>
      <c r="U145" s="2"/>
      <c r="V145" s="2"/>
      <c r="W145" s="2"/>
      <c r="X145" s="2"/>
      <c r="Y145" s="2"/>
      <c r="Z145" s="2"/>
    </row>
    <row r="146" spans="1:26" ht="14.25" customHeight="1">
      <c r="A146" s="2"/>
      <c r="B146" s="2"/>
      <c r="C146" s="2"/>
      <c r="D146" s="2"/>
      <c r="E146" s="120" t="s">
        <v>1747</v>
      </c>
      <c r="F146" s="120" t="s">
        <v>1710</v>
      </c>
      <c r="G146" s="2" t="s">
        <v>849</v>
      </c>
      <c r="H146" s="2" t="s">
        <v>1198</v>
      </c>
      <c r="I146" s="121">
        <v>35.160137607274301</v>
      </c>
      <c r="J146" s="121">
        <f t="shared" si="0"/>
        <v>35.160137607274301</v>
      </c>
      <c r="K146" s="2"/>
      <c r="L146" s="2"/>
      <c r="M146" s="2"/>
      <c r="N146" s="2"/>
      <c r="O146" s="2"/>
      <c r="P146" s="2"/>
      <c r="Q146" s="2"/>
      <c r="R146" s="2"/>
      <c r="S146" s="2"/>
      <c r="T146" s="2"/>
      <c r="U146" s="2"/>
      <c r="V146" s="2"/>
      <c r="W146" s="2"/>
      <c r="X146" s="2"/>
      <c r="Y146" s="2"/>
      <c r="Z146" s="2"/>
    </row>
    <row r="147" spans="1:26" ht="14.25" customHeight="1">
      <c r="A147" s="2"/>
      <c r="B147" s="2"/>
      <c r="C147" s="2"/>
      <c r="D147" s="2"/>
      <c r="E147" s="120" t="s">
        <v>1747</v>
      </c>
      <c r="F147" s="120" t="s">
        <v>1710</v>
      </c>
      <c r="G147" s="2" t="s">
        <v>849</v>
      </c>
      <c r="H147" s="2" t="s">
        <v>85</v>
      </c>
      <c r="I147" s="121">
        <v>1.1656097749999999E-2</v>
      </c>
      <c r="J147" s="121">
        <f t="shared" si="0"/>
        <v>1.305482948E-2</v>
      </c>
      <c r="K147" s="2"/>
      <c r="L147" s="2"/>
      <c r="M147" s="2"/>
      <c r="N147" s="2"/>
      <c r="O147" s="2"/>
      <c r="P147" s="2"/>
      <c r="Q147" s="2"/>
      <c r="R147" s="2"/>
      <c r="S147" s="2"/>
      <c r="T147" s="2"/>
      <c r="U147" s="2"/>
      <c r="V147" s="2"/>
      <c r="W147" s="2"/>
      <c r="X147" s="2"/>
      <c r="Y147" s="2"/>
      <c r="Z147" s="2"/>
    </row>
    <row r="148" spans="1:26" ht="14.25" customHeight="1">
      <c r="A148" s="2"/>
      <c r="B148" s="2"/>
      <c r="C148" s="2"/>
      <c r="D148" s="2"/>
      <c r="E148" s="120" t="s">
        <v>1747</v>
      </c>
      <c r="F148" s="120" t="s">
        <v>1710</v>
      </c>
      <c r="G148" s="2" t="s">
        <v>849</v>
      </c>
      <c r="H148" s="2" t="s">
        <v>87</v>
      </c>
      <c r="I148" s="121">
        <v>0.16249772523999997</v>
      </c>
      <c r="J148" s="121">
        <f t="shared" si="0"/>
        <v>0.88926174496644295</v>
      </c>
      <c r="K148" s="2"/>
      <c r="L148" s="2"/>
      <c r="M148" s="2"/>
      <c r="N148" s="2"/>
      <c r="O148" s="2"/>
      <c r="P148" s="2"/>
      <c r="Q148" s="2"/>
      <c r="R148" s="2"/>
      <c r="S148" s="2"/>
      <c r="T148" s="2"/>
      <c r="U148" s="2"/>
      <c r="V148" s="2"/>
      <c r="W148" s="2"/>
      <c r="X148" s="2"/>
      <c r="Y148" s="2"/>
      <c r="Z148" s="2"/>
    </row>
    <row r="149" spans="1:26" ht="14.25" customHeight="1">
      <c r="A149" s="2"/>
      <c r="B149" s="2"/>
      <c r="C149" s="2"/>
      <c r="D149" s="2"/>
      <c r="E149" s="120" t="s">
        <v>1747</v>
      </c>
      <c r="F149" s="120" t="s">
        <v>1710</v>
      </c>
      <c r="G149" s="2" t="s">
        <v>849</v>
      </c>
      <c r="H149" s="127" t="s">
        <v>1713</v>
      </c>
      <c r="I149" s="121"/>
      <c r="J149" s="121">
        <f t="shared" si="0"/>
        <v>0</v>
      </c>
      <c r="K149" s="2"/>
      <c r="L149" s="2"/>
      <c r="M149" s="2"/>
      <c r="N149" s="2"/>
      <c r="O149" s="2"/>
      <c r="P149" s="2"/>
      <c r="Q149" s="2"/>
      <c r="R149" s="2"/>
      <c r="S149" s="2"/>
      <c r="T149" s="2"/>
      <c r="U149" s="2"/>
      <c r="V149" s="2"/>
      <c r="W149" s="2"/>
      <c r="X149" s="2"/>
      <c r="Y149" s="2"/>
      <c r="Z149" s="2"/>
    </row>
    <row r="150" spans="1:26" ht="14.25" customHeight="1">
      <c r="A150" s="2"/>
      <c r="B150" s="2"/>
      <c r="C150" s="2"/>
      <c r="D150" s="2"/>
      <c r="E150" s="120" t="s">
        <v>1747</v>
      </c>
      <c r="F150" s="120" t="s">
        <v>1710</v>
      </c>
      <c r="G150" s="2" t="s">
        <v>1183</v>
      </c>
      <c r="H150" s="2" t="s">
        <v>1198</v>
      </c>
      <c r="I150" s="121">
        <v>15.045440852904015</v>
      </c>
      <c r="J150" s="121">
        <f t="shared" si="0"/>
        <v>15.045440852904015</v>
      </c>
      <c r="K150" s="2"/>
      <c r="L150" s="2"/>
      <c r="M150" s="2"/>
      <c r="N150" s="2"/>
      <c r="O150" s="2"/>
      <c r="P150" s="2"/>
      <c r="Q150" s="2"/>
      <c r="R150" s="2"/>
      <c r="S150" s="2"/>
      <c r="T150" s="2"/>
      <c r="U150" s="2"/>
      <c r="V150" s="2"/>
      <c r="W150" s="2"/>
      <c r="X150" s="2"/>
      <c r="Y150" s="2"/>
      <c r="Z150" s="2"/>
    </row>
    <row r="151" spans="1:26" ht="14.25" customHeight="1">
      <c r="A151" s="2"/>
      <c r="B151" s="2"/>
      <c r="C151" s="2"/>
      <c r="D151" s="2"/>
      <c r="E151" s="120" t="s">
        <v>1747</v>
      </c>
      <c r="F151" s="120" t="s">
        <v>1710</v>
      </c>
      <c r="G151" s="2" t="s">
        <v>1183</v>
      </c>
      <c r="H151" s="2" t="s">
        <v>85</v>
      </c>
      <c r="I151" s="121">
        <v>0.12688159099999999</v>
      </c>
      <c r="J151" s="121">
        <f t="shared" si="0"/>
        <v>0.14210738192</v>
      </c>
      <c r="K151" s="2"/>
      <c r="L151" s="2"/>
      <c r="M151" s="2"/>
      <c r="N151" s="2"/>
      <c r="O151" s="2"/>
      <c r="P151" s="2"/>
      <c r="Q151" s="2"/>
      <c r="R151" s="2"/>
      <c r="S151" s="2"/>
      <c r="T151" s="2"/>
      <c r="U151" s="2"/>
      <c r="V151" s="2"/>
      <c r="W151" s="2"/>
      <c r="X151" s="2"/>
      <c r="Y151" s="2"/>
      <c r="Z151" s="2"/>
    </row>
    <row r="152" spans="1:26" ht="14.25" customHeight="1">
      <c r="A152" s="2"/>
      <c r="B152" s="2"/>
      <c r="C152" s="2"/>
      <c r="D152" s="2"/>
      <c r="E152" s="120" t="s">
        <v>1747</v>
      </c>
      <c r="F152" s="120" t="s">
        <v>1710</v>
      </c>
      <c r="G152" s="2" t="s">
        <v>1183</v>
      </c>
      <c r="H152" s="2" t="s">
        <v>87</v>
      </c>
      <c r="I152" s="121">
        <v>2.8302097039999995E-2</v>
      </c>
      <c r="J152" s="121">
        <f t="shared" si="0"/>
        <v>0.88926174496644295</v>
      </c>
      <c r="K152" s="2"/>
      <c r="L152" s="2"/>
      <c r="M152" s="2"/>
      <c r="N152" s="2"/>
      <c r="O152" s="2"/>
      <c r="P152" s="2"/>
      <c r="Q152" s="2"/>
      <c r="R152" s="2"/>
      <c r="S152" s="2"/>
      <c r="T152" s="2"/>
      <c r="U152" s="2"/>
      <c r="V152" s="2"/>
      <c r="W152" s="2"/>
      <c r="X152" s="2"/>
      <c r="Y152" s="2"/>
      <c r="Z152" s="2"/>
    </row>
    <row r="153" spans="1:26" ht="14.25" customHeight="1">
      <c r="A153" s="2"/>
      <c r="B153" s="2"/>
      <c r="C153" s="2"/>
      <c r="D153" s="2"/>
      <c r="E153" s="120" t="s">
        <v>1747</v>
      </c>
      <c r="F153" s="120" t="s">
        <v>1710</v>
      </c>
      <c r="G153" s="2" t="s">
        <v>1183</v>
      </c>
      <c r="H153" s="127" t="s">
        <v>1713</v>
      </c>
      <c r="I153" s="121"/>
      <c r="J153" s="121">
        <f t="shared" si="0"/>
        <v>0</v>
      </c>
      <c r="K153" s="2"/>
      <c r="L153" s="2"/>
      <c r="M153" s="2"/>
      <c r="N153" s="2"/>
      <c r="O153" s="2"/>
      <c r="P153" s="2"/>
      <c r="Q153" s="2"/>
      <c r="R153" s="2"/>
      <c r="S153" s="2"/>
      <c r="T153" s="2"/>
      <c r="U153" s="2"/>
      <c r="V153" s="2"/>
      <c r="W153" s="2"/>
      <c r="X153" s="2"/>
      <c r="Y153" s="2"/>
      <c r="Z153" s="2"/>
    </row>
    <row r="154" spans="1:26" ht="14.25" customHeight="1">
      <c r="A154" s="2"/>
      <c r="B154" s="2"/>
      <c r="C154" s="2"/>
      <c r="D154" s="2"/>
      <c r="E154" s="120" t="s">
        <v>1747</v>
      </c>
      <c r="F154" s="120" t="s">
        <v>1710</v>
      </c>
      <c r="G154" s="2" t="s">
        <v>57</v>
      </c>
      <c r="H154" s="2" t="s">
        <v>1198</v>
      </c>
      <c r="I154" s="121">
        <v>36.514380807319171</v>
      </c>
      <c r="J154" s="121">
        <f t="shared" si="0"/>
        <v>36.514380807319171</v>
      </c>
      <c r="K154" s="2"/>
      <c r="L154" s="2"/>
      <c r="M154" s="2"/>
      <c r="N154" s="2"/>
      <c r="O154" s="2"/>
      <c r="P154" s="2"/>
      <c r="Q154" s="2"/>
      <c r="R154" s="2"/>
      <c r="S154" s="2"/>
      <c r="T154" s="2"/>
      <c r="U154" s="2"/>
      <c r="V154" s="2"/>
      <c r="W154" s="2"/>
      <c r="X154" s="2"/>
      <c r="Y154" s="2"/>
      <c r="Z154" s="2"/>
    </row>
    <row r="155" spans="1:26" ht="14.25" customHeight="1">
      <c r="A155" s="2"/>
      <c r="B155" s="2"/>
      <c r="C155" s="2"/>
      <c r="D155" s="2"/>
      <c r="E155" s="120" t="s">
        <v>1747</v>
      </c>
      <c r="F155" s="120" t="s">
        <v>1710</v>
      </c>
      <c r="G155" s="2" t="s">
        <v>57</v>
      </c>
      <c r="H155" s="2" t="s">
        <v>85</v>
      </c>
      <c r="I155" s="121">
        <v>8.2130164830722538E-2</v>
      </c>
      <c r="J155" s="121">
        <f t="shared" si="0"/>
        <v>9.1985784610409252E-2</v>
      </c>
      <c r="K155" s="2"/>
      <c r="L155" s="2"/>
      <c r="M155" s="2"/>
      <c r="N155" s="2"/>
      <c r="O155" s="2"/>
      <c r="P155" s="2"/>
      <c r="Q155" s="2"/>
      <c r="R155" s="2"/>
      <c r="S155" s="2"/>
      <c r="T155" s="2"/>
      <c r="U155" s="2"/>
      <c r="V155" s="2"/>
      <c r="W155" s="2"/>
      <c r="X155" s="2"/>
      <c r="Y155" s="2"/>
      <c r="Z155" s="2"/>
    </row>
    <row r="156" spans="1:26" ht="14.25" customHeight="1">
      <c r="A156" s="2"/>
      <c r="B156" s="2"/>
      <c r="C156" s="2"/>
      <c r="D156" s="2"/>
      <c r="E156" s="120" t="s">
        <v>1747</v>
      </c>
      <c r="F156" s="120" t="s">
        <v>1710</v>
      </c>
      <c r="G156" s="2" t="s">
        <v>57</v>
      </c>
      <c r="H156" s="2" t="s">
        <v>87</v>
      </c>
      <c r="I156" s="121">
        <v>1.0667549093099755</v>
      </c>
      <c r="J156" s="121">
        <f t="shared" si="0"/>
        <v>0.88926174496644295</v>
      </c>
      <c r="K156" s="2"/>
      <c r="L156" s="2"/>
      <c r="M156" s="2"/>
      <c r="N156" s="2"/>
      <c r="O156" s="2"/>
      <c r="P156" s="2"/>
      <c r="Q156" s="2"/>
      <c r="R156" s="2"/>
      <c r="S156" s="2"/>
      <c r="T156" s="2"/>
      <c r="U156" s="2"/>
      <c r="V156" s="2"/>
      <c r="W156" s="2"/>
      <c r="X156" s="2"/>
      <c r="Y156" s="2"/>
      <c r="Z156" s="2"/>
    </row>
    <row r="157" spans="1:26" ht="14.25" customHeight="1">
      <c r="A157" s="2"/>
      <c r="B157" s="2"/>
      <c r="C157" s="2"/>
      <c r="D157" s="2"/>
      <c r="E157" s="120" t="s">
        <v>1747</v>
      </c>
      <c r="F157" s="120" t="s">
        <v>1710</v>
      </c>
      <c r="G157" s="2" t="s">
        <v>57</v>
      </c>
      <c r="H157" s="127" t="s">
        <v>1713</v>
      </c>
      <c r="I157" s="121"/>
      <c r="J157" s="121">
        <f t="shared" si="0"/>
        <v>0</v>
      </c>
      <c r="K157" s="2"/>
      <c r="L157" s="2"/>
      <c r="M157" s="2"/>
      <c r="N157" s="2"/>
      <c r="O157" s="2"/>
      <c r="P157" s="2"/>
      <c r="Q157" s="2"/>
      <c r="R157" s="2"/>
      <c r="S157" s="2"/>
      <c r="T157" s="2"/>
      <c r="U157" s="2"/>
      <c r="V157" s="2"/>
      <c r="W157" s="2"/>
      <c r="X157" s="2"/>
      <c r="Y157" s="2"/>
      <c r="Z157" s="2"/>
    </row>
    <row r="158" spans="1:26" ht="14.25" customHeight="1">
      <c r="A158" s="2"/>
      <c r="B158" s="2"/>
      <c r="C158" s="2"/>
      <c r="D158" s="2"/>
      <c r="E158" s="120" t="s">
        <v>1747</v>
      </c>
      <c r="F158" s="120" t="s">
        <v>1710</v>
      </c>
      <c r="G158" s="2" t="s">
        <v>550</v>
      </c>
      <c r="H158" s="2" t="s">
        <v>1198</v>
      </c>
      <c r="I158" s="121">
        <v>15.028759977351619</v>
      </c>
      <c r="J158" s="121">
        <f t="shared" si="0"/>
        <v>15.028759977351619</v>
      </c>
      <c r="K158" s="2"/>
      <c r="L158" s="2"/>
      <c r="M158" s="2"/>
      <c r="N158" s="2"/>
      <c r="O158" s="2"/>
      <c r="P158" s="2"/>
      <c r="Q158" s="2"/>
      <c r="R158" s="2"/>
      <c r="S158" s="2"/>
      <c r="T158" s="2"/>
      <c r="U158" s="2"/>
      <c r="V158" s="2"/>
      <c r="W158" s="2"/>
      <c r="X158" s="2"/>
      <c r="Y158" s="2"/>
      <c r="Z158" s="2"/>
    </row>
    <row r="159" spans="1:26" ht="14.25" customHeight="1">
      <c r="A159" s="2"/>
      <c r="B159" s="2"/>
      <c r="C159" s="2"/>
      <c r="D159" s="2"/>
      <c r="E159" s="120" t="s">
        <v>1747</v>
      </c>
      <c r="F159" s="120" t="s">
        <v>1710</v>
      </c>
      <c r="G159" s="2" t="s">
        <v>550</v>
      </c>
      <c r="H159" s="2" t="s">
        <v>85</v>
      </c>
      <c r="I159" s="121">
        <v>1.7935344935747464</v>
      </c>
      <c r="J159" s="121">
        <f t="shared" si="0"/>
        <v>2.0087586328037159</v>
      </c>
      <c r="K159" s="2"/>
      <c r="L159" s="2"/>
      <c r="M159" s="2"/>
      <c r="N159" s="2"/>
      <c r="O159" s="2"/>
      <c r="P159" s="2"/>
      <c r="Q159" s="2"/>
      <c r="R159" s="2"/>
      <c r="S159" s="2"/>
      <c r="T159" s="2"/>
      <c r="U159" s="2"/>
      <c r="V159" s="2"/>
      <c r="W159" s="2"/>
      <c r="X159" s="2"/>
      <c r="Y159" s="2"/>
      <c r="Z159" s="2"/>
    </row>
    <row r="160" spans="1:26" ht="14.25" customHeight="1">
      <c r="A160" s="2"/>
      <c r="B160" s="2"/>
      <c r="C160" s="2"/>
      <c r="D160" s="2"/>
      <c r="E160" s="120" t="s">
        <v>1747</v>
      </c>
      <c r="F160" s="120" t="s">
        <v>1710</v>
      </c>
      <c r="G160" s="2" t="s">
        <v>550</v>
      </c>
      <c r="H160" s="2" t="s">
        <v>87</v>
      </c>
      <c r="I160" s="121">
        <v>6.4795824067013799E-2</v>
      </c>
      <c r="J160" s="121">
        <f t="shared" si="0"/>
        <v>0.88926174496644295</v>
      </c>
      <c r="K160" s="2"/>
      <c r="L160" s="2"/>
      <c r="M160" s="2"/>
      <c r="N160" s="2"/>
      <c r="O160" s="2"/>
      <c r="P160" s="2"/>
      <c r="Q160" s="2"/>
      <c r="R160" s="2"/>
      <c r="S160" s="2"/>
      <c r="T160" s="2"/>
      <c r="U160" s="2"/>
      <c r="V160" s="2"/>
      <c r="W160" s="2"/>
      <c r="X160" s="2"/>
      <c r="Y160" s="2"/>
      <c r="Z160" s="2"/>
    </row>
    <row r="161" spans="1:26" ht="14.25" customHeight="1">
      <c r="A161" s="2"/>
      <c r="B161" s="2"/>
      <c r="C161" s="2"/>
      <c r="D161" s="2"/>
      <c r="E161" s="120" t="s">
        <v>1747</v>
      </c>
      <c r="F161" s="120" t="s">
        <v>1710</v>
      </c>
      <c r="G161" s="2" t="s">
        <v>550</v>
      </c>
      <c r="H161" s="2" t="s">
        <v>1713</v>
      </c>
      <c r="I161" s="121">
        <v>1.9438149569357062</v>
      </c>
      <c r="J161" s="121">
        <f t="shared" si="0"/>
        <v>1.9438149569357062</v>
      </c>
      <c r="K161" s="2"/>
      <c r="L161" s="2"/>
      <c r="M161" s="2"/>
      <c r="N161" s="2"/>
      <c r="O161" s="2"/>
      <c r="P161" s="2"/>
      <c r="Q161" s="2"/>
      <c r="R161" s="2"/>
      <c r="S161" s="2"/>
      <c r="T161" s="2"/>
      <c r="U161" s="2"/>
      <c r="V161" s="2"/>
      <c r="W161" s="2"/>
      <c r="X161" s="2"/>
      <c r="Y161" s="2"/>
      <c r="Z161" s="2"/>
    </row>
    <row r="162" spans="1:26" ht="14.25" customHeight="1">
      <c r="A162" s="2"/>
      <c r="B162" s="2"/>
      <c r="C162" s="2"/>
      <c r="D162" s="2"/>
      <c r="E162" s="120" t="s">
        <v>1748</v>
      </c>
      <c r="F162" s="120" t="s">
        <v>1710</v>
      </c>
      <c r="G162" s="2" t="s">
        <v>849</v>
      </c>
      <c r="H162" s="2" t="s">
        <v>1198</v>
      </c>
      <c r="I162" s="121">
        <v>72.897286892707726</v>
      </c>
      <c r="J162" s="121">
        <f t="shared" si="0"/>
        <v>72.897286892707726</v>
      </c>
      <c r="K162" s="2"/>
      <c r="L162" s="2"/>
      <c r="M162" s="2"/>
      <c r="N162" s="2"/>
      <c r="O162" s="2"/>
      <c r="P162" s="2"/>
      <c r="Q162" s="2"/>
      <c r="R162" s="2"/>
      <c r="S162" s="2"/>
      <c r="T162" s="2"/>
      <c r="U162" s="2"/>
      <c r="V162" s="2"/>
      <c r="W162" s="2"/>
      <c r="X162" s="2"/>
      <c r="Y162" s="2"/>
      <c r="Z162" s="2"/>
    </row>
    <row r="163" spans="1:26" ht="14.25" customHeight="1">
      <c r="A163" s="2"/>
      <c r="B163" s="2"/>
      <c r="C163" s="2"/>
      <c r="D163" s="2"/>
      <c r="E163" s="120" t="s">
        <v>1748</v>
      </c>
      <c r="F163" s="120" t="s">
        <v>1710</v>
      </c>
      <c r="G163" s="2" t="s">
        <v>849</v>
      </c>
      <c r="H163" s="2" t="s">
        <v>85</v>
      </c>
      <c r="I163" s="121">
        <v>2.4073302000000005E-2</v>
      </c>
      <c r="J163" s="121">
        <f t="shared" si="0"/>
        <v>2.6962098240000006E-2</v>
      </c>
      <c r="K163" s="2"/>
      <c r="L163" s="2"/>
      <c r="M163" s="2"/>
      <c r="N163" s="2"/>
      <c r="O163" s="2"/>
      <c r="P163" s="2"/>
      <c r="Q163" s="2"/>
      <c r="R163" s="2"/>
      <c r="S163" s="2"/>
      <c r="T163" s="2"/>
      <c r="U163" s="2"/>
      <c r="V163" s="2"/>
      <c r="W163" s="2"/>
      <c r="X163" s="2"/>
      <c r="Y163" s="2"/>
      <c r="Z163" s="2"/>
    </row>
    <row r="164" spans="1:26" ht="14.25" customHeight="1">
      <c r="A164" s="2"/>
      <c r="B164" s="2"/>
      <c r="C164" s="2"/>
      <c r="D164" s="2"/>
      <c r="E164" s="120" t="s">
        <v>1748</v>
      </c>
      <c r="F164" s="120" t="s">
        <v>1710</v>
      </c>
      <c r="G164" s="2" t="s">
        <v>849</v>
      </c>
      <c r="H164" s="2" t="s">
        <v>87</v>
      </c>
      <c r="I164" s="121">
        <v>0.35225560541999995</v>
      </c>
      <c r="J164" s="121">
        <f t="shared" si="0"/>
        <v>0.88926174496644295</v>
      </c>
      <c r="K164" s="2"/>
      <c r="L164" s="2"/>
      <c r="M164" s="2"/>
      <c r="N164" s="2"/>
      <c r="O164" s="2"/>
      <c r="P164" s="2"/>
      <c r="Q164" s="2"/>
      <c r="R164" s="2"/>
      <c r="S164" s="2"/>
      <c r="T164" s="2"/>
      <c r="U164" s="2"/>
      <c r="V164" s="2"/>
      <c r="W164" s="2"/>
      <c r="X164" s="2"/>
      <c r="Y164" s="2"/>
      <c r="Z164" s="2"/>
    </row>
    <row r="165" spans="1:26" ht="14.25" customHeight="1">
      <c r="A165" s="2"/>
      <c r="B165" s="2"/>
      <c r="C165" s="2"/>
      <c r="D165" s="2"/>
      <c r="E165" s="120" t="s">
        <v>1748</v>
      </c>
      <c r="F165" s="120" t="s">
        <v>1710</v>
      </c>
      <c r="G165" s="2" t="s">
        <v>849</v>
      </c>
      <c r="H165" s="127" t="s">
        <v>1713</v>
      </c>
      <c r="I165" s="121"/>
      <c r="J165" s="121">
        <f t="shared" si="0"/>
        <v>0</v>
      </c>
      <c r="K165" s="2"/>
      <c r="L165" s="2"/>
      <c r="M165" s="2"/>
      <c r="N165" s="2"/>
      <c r="O165" s="2"/>
      <c r="P165" s="2"/>
      <c r="Q165" s="2"/>
      <c r="R165" s="2"/>
      <c r="S165" s="2"/>
      <c r="T165" s="2"/>
      <c r="U165" s="2"/>
      <c r="V165" s="2"/>
      <c r="W165" s="2"/>
      <c r="X165" s="2"/>
      <c r="Y165" s="2"/>
      <c r="Z165" s="2"/>
    </row>
    <row r="166" spans="1:26" ht="14.25" customHeight="1">
      <c r="A166" s="2"/>
      <c r="B166" s="2"/>
      <c r="C166" s="2"/>
      <c r="D166" s="2"/>
      <c r="E166" s="120" t="s">
        <v>1748</v>
      </c>
      <c r="F166" s="120" t="s">
        <v>1710</v>
      </c>
      <c r="G166" s="2" t="s">
        <v>1183</v>
      </c>
      <c r="H166" s="2" t="s">
        <v>1198</v>
      </c>
      <c r="I166" s="121">
        <v>11.60344041878637</v>
      </c>
      <c r="J166" s="121">
        <f t="shared" si="0"/>
        <v>11.60344041878637</v>
      </c>
      <c r="K166" s="2"/>
      <c r="L166" s="2"/>
      <c r="M166" s="2"/>
      <c r="N166" s="2"/>
      <c r="O166" s="2"/>
      <c r="P166" s="2"/>
      <c r="Q166" s="2"/>
      <c r="R166" s="2"/>
      <c r="S166" s="2"/>
      <c r="T166" s="2"/>
      <c r="U166" s="2"/>
      <c r="V166" s="2"/>
      <c r="W166" s="2"/>
      <c r="X166" s="2"/>
      <c r="Y166" s="2"/>
      <c r="Z166" s="2"/>
    </row>
    <row r="167" spans="1:26" ht="14.25" customHeight="1">
      <c r="A167" s="2"/>
      <c r="B167" s="2"/>
      <c r="C167" s="2"/>
      <c r="D167" s="2"/>
      <c r="E167" s="120" t="s">
        <v>1748</v>
      </c>
      <c r="F167" s="120" t="s">
        <v>1710</v>
      </c>
      <c r="G167" s="2" t="s">
        <v>1183</v>
      </c>
      <c r="H167" s="2" t="s">
        <v>85</v>
      </c>
      <c r="I167" s="121">
        <v>0.16278580774999998</v>
      </c>
      <c r="J167" s="121">
        <f t="shared" si="0"/>
        <v>0.18232010468000001</v>
      </c>
      <c r="K167" s="2"/>
      <c r="L167" s="2"/>
      <c r="M167" s="2"/>
      <c r="N167" s="2"/>
      <c r="O167" s="2"/>
      <c r="P167" s="2"/>
      <c r="Q167" s="2"/>
      <c r="R167" s="2"/>
      <c r="S167" s="2"/>
      <c r="T167" s="2"/>
      <c r="U167" s="2"/>
      <c r="V167" s="2"/>
      <c r="W167" s="2"/>
      <c r="X167" s="2"/>
      <c r="Y167" s="2"/>
      <c r="Z167" s="2"/>
    </row>
    <row r="168" spans="1:26" ht="14.25" customHeight="1">
      <c r="A168" s="2"/>
      <c r="B168" s="2"/>
      <c r="C168" s="2"/>
      <c r="D168" s="2"/>
      <c r="E168" s="120" t="s">
        <v>1748</v>
      </c>
      <c r="F168" s="120" t="s">
        <v>1710</v>
      </c>
      <c r="G168" s="2" t="s">
        <v>1183</v>
      </c>
      <c r="H168" s="2" t="s">
        <v>87</v>
      </c>
      <c r="I168" s="121">
        <v>3.8347456519999989E-2</v>
      </c>
      <c r="J168" s="121">
        <f t="shared" si="0"/>
        <v>0.88926174496644295</v>
      </c>
      <c r="K168" s="2"/>
      <c r="L168" s="2"/>
      <c r="M168" s="2"/>
      <c r="N168" s="2"/>
      <c r="O168" s="2"/>
      <c r="P168" s="2"/>
      <c r="Q168" s="2"/>
      <c r="R168" s="2"/>
      <c r="S168" s="2"/>
      <c r="T168" s="2"/>
      <c r="U168" s="2"/>
      <c r="V168" s="2"/>
      <c r="W168" s="2"/>
      <c r="X168" s="2"/>
      <c r="Y168" s="2"/>
      <c r="Z168" s="2"/>
    </row>
    <row r="169" spans="1:26" ht="14.25" customHeight="1">
      <c r="A169" s="2"/>
      <c r="B169" s="2"/>
      <c r="C169" s="2"/>
      <c r="D169" s="2"/>
      <c r="E169" s="120" t="s">
        <v>1748</v>
      </c>
      <c r="F169" s="120" t="s">
        <v>1710</v>
      </c>
      <c r="G169" s="2" t="s">
        <v>1183</v>
      </c>
      <c r="H169" s="127" t="s">
        <v>1713</v>
      </c>
      <c r="I169" s="121"/>
      <c r="J169" s="121">
        <f t="shared" si="0"/>
        <v>0</v>
      </c>
      <c r="K169" s="2"/>
      <c r="L169" s="2"/>
      <c r="M169" s="2"/>
      <c r="N169" s="2"/>
      <c r="O169" s="2"/>
      <c r="P169" s="2"/>
      <c r="Q169" s="2"/>
      <c r="R169" s="2"/>
      <c r="S169" s="2"/>
      <c r="T169" s="2"/>
      <c r="U169" s="2"/>
      <c r="V169" s="2"/>
      <c r="W169" s="2"/>
      <c r="X169" s="2"/>
      <c r="Y169" s="2"/>
      <c r="Z169" s="2"/>
    </row>
    <row r="170" spans="1:26" ht="14.25" customHeight="1">
      <c r="A170" s="2"/>
      <c r="B170" s="2"/>
      <c r="C170" s="2"/>
      <c r="D170" s="2"/>
      <c r="E170" s="120" t="s">
        <v>1748</v>
      </c>
      <c r="F170" s="120" t="s">
        <v>1710</v>
      </c>
      <c r="G170" s="2" t="s">
        <v>57</v>
      </c>
      <c r="H170" s="2" t="s">
        <v>1198</v>
      </c>
      <c r="I170" s="121">
        <v>53.421232397023452</v>
      </c>
      <c r="J170" s="121">
        <f t="shared" si="0"/>
        <v>53.421232397023452</v>
      </c>
      <c r="K170" s="2"/>
      <c r="L170" s="2"/>
      <c r="M170" s="2"/>
      <c r="N170" s="2"/>
      <c r="O170" s="2"/>
      <c r="P170" s="2"/>
      <c r="Q170" s="2"/>
      <c r="R170" s="2"/>
      <c r="S170" s="2"/>
      <c r="T170" s="2"/>
      <c r="U170" s="2"/>
      <c r="V170" s="2"/>
      <c r="W170" s="2"/>
      <c r="X170" s="2"/>
      <c r="Y170" s="2"/>
      <c r="Z170" s="2"/>
    </row>
    <row r="171" spans="1:26" ht="14.25" customHeight="1">
      <c r="A171" s="2"/>
      <c r="B171" s="2"/>
      <c r="C171" s="2"/>
      <c r="D171" s="2"/>
      <c r="E171" s="120" t="s">
        <v>1748</v>
      </c>
      <c r="F171" s="120" t="s">
        <v>1710</v>
      </c>
      <c r="G171" s="2" t="s">
        <v>57</v>
      </c>
      <c r="H171" s="2" t="s">
        <v>85</v>
      </c>
      <c r="I171" s="121">
        <v>8.2130164830722538E-2</v>
      </c>
      <c r="J171" s="121">
        <f t="shared" si="0"/>
        <v>9.1985784610409252E-2</v>
      </c>
      <c r="K171" s="2"/>
      <c r="L171" s="2"/>
      <c r="M171" s="2"/>
      <c r="N171" s="2"/>
      <c r="O171" s="2"/>
      <c r="P171" s="2"/>
      <c r="Q171" s="2"/>
      <c r="R171" s="2"/>
      <c r="S171" s="2"/>
      <c r="T171" s="2"/>
      <c r="U171" s="2"/>
      <c r="V171" s="2"/>
      <c r="W171" s="2"/>
      <c r="X171" s="2"/>
      <c r="Y171" s="2"/>
      <c r="Z171" s="2"/>
    </row>
    <row r="172" spans="1:26" ht="14.25" customHeight="1">
      <c r="A172" s="2"/>
      <c r="B172" s="2"/>
      <c r="C172" s="2"/>
      <c r="D172" s="2"/>
      <c r="E172" s="120" t="s">
        <v>1748</v>
      </c>
      <c r="F172" s="120" t="s">
        <v>1710</v>
      </c>
      <c r="G172" s="2" t="s">
        <v>57</v>
      </c>
      <c r="H172" s="2" t="s">
        <v>87</v>
      </c>
      <c r="I172" s="121">
        <v>1.0667549093099755</v>
      </c>
      <c r="J172" s="121">
        <f t="shared" si="0"/>
        <v>0.88926174496644295</v>
      </c>
      <c r="K172" s="2"/>
      <c r="L172" s="2"/>
      <c r="M172" s="2"/>
      <c r="N172" s="2"/>
      <c r="O172" s="2"/>
      <c r="P172" s="2"/>
      <c r="Q172" s="2"/>
      <c r="R172" s="2"/>
      <c r="S172" s="2"/>
      <c r="T172" s="2"/>
      <c r="U172" s="2"/>
      <c r="V172" s="2"/>
      <c r="W172" s="2"/>
      <c r="X172" s="2"/>
      <c r="Y172" s="2"/>
      <c r="Z172" s="2"/>
    </row>
    <row r="173" spans="1:26" ht="14.25" customHeight="1">
      <c r="A173" s="2"/>
      <c r="B173" s="2"/>
      <c r="C173" s="2"/>
      <c r="D173" s="2"/>
      <c r="E173" s="120" t="s">
        <v>1748</v>
      </c>
      <c r="F173" s="120" t="s">
        <v>1710</v>
      </c>
      <c r="G173" s="2" t="s">
        <v>57</v>
      </c>
      <c r="H173" s="127" t="s">
        <v>1713</v>
      </c>
      <c r="I173" s="121"/>
      <c r="J173" s="121">
        <f t="shared" si="0"/>
        <v>0</v>
      </c>
      <c r="K173" s="2"/>
      <c r="L173" s="2"/>
      <c r="M173" s="2"/>
      <c r="N173" s="2"/>
      <c r="O173" s="2"/>
      <c r="P173" s="2"/>
      <c r="Q173" s="2"/>
      <c r="R173" s="2"/>
      <c r="S173" s="2"/>
      <c r="T173" s="2"/>
      <c r="U173" s="2"/>
      <c r="V173" s="2"/>
      <c r="W173" s="2"/>
      <c r="X173" s="2"/>
      <c r="Y173" s="2"/>
      <c r="Z173" s="2"/>
    </row>
    <row r="174" spans="1:26" ht="14.25" customHeight="1">
      <c r="A174" s="2"/>
      <c r="B174" s="2"/>
      <c r="C174" s="2"/>
      <c r="D174" s="2"/>
      <c r="E174" s="120" t="s">
        <v>1748</v>
      </c>
      <c r="F174" s="120" t="s">
        <v>1710</v>
      </c>
      <c r="G174" s="2" t="s">
        <v>550</v>
      </c>
      <c r="H174" s="2" t="s">
        <v>1198</v>
      </c>
      <c r="I174" s="121">
        <v>15.25533332270239</v>
      </c>
      <c r="J174" s="121">
        <f t="shared" si="0"/>
        <v>15.25533332270239</v>
      </c>
      <c r="K174" s="2"/>
      <c r="L174" s="2"/>
      <c r="M174" s="2"/>
      <c r="N174" s="2"/>
      <c r="O174" s="2"/>
      <c r="P174" s="2"/>
      <c r="Q174" s="2"/>
      <c r="R174" s="2"/>
      <c r="S174" s="2"/>
      <c r="T174" s="2"/>
      <c r="U174" s="2"/>
      <c r="V174" s="2"/>
      <c r="W174" s="2"/>
      <c r="X174" s="2"/>
      <c r="Y174" s="2"/>
      <c r="Z174" s="2"/>
    </row>
    <row r="175" spans="1:26" ht="14.25" customHeight="1">
      <c r="A175" s="2"/>
      <c r="B175" s="2"/>
      <c r="C175" s="2"/>
      <c r="D175" s="2"/>
      <c r="E175" s="120" t="s">
        <v>1748</v>
      </c>
      <c r="F175" s="120" t="s">
        <v>1710</v>
      </c>
      <c r="G175" s="2" t="s">
        <v>550</v>
      </c>
      <c r="H175" s="2" t="s">
        <v>85</v>
      </c>
      <c r="I175" s="121">
        <v>2.0012774032605485</v>
      </c>
      <c r="J175" s="121">
        <f t="shared" si="0"/>
        <v>2.2414306916518143</v>
      </c>
      <c r="K175" s="2"/>
      <c r="L175" s="2"/>
      <c r="M175" s="2"/>
      <c r="N175" s="2"/>
      <c r="O175" s="2"/>
      <c r="P175" s="2"/>
      <c r="Q175" s="2"/>
      <c r="R175" s="2"/>
      <c r="S175" s="2"/>
      <c r="T175" s="2"/>
      <c r="U175" s="2"/>
      <c r="V175" s="2"/>
      <c r="W175" s="2"/>
      <c r="X175" s="2"/>
      <c r="Y175" s="2"/>
      <c r="Z175" s="2"/>
    </row>
    <row r="176" spans="1:26" ht="14.25" customHeight="1">
      <c r="A176" s="2"/>
      <c r="B176" s="2"/>
      <c r="C176" s="2"/>
      <c r="D176" s="2"/>
      <c r="E176" s="120" t="s">
        <v>1748</v>
      </c>
      <c r="F176" s="120" t="s">
        <v>1710</v>
      </c>
      <c r="G176" s="2" t="s">
        <v>550</v>
      </c>
      <c r="H176" s="2" t="s">
        <v>87</v>
      </c>
      <c r="I176" s="121">
        <v>0.10349967517168784</v>
      </c>
      <c r="J176" s="121">
        <f t="shared" si="0"/>
        <v>0.88926174496644295</v>
      </c>
      <c r="K176" s="2"/>
      <c r="L176" s="2"/>
      <c r="M176" s="2"/>
      <c r="N176" s="2"/>
      <c r="O176" s="2"/>
      <c r="P176" s="2"/>
      <c r="Q176" s="2"/>
      <c r="R176" s="2"/>
      <c r="S176" s="2"/>
      <c r="T176" s="2"/>
      <c r="U176" s="2"/>
      <c r="V176" s="2"/>
      <c r="W176" s="2"/>
      <c r="X176" s="2"/>
      <c r="Y176" s="2"/>
      <c r="Z176" s="2"/>
    </row>
    <row r="177" spans="1:26" ht="14.25" customHeight="1">
      <c r="A177" s="2"/>
      <c r="B177" s="2"/>
      <c r="C177" s="2"/>
      <c r="D177" s="2"/>
      <c r="E177" s="120" t="s">
        <v>1748</v>
      </c>
      <c r="F177" s="120" t="s">
        <v>1710</v>
      </c>
      <c r="G177" s="2" t="s">
        <v>550</v>
      </c>
      <c r="H177" s="2" t="s">
        <v>1713</v>
      </c>
      <c r="I177" s="121">
        <v>3.5053523724717981</v>
      </c>
      <c r="J177" s="121">
        <f t="shared" si="0"/>
        <v>3.5053523724717981</v>
      </c>
      <c r="K177" s="2"/>
      <c r="L177" s="2"/>
      <c r="M177" s="2"/>
      <c r="N177" s="2"/>
      <c r="O177" s="2"/>
      <c r="P177" s="2"/>
      <c r="Q177" s="2"/>
      <c r="R177" s="2"/>
      <c r="S177" s="2"/>
      <c r="T177" s="2"/>
      <c r="U177" s="2"/>
      <c r="V177" s="2"/>
      <c r="W177" s="2"/>
      <c r="X177" s="2"/>
      <c r="Y177" s="2"/>
      <c r="Z177" s="2"/>
    </row>
    <row r="178" spans="1:26" ht="14.25" customHeight="1">
      <c r="A178" s="2"/>
      <c r="B178" s="2"/>
      <c r="C178" s="2"/>
      <c r="D178" s="2"/>
      <c r="E178" s="120" t="s">
        <v>1749</v>
      </c>
      <c r="F178" s="120" t="s">
        <v>1710</v>
      </c>
      <c r="G178" s="2" t="s">
        <v>849</v>
      </c>
      <c r="H178" s="2" t="s">
        <v>1198</v>
      </c>
      <c r="I178" s="121">
        <v>19.073403286742497</v>
      </c>
      <c r="J178" s="121">
        <f t="shared" si="0"/>
        <v>19.073403286742497</v>
      </c>
      <c r="K178" s="2"/>
      <c r="L178" s="2"/>
      <c r="M178" s="2"/>
      <c r="N178" s="2"/>
      <c r="O178" s="2"/>
      <c r="P178" s="2"/>
      <c r="Q178" s="2"/>
      <c r="R178" s="2"/>
      <c r="S178" s="2"/>
      <c r="T178" s="2"/>
      <c r="U178" s="2"/>
      <c r="V178" s="2"/>
      <c r="W178" s="2"/>
      <c r="X178" s="2"/>
      <c r="Y178" s="2"/>
      <c r="Z178" s="2"/>
    </row>
    <row r="179" spans="1:26" ht="14.25" customHeight="1">
      <c r="A179" s="2"/>
      <c r="B179" s="2"/>
      <c r="C179" s="2"/>
      <c r="D179" s="2"/>
      <c r="E179" s="120" t="s">
        <v>1749</v>
      </c>
      <c r="F179" s="120" t="s">
        <v>1710</v>
      </c>
      <c r="G179" s="2" t="s">
        <v>849</v>
      </c>
      <c r="H179" s="2" t="s">
        <v>85</v>
      </c>
      <c r="I179" s="121">
        <v>6.8025587499999998E-3</v>
      </c>
      <c r="J179" s="121">
        <f t="shared" si="0"/>
        <v>7.6188658000000001E-3</v>
      </c>
      <c r="K179" s="2"/>
      <c r="L179" s="2"/>
      <c r="M179" s="2"/>
      <c r="N179" s="2"/>
      <c r="O179" s="2"/>
      <c r="P179" s="2"/>
      <c r="Q179" s="2"/>
      <c r="R179" s="2"/>
      <c r="S179" s="2"/>
      <c r="T179" s="2"/>
      <c r="U179" s="2"/>
      <c r="V179" s="2"/>
      <c r="W179" s="2"/>
      <c r="X179" s="2"/>
      <c r="Y179" s="2"/>
      <c r="Z179" s="2"/>
    </row>
    <row r="180" spans="1:26" ht="14.25" customHeight="1">
      <c r="A180" s="2"/>
      <c r="B180" s="2"/>
      <c r="C180" s="2"/>
      <c r="D180" s="2"/>
      <c r="E180" s="120" t="s">
        <v>1749</v>
      </c>
      <c r="F180" s="120" t="s">
        <v>1710</v>
      </c>
      <c r="G180" s="2" t="s">
        <v>849</v>
      </c>
      <c r="H180" s="2" t="s">
        <v>87</v>
      </c>
      <c r="I180" s="121">
        <v>6.0822753599999994E-2</v>
      </c>
      <c r="J180" s="121">
        <f t="shared" si="0"/>
        <v>0.88926174496644295</v>
      </c>
      <c r="K180" s="2"/>
      <c r="L180" s="2"/>
      <c r="M180" s="2"/>
      <c r="N180" s="2"/>
      <c r="O180" s="2"/>
      <c r="P180" s="2"/>
      <c r="Q180" s="2"/>
      <c r="R180" s="2"/>
      <c r="S180" s="2"/>
      <c r="T180" s="2"/>
      <c r="U180" s="2"/>
      <c r="V180" s="2"/>
      <c r="W180" s="2"/>
      <c r="X180" s="2"/>
      <c r="Y180" s="2"/>
      <c r="Z180" s="2"/>
    </row>
    <row r="181" spans="1:26" ht="14.25" customHeight="1">
      <c r="A181" s="2"/>
      <c r="B181" s="2"/>
      <c r="C181" s="2"/>
      <c r="D181" s="2"/>
      <c r="E181" s="120" t="s">
        <v>1749</v>
      </c>
      <c r="F181" s="120" t="s">
        <v>1710</v>
      </c>
      <c r="G181" s="2" t="s">
        <v>849</v>
      </c>
      <c r="H181" s="127" t="s">
        <v>1713</v>
      </c>
      <c r="I181" s="121"/>
      <c r="J181" s="121">
        <f t="shared" si="0"/>
        <v>0</v>
      </c>
      <c r="K181" s="2"/>
      <c r="L181" s="2"/>
      <c r="M181" s="2"/>
      <c r="N181" s="2"/>
      <c r="O181" s="2"/>
      <c r="P181" s="2"/>
      <c r="Q181" s="2"/>
      <c r="R181" s="2"/>
      <c r="S181" s="2"/>
      <c r="T181" s="2"/>
      <c r="U181" s="2"/>
      <c r="V181" s="2"/>
      <c r="W181" s="2"/>
      <c r="X181" s="2"/>
      <c r="Y181" s="2"/>
      <c r="Z181" s="2"/>
    </row>
    <row r="182" spans="1:26" ht="14.25" customHeight="1">
      <c r="A182" s="2"/>
      <c r="B182" s="2"/>
      <c r="C182" s="2"/>
      <c r="D182" s="2"/>
      <c r="E182" s="120" t="s">
        <v>1749</v>
      </c>
      <c r="F182" s="120" t="s">
        <v>1710</v>
      </c>
      <c r="G182" s="2" t="s">
        <v>1183</v>
      </c>
      <c r="H182" s="2" t="s">
        <v>1198</v>
      </c>
      <c r="I182" s="121">
        <v>28.19990849989653</v>
      </c>
      <c r="J182" s="121">
        <f t="shared" si="0"/>
        <v>28.19990849989653</v>
      </c>
      <c r="K182" s="2"/>
      <c r="L182" s="2"/>
      <c r="M182" s="2"/>
      <c r="N182" s="2"/>
      <c r="O182" s="2"/>
      <c r="P182" s="2"/>
      <c r="Q182" s="2"/>
      <c r="R182" s="2"/>
      <c r="S182" s="2"/>
      <c r="T182" s="2"/>
      <c r="U182" s="2"/>
      <c r="V182" s="2"/>
      <c r="W182" s="2"/>
      <c r="X182" s="2"/>
      <c r="Y182" s="2"/>
      <c r="Z182" s="2"/>
    </row>
    <row r="183" spans="1:26" ht="14.25" customHeight="1">
      <c r="A183" s="2"/>
      <c r="B183" s="2"/>
      <c r="C183" s="2"/>
      <c r="D183" s="2"/>
      <c r="E183" s="120" t="s">
        <v>1749</v>
      </c>
      <c r="F183" s="120" t="s">
        <v>1710</v>
      </c>
      <c r="G183" s="2" t="s">
        <v>1183</v>
      </c>
      <c r="H183" s="2" t="s">
        <v>85</v>
      </c>
      <c r="I183" s="121">
        <v>8.2088608249999986E-2</v>
      </c>
      <c r="J183" s="121">
        <f t="shared" si="0"/>
        <v>9.1939241239999997E-2</v>
      </c>
      <c r="K183" s="2"/>
      <c r="L183" s="2"/>
      <c r="M183" s="2"/>
      <c r="N183" s="2"/>
      <c r="O183" s="2"/>
      <c r="P183" s="2"/>
      <c r="Q183" s="2"/>
      <c r="R183" s="2"/>
      <c r="S183" s="2"/>
      <c r="T183" s="2"/>
      <c r="U183" s="2"/>
      <c r="V183" s="2"/>
      <c r="W183" s="2"/>
      <c r="X183" s="2"/>
      <c r="Y183" s="2"/>
      <c r="Z183" s="2"/>
    </row>
    <row r="184" spans="1:26" ht="14.25" customHeight="1">
      <c r="A184" s="2"/>
      <c r="B184" s="2"/>
      <c r="C184" s="2"/>
      <c r="D184" s="2"/>
      <c r="E184" s="120" t="s">
        <v>1749</v>
      </c>
      <c r="F184" s="120" t="s">
        <v>1710</v>
      </c>
      <c r="G184" s="2" t="s">
        <v>1183</v>
      </c>
      <c r="H184" s="2" t="s">
        <v>87</v>
      </c>
      <c r="I184" s="121">
        <v>2.7936069599999998E-2</v>
      </c>
      <c r="J184" s="121">
        <f t="shared" si="0"/>
        <v>0.88926174496644295</v>
      </c>
      <c r="K184" s="2"/>
      <c r="L184" s="2"/>
      <c r="M184" s="2"/>
      <c r="N184" s="2"/>
      <c r="O184" s="2"/>
      <c r="P184" s="2"/>
      <c r="Q184" s="2"/>
      <c r="R184" s="2"/>
      <c r="S184" s="2"/>
      <c r="T184" s="2"/>
      <c r="U184" s="2"/>
      <c r="V184" s="2"/>
      <c r="W184" s="2"/>
      <c r="X184" s="2"/>
      <c r="Y184" s="2"/>
      <c r="Z184" s="2"/>
    </row>
    <row r="185" spans="1:26" ht="14.25" customHeight="1">
      <c r="A185" s="2"/>
      <c r="B185" s="2"/>
      <c r="C185" s="2"/>
      <c r="D185" s="2"/>
      <c r="E185" s="120" t="s">
        <v>1749</v>
      </c>
      <c r="F185" s="120" t="s">
        <v>1710</v>
      </c>
      <c r="G185" s="2" t="s">
        <v>1183</v>
      </c>
      <c r="H185" s="127" t="s">
        <v>1713</v>
      </c>
      <c r="I185" s="121"/>
      <c r="J185" s="121">
        <f t="shared" si="0"/>
        <v>0</v>
      </c>
      <c r="K185" s="2"/>
      <c r="L185" s="2"/>
      <c r="M185" s="2"/>
      <c r="N185" s="2"/>
      <c r="O185" s="2"/>
      <c r="P185" s="2"/>
      <c r="Q185" s="2"/>
      <c r="R185" s="2"/>
      <c r="S185" s="2"/>
      <c r="T185" s="2"/>
      <c r="U185" s="2"/>
      <c r="V185" s="2"/>
      <c r="W185" s="2"/>
      <c r="X185" s="2"/>
      <c r="Y185" s="2"/>
      <c r="Z185" s="2"/>
    </row>
    <row r="186" spans="1:26" ht="14.25" customHeight="1">
      <c r="A186" s="2"/>
      <c r="B186" s="2"/>
      <c r="C186" s="2"/>
      <c r="D186" s="2"/>
      <c r="E186" s="120" t="s">
        <v>1749</v>
      </c>
      <c r="F186" s="120" t="s">
        <v>1710</v>
      </c>
      <c r="G186" s="2" t="s">
        <v>57</v>
      </c>
      <c r="H186" s="2" t="s">
        <v>1198</v>
      </c>
      <c r="I186" s="121">
        <v>69.307166089333677</v>
      </c>
      <c r="J186" s="121">
        <f t="shared" si="0"/>
        <v>69.307166089333677</v>
      </c>
      <c r="K186" s="2"/>
      <c r="L186" s="2"/>
      <c r="M186" s="2"/>
      <c r="N186" s="2"/>
      <c r="O186" s="2"/>
      <c r="P186" s="2"/>
      <c r="Q186" s="2"/>
      <c r="R186" s="2"/>
      <c r="S186" s="2"/>
      <c r="T186" s="2"/>
      <c r="U186" s="2"/>
      <c r="V186" s="2"/>
      <c r="W186" s="2"/>
      <c r="X186" s="2"/>
      <c r="Y186" s="2"/>
      <c r="Z186" s="2"/>
    </row>
    <row r="187" spans="1:26" ht="14.25" customHeight="1">
      <c r="A187" s="2"/>
      <c r="B187" s="2"/>
      <c r="C187" s="2"/>
      <c r="D187" s="2"/>
      <c r="E187" s="120" t="s">
        <v>1749</v>
      </c>
      <c r="F187" s="120" t="s">
        <v>1710</v>
      </c>
      <c r="G187" s="2" t="s">
        <v>57</v>
      </c>
      <c r="H187" s="2" t="s">
        <v>85</v>
      </c>
      <c r="I187" s="121">
        <v>8.2130164830722538E-2</v>
      </c>
      <c r="J187" s="121">
        <f t="shared" si="0"/>
        <v>9.1985784610409252E-2</v>
      </c>
      <c r="K187" s="2"/>
      <c r="L187" s="2"/>
      <c r="M187" s="2"/>
      <c r="N187" s="2"/>
      <c r="O187" s="2"/>
      <c r="P187" s="2"/>
      <c r="Q187" s="2"/>
      <c r="R187" s="2"/>
      <c r="S187" s="2"/>
      <c r="T187" s="2"/>
      <c r="U187" s="2"/>
      <c r="V187" s="2"/>
      <c r="W187" s="2"/>
      <c r="X187" s="2"/>
      <c r="Y187" s="2"/>
      <c r="Z187" s="2"/>
    </row>
    <row r="188" spans="1:26" ht="14.25" customHeight="1">
      <c r="A188" s="2"/>
      <c r="B188" s="2"/>
      <c r="C188" s="2"/>
      <c r="D188" s="2"/>
      <c r="E188" s="120" t="s">
        <v>1749</v>
      </c>
      <c r="F188" s="120" t="s">
        <v>1710</v>
      </c>
      <c r="G188" s="2" t="s">
        <v>57</v>
      </c>
      <c r="H188" s="2" t="s">
        <v>87</v>
      </c>
      <c r="I188" s="121">
        <v>1.0667549093099755</v>
      </c>
      <c r="J188" s="121">
        <f t="shared" si="0"/>
        <v>0.88926174496644295</v>
      </c>
      <c r="K188" s="2"/>
      <c r="L188" s="2"/>
      <c r="M188" s="2"/>
      <c r="N188" s="2"/>
      <c r="O188" s="2"/>
      <c r="P188" s="2"/>
      <c r="Q188" s="2"/>
      <c r="R188" s="2"/>
      <c r="S188" s="2"/>
      <c r="T188" s="2"/>
      <c r="U188" s="2"/>
      <c r="V188" s="2"/>
      <c r="W188" s="2"/>
      <c r="X188" s="2"/>
      <c r="Y188" s="2"/>
      <c r="Z188" s="2"/>
    </row>
    <row r="189" spans="1:26" ht="14.25" customHeight="1">
      <c r="A189" s="2"/>
      <c r="B189" s="2"/>
      <c r="C189" s="2"/>
      <c r="D189" s="2"/>
      <c r="E189" s="120" t="s">
        <v>1749</v>
      </c>
      <c r="F189" s="120" t="s">
        <v>1710</v>
      </c>
      <c r="G189" s="2" t="s">
        <v>57</v>
      </c>
      <c r="H189" s="127" t="s">
        <v>1713</v>
      </c>
      <c r="I189" s="121"/>
      <c r="J189" s="121">
        <f t="shared" si="0"/>
        <v>0</v>
      </c>
      <c r="K189" s="2"/>
      <c r="L189" s="2"/>
      <c r="M189" s="2"/>
      <c r="N189" s="2"/>
      <c r="O189" s="2"/>
      <c r="P189" s="2"/>
      <c r="Q189" s="2"/>
      <c r="R189" s="2"/>
      <c r="S189" s="2"/>
      <c r="T189" s="2"/>
      <c r="U189" s="2"/>
      <c r="V189" s="2"/>
      <c r="W189" s="2"/>
      <c r="X189" s="2"/>
      <c r="Y189" s="2"/>
      <c r="Z189" s="2"/>
    </row>
    <row r="190" spans="1:26" ht="14.25" customHeight="1">
      <c r="A190" s="2"/>
      <c r="B190" s="2"/>
      <c r="C190" s="2"/>
      <c r="D190" s="2"/>
      <c r="E190" s="120" t="s">
        <v>1749</v>
      </c>
      <c r="F190" s="120" t="s">
        <v>1710</v>
      </c>
      <c r="G190" s="2" t="s">
        <v>550</v>
      </c>
      <c r="H190" s="2" t="s">
        <v>1198</v>
      </c>
      <c r="I190" s="121">
        <v>15.15651317275506</v>
      </c>
      <c r="J190" s="121">
        <f t="shared" si="0"/>
        <v>15.15651317275506</v>
      </c>
      <c r="K190" s="2"/>
      <c r="L190" s="2"/>
      <c r="M190" s="2"/>
      <c r="N190" s="2"/>
      <c r="O190" s="2"/>
      <c r="P190" s="2"/>
      <c r="Q190" s="2"/>
      <c r="R190" s="2"/>
      <c r="S190" s="2"/>
      <c r="T190" s="2"/>
      <c r="U190" s="2"/>
      <c r="V190" s="2"/>
      <c r="W190" s="2"/>
      <c r="X190" s="2"/>
      <c r="Y190" s="2"/>
      <c r="Z190" s="2"/>
    </row>
    <row r="191" spans="1:26" ht="14.25" customHeight="1">
      <c r="A191" s="2"/>
      <c r="B191" s="2"/>
      <c r="C191" s="2"/>
      <c r="D191" s="2"/>
      <c r="E191" s="120" t="s">
        <v>1749</v>
      </c>
      <c r="F191" s="120" t="s">
        <v>1710</v>
      </c>
      <c r="G191" s="2" t="s">
        <v>550</v>
      </c>
      <c r="H191" s="2" t="s">
        <v>85</v>
      </c>
      <c r="I191" s="121">
        <v>2.7113333638268453</v>
      </c>
      <c r="J191" s="121">
        <f t="shared" si="0"/>
        <v>3.036693367486067</v>
      </c>
      <c r="K191" s="2"/>
      <c r="L191" s="2"/>
      <c r="M191" s="2"/>
      <c r="N191" s="2"/>
      <c r="O191" s="2"/>
      <c r="P191" s="2"/>
      <c r="Q191" s="2"/>
      <c r="R191" s="2"/>
      <c r="S191" s="2"/>
      <c r="T191" s="2"/>
      <c r="U191" s="2"/>
      <c r="V191" s="2"/>
      <c r="W191" s="2"/>
      <c r="X191" s="2"/>
      <c r="Y191" s="2"/>
      <c r="Z191" s="2"/>
    </row>
    <row r="192" spans="1:26" ht="14.25" customHeight="1">
      <c r="A192" s="2"/>
      <c r="B192" s="2"/>
      <c r="C192" s="2"/>
      <c r="D192" s="2"/>
      <c r="E192" s="120" t="s">
        <v>1749</v>
      </c>
      <c r="F192" s="120" t="s">
        <v>1710</v>
      </c>
      <c r="G192" s="2" t="s">
        <v>550</v>
      </c>
      <c r="H192" s="2" t="s">
        <v>87</v>
      </c>
      <c r="I192" s="121">
        <v>2.4609400845117535E-2</v>
      </c>
      <c r="J192" s="121">
        <f t="shared" si="0"/>
        <v>0.88926174496644295</v>
      </c>
      <c r="K192" s="2"/>
      <c r="L192" s="2"/>
      <c r="M192" s="2"/>
      <c r="N192" s="2"/>
      <c r="O192" s="2"/>
      <c r="P192" s="2"/>
      <c r="Q192" s="2"/>
      <c r="R192" s="2"/>
      <c r="S192" s="2"/>
      <c r="T192" s="2"/>
      <c r="U192" s="2"/>
      <c r="V192" s="2"/>
      <c r="W192" s="2"/>
      <c r="X192" s="2"/>
      <c r="Y192" s="2"/>
      <c r="Z192" s="2"/>
    </row>
    <row r="193" spans="1:26" ht="14.25" customHeight="1">
      <c r="A193" s="2"/>
      <c r="B193" s="2"/>
      <c r="C193" s="2"/>
      <c r="D193" s="2"/>
      <c r="E193" s="120" t="s">
        <v>1749</v>
      </c>
      <c r="F193" s="120" t="s">
        <v>1710</v>
      </c>
      <c r="G193" s="2" t="s">
        <v>550</v>
      </c>
      <c r="H193" s="2" t="s">
        <v>1713</v>
      </c>
      <c r="I193" s="121">
        <v>3.2070629886555779</v>
      </c>
      <c r="J193" s="121">
        <f t="shared" si="0"/>
        <v>3.2070629886555779</v>
      </c>
      <c r="K193" s="2"/>
      <c r="L193" s="2"/>
      <c r="M193" s="2"/>
      <c r="N193" s="2"/>
      <c r="O193" s="2"/>
      <c r="P193" s="2"/>
      <c r="Q193" s="2"/>
      <c r="R193" s="2"/>
      <c r="S193" s="2"/>
      <c r="T193" s="2"/>
      <c r="U193" s="2"/>
      <c r="V193" s="2"/>
      <c r="W193" s="2"/>
      <c r="X193" s="2"/>
      <c r="Y193" s="2"/>
      <c r="Z193" s="2"/>
    </row>
    <row r="194" spans="1:26" ht="14.25" customHeight="1">
      <c r="A194" s="2"/>
      <c r="B194" s="2"/>
      <c r="C194" s="2"/>
      <c r="D194" s="2"/>
      <c r="E194" s="120" t="s">
        <v>1750</v>
      </c>
      <c r="F194" s="120" t="s">
        <v>1710</v>
      </c>
      <c r="G194" s="2" t="s">
        <v>849</v>
      </c>
      <c r="H194" s="2" t="s">
        <v>1198</v>
      </c>
      <c r="I194" s="121">
        <v>31.761746660017359</v>
      </c>
      <c r="J194" s="121">
        <f t="shared" si="0"/>
        <v>31.761746660017359</v>
      </c>
      <c r="K194" s="2"/>
      <c r="L194" s="2"/>
      <c r="M194" s="2"/>
      <c r="N194" s="2"/>
      <c r="O194" s="2"/>
      <c r="P194" s="2"/>
      <c r="Q194" s="2"/>
      <c r="R194" s="2"/>
      <c r="S194" s="2"/>
      <c r="T194" s="2"/>
      <c r="U194" s="2"/>
      <c r="V194" s="2"/>
      <c r="W194" s="2"/>
      <c r="X194" s="2"/>
      <c r="Y194" s="2"/>
      <c r="Z194" s="2"/>
    </row>
    <row r="195" spans="1:26" ht="14.25" customHeight="1">
      <c r="A195" s="2"/>
      <c r="B195" s="2"/>
      <c r="C195" s="2"/>
      <c r="D195" s="2"/>
      <c r="E195" s="120" t="s">
        <v>1750</v>
      </c>
      <c r="F195" s="120" t="s">
        <v>1710</v>
      </c>
      <c r="G195" s="2" t="s">
        <v>849</v>
      </c>
      <c r="H195" s="2" t="s">
        <v>85</v>
      </c>
      <c r="I195" s="121">
        <v>8.9100522499999998E-3</v>
      </c>
      <c r="J195" s="121">
        <f t="shared" si="0"/>
        <v>9.9792585200000009E-3</v>
      </c>
      <c r="K195" s="2"/>
      <c r="L195" s="2"/>
      <c r="M195" s="2"/>
      <c r="N195" s="2"/>
      <c r="O195" s="2"/>
      <c r="P195" s="2"/>
      <c r="Q195" s="2"/>
      <c r="R195" s="2"/>
      <c r="S195" s="2"/>
      <c r="T195" s="2"/>
      <c r="U195" s="2"/>
      <c r="V195" s="2"/>
      <c r="W195" s="2"/>
      <c r="X195" s="2"/>
      <c r="Y195" s="2"/>
      <c r="Z195" s="2"/>
    </row>
    <row r="196" spans="1:26" ht="14.25" customHeight="1">
      <c r="A196" s="2"/>
      <c r="B196" s="2"/>
      <c r="C196" s="2"/>
      <c r="D196" s="2"/>
      <c r="E196" s="120" t="s">
        <v>1750</v>
      </c>
      <c r="F196" s="120" t="s">
        <v>1710</v>
      </c>
      <c r="G196" s="2" t="s">
        <v>849</v>
      </c>
      <c r="H196" s="2" t="s">
        <v>87</v>
      </c>
      <c r="I196" s="121">
        <v>0.14239210925999998</v>
      </c>
      <c r="J196" s="121">
        <f t="shared" si="0"/>
        <v>0.88926174496644295</v>
      </c>
      <c r="K196" s="2"/>
      <c r="L196" s="2"/>
      <c r="M196" s="2"/>
      <c r="N196" s="2"/>
      <c r="O196" s="2"/>
      <c r="P196" s="2"/>
      <c r="Q196" s="2"/>
      <c r="R196" s="2"/>
      <c r="S196" s="2"/>
      <c r="T196" s="2"/>
      <c r="U196" s="2"/>
      <c r="V196" s="2"/>
      <c r="W196" s="2"/>
      <c r="X196" s="2"/>
      <c r="Y196" s="2"/>
      <c r="Z196" s="2"/>
    </row>
    <row r="197" spans="1:26" ht="14.25" customHeight="1">
      <c r="A197" s="2"/>
      <c r="B197" s="2"/>
      <c r="C197" s="2"/>
      <c r="D197" s="2"/>
      <c r="E197" s="120" t="s">
        <v>1750</v>
      </c>
      <c r="F197" s="120" t="s">
        <v>1710</v>
      </c>
      <c r="G197" s="2" t="s">
        <v>849</v>
      </c>
      <c r="H197" s="127" t="s">
        <v>1713</v>
      </c>
      <c r="I197" s="121"/>
      <c r="J197" s="121">
        <f t="shared" si="0"/>
        <v>0</v>
      </c>
      <c r="K197" s="2"/>
      <c r="L197" s="2"/>
      <c r="M197" s="2"/>
      <c r="N197" s="2"/>
      <c r="O197" s="2"/>
      <c r="P197" s="2"/>
      <c r="Q197" s="2"/>
      <c r="R197" s="2"/>
      <c r="S197" s="2"/>
      <c r="T197" s="2"/>
      <c r="U197" s="2"/>
      <c r="V197" s="2"/>
      <c r="W197" s="2"/>
      <c r="X197" s="2"/>
      <c r="Y197" s="2"/>
      <c r="Z197" s="2"/>
    </row>
    <row r="198" spans="1:26" ht="14.25" customHeight="1">
      <c r="A198" s="2"/>
      <c r="B198" s="2"/>
      <c r="C198" s="2"/>
      <c r="D198" s="2"/>
      <c r="E198" s="120" t="s">
        <v>1750</v>
      </c>
      <c r="F198" s="120" t="s">
        <v>1710</v>
      </c>
      <c r="G198" s="2" t="s">
        <v>1183</v>
      </c>
      <c r="H198" s="2" t="s">
        <v>1198</v>
      </c>
      <c r="I198" s="121">
        <v>3.969007653422536</v>
      </c>
      <c r="J198" s="121">
        <f t="shared" si="0"/>
        <v>3.969007653422536</v>
      </c>
      <c r="K198" s="2"/>
      <c r="L198" s="2"/>
      <c r="M198" s="2"/>
      <c r="N198" s="2"/>
      <c r="O198" s="2"/>
      <c r="P198" s="2"/>
      <c r="Q198" s="2"/>
      <c r="R198" s="2"/>
      <c r="S198" s="2"/>
      <c r="T198" s="2"/>
      <c r="U198" s="2"/>
      <c r="V198" s="2"/>
      <c r="W198" s="2"/>
      <c r="X198" s="2"/>
      <c r="Y198" s="2"/>
      <c r="Z198" s="2"/>
    </row>
    <row r="199" spans="1:26" ht="14.25" customHeight="1">
      <c r="A199" s="2"/>
      <c r="B199" s="2"/>
      <c r="C199" s="2"/>
      <c r="D199" s="2"/>
      <c r="E199" s="120" t="s">
        <v>1750</v>
      </c>
      <c r="F199" s="120" t="s">
        <v>1710</v>
      </c>
      <c r="G199" s="2" t="s">
        <v>1183</v>
      </c>
      <c r="H199" s="2" t="s">
        <v>85</v>
      </c>
      <c r="I199" s="121">
        <v>8.4685363499999999E-2</v>
      </c>
      <c r="J199" s="121">
        <f t="shared" si="0"/>
        <v>9.484760712000001E-2</v>
      </c>
      <c r="K199" s="2"/>
      <c r="L199" s="2"/>
      <c r="M199" s="2"/>
      <c r="N199" s="2"/>
      <c r="O199" s="2"/>
      <c r="P199" s="2"/>
      <c r="Q199" s="2"/>
      <c r="R199" s="2"/>
      <c r="S199" s="2"/>
      <c r="T199" s="2"/>
      <c r="U199" s="2"/>
      <c r="V199" s="2"/>
      <c r="W199" s="2"/>
      <c r="X199" s="2"/>
      <c r="Y199" s="2"/>
      <c r="Z199" s="2"/>
    </row>
    <row r="200" spans="1:26" ht="14.25" customHeight="1">
      <c r="A200" s="2"/>
      <c r="B200" s="2"/>
      <c r="C200" s="2"/>
      <c r="D200" s="2"/>
      <c r="E200" s="120" t="s">
        <v>1750</v>
      </c>
      <c r="F200" s="120" t="s">
        <v>1710</v>
      </c>
      <c r="G200" s="2" t="s">
        <v>1183</v>
      </c>
      <c r="H200" s="2" t="s">
        <v>87</v>
      </c>
      <c r="I200" s="121">
        <v>1.5742866180000002E-2</v>
      </c>
      <c r="J200" s="121">
        <f t="shared" si="0"/>
        <v>0.88926174496644295</v>
      </c>
      <c r="K200" s="2"/>
      <c r="L200" s="2"/>
      <c r="M200" s="2"/>
      <c r="N200" s="2"/>
      <c r="O200" s="2"/>
      <c r="P200" s="2"/>
      <c r="Q200" s="2"/>
      <c r="R200" s="2"/>
      <c r="S200" s="2"/>
      <c r="T200" s="2"/>
      <c r="U200" s="2"/>
      <c r="V200" s="2"/>
      <c r="W200" s="2"/>
      <c r="X200" s="2"/>
      <c r="Y200" s="2"/>
      <c r="Z200" s="2"/>
    </row>
    <row r="201" spans="1:26" ht="14.25" customHeight="1">
      <c r="A201" s="2"/>
      <c r="B201" s="2"/>
      <c r="C201" s="2"/>
      <c r="D201" s="2"/>
      <c r="E201" s="120" t="s">
        <v>1750</v>
      </c>
      <c r="F201" s="120" t="s">
        <v>1710</v>
      </c>
      <c r="G201" s="2" t="s">
        <v>1183</v>
      </c>
      <c r="H201" s="127" t="s">
        <v>1713</v>
      </c>
      <c r="I201" s="121"/>
      <c r="J201" s="121">
        <f t="shared" si="0"/>
        <v>0</v>
      </c>
      <c r="K201" s="2"/>
      <c r="L201" s="2"/>
      <c r="M201" s="2"/>
      <c r="N201" s="2"/>
      <c r="O201" s="2"/>
      <c r="P201" s="2"/>
      <c r="Q201" s="2"/>
      <c r="R201" s="2"/>
      <c r="S201" s="2"/>
      <c r="T201" s="2"/>
      <c r="U201" s="2"/>
      <c r="V201" s="2"/>
      <c r="W201" s="2"/>
      <c r="X201" s="2"/>
      <c r="Y201" s="2"/>
      <c r="Z201" s="2"/>
    </row>
    <row r="202" spans="1:26" ht="14.25" customHeight="1">
      <c r="A202" s="2"/>
      <c r="B202" s="2"/>
      <c r="C202" s="2"/>
      <c r="D202" s="2"/>
      <c r="E202" s="120" t="s">
        <v>1750</v>
      </c>
      <c r="F202" s="120" t="s">
        <v>1710</v>
      </c>
      <c r="G202" s="2" t="s">
        <v>57</v>
      </c>
      <c r="H202" s="2" t="s">
        <v>1198</v>
      </c>
      <c r="I202" s="121">
        <v>15.326639430366592</v>
      </c>
      <c r="J202" s="121">
        <f t="shared" si="0"/>
        <v>15.326639430366592</v>
      </c>
      <c r="K202" s="2"/>
      <c r="L202" s="2"/>
      <c r="M202" s="2"/>
      <c r="N202" s="2"/>
      <c r="O202" s="2"/>
      <c r="P202" s="2"/>
      <c r="Q202" s="2"/>
      <c r="R202" s="2"/>
      <c r="S202" s="2"/>
      <c r="T202" s="2"/>
      <c r="U202" s="2"/>
      <c r="V202" s="2"/>
      <c r="W202" s="2"/>
      <c r="X202" s="2"/>
      <c r="Y202" s="2"/>
      <c r="Z202" s="2"/>
    </row>
    <row r="203" spans="1:26" ht="14.25" customHeight="1">
      <c r="A203" s="2"/>
      <c r="B203" s="2"/>
      <c r="C203" s="2"/>
      <c r="D203" s="2"/>
      <c r="E203" s="120" t="s">
        <v>1750</v>
      </c>
      <c r="F203" s="120" t="s">
        <v>1710</v>
      </c>
      <c r="G203" s="2" t="s">
        <v>57</v>
      </c>
      <c r="H203" s="2" t="s">
        <v>85</v>
      </c>
      <c r="I203" s="121">
        <v>8.2130164830722538E-2</v>
      </c>
      <c r="J203" s="121">
        <f t="shared" si="0"/>
        <v>9.1985784610409252E-2</v>
      </c>
      <c r="K203" s="2"/>
      <c r="L203" s="2"/>
      <c r="M203" s="2"/>
      <c r="N203" s="2"/>
      <c r="O203" s="2"/>
      <c r="P203" s="2"/>
      <c r="Q203" s="2"/>
      <c r="R203" s="2"/>
      <c r="S203" s="2"/>
      <c r="T203" s="2"/>
      <c r="U203" s="2"/>
      <c r="V203" s="2"/>
      <c r="W203" s="2"/>
      <c r="X203" s="2"/>
      <c r="Y203" s="2"/>
      <c r="Z203" s="2"/>
    </row>
    <row r="204" spans="1:26" ht="14.25" customHeight="1">
      <c r="A204" s="2"/>
      <c r="B204" s="2"/>
      <c r="C204" s="2"/>
      <c r="D204" s="2"/>
      <c r="E204" s="120" t="s">
        <v>1750</v>
      </c>
      <c r="F204" s="120" t="s">
        <v>1710</v>
      </c>
      <c r="G204" s="2" t="s">
        <v>57</v>
      </c>
      <c r="H204" s="2" t="s">
        <v>87</v>
      </c>
      <c r="I204" s="121">
        <v>1.0667549093099755</v>
      </c>
      <c r="J204" s="121">
        <f t="shared" si="0"/>
        <v>0.88926174496644295</v>
      </c>
      <c r="K204" s="2"/>
      <c r="L204" s="2"/>
      <c r="M204" s="2"/>
      <c r="N204" s="2"/>
      <c r="O204" s="2"/>
      <c r="P204" s="2"/>
      <c r="Q204" s="2"/>
      <c r="R204" s="2"/>
      <c r="S204" s="2"/>
      <c r="T204" s="2"/>
      <c r="U204" s="2"/>
      <c r="V204" s="2"/>
      <c r="W204" s="2"/>
      <c r="X204" s="2"/>
      <c r="Y204" s="2"/>
      <c r="Z204" s="2"/>
    </row>
    <row r="205" spans="1:26" ht="14.25" customHeight="1">
      <c r="A205" s="2"/>
      <c r="B205" s="2"/>
      <c r="C205" s="2"/>
      <c r="D205" s="2"/>
      <c r="E205" s="120" t="s">
        <v>1750</v>
      </c>
      <c r="F205" s="120" t="s">
        <v>1710</v>
      </c>
      <c r="G205" s="2" t="s">
        <v>57</v>
      </c>
      <c r="H205" s="127" t="s">
        <v>1713</v>
      </c>
      <c r="I205" s="121"/>
      <c r="J205" s="121">
        <f t="shared" si="0"/>
        <v>0</v>
      </c>
      <c r="K205" s="2"/>
      <c r="L205" s="2"/>
      <c r="M205" s="2"/>
      <c r="N205" s="2"/>
      <c r="O205" s="2"/>
      <c r="P205" s="2"/>
      <c r="Q205" s="2"/>
      <c r="R205" s="2"/>
      <c r="S205" s="2"/>
      <c r="T205" s="2"/>
      <c r="U205" s="2"/>
      <c r="V205" s="2"/>
      <c r="W205" s="2"/>
      <c r="X205" s="2"/>
      <c r="Y205" s="2"/>
      <c r="Z205" s="2"/>
    </row>
    <row r="206" spans="1:26" ht="14.25" customHeight="1">
      <c r="A206" s="2"/>
      <c r="B206" s="2"/>
      <c r="C206" s="2"/>
      <c r="D206" s="2"/>
      <c r="E206" s="120" t="s">
        <v>1750</v>
      </c>
      <c r="F206" s="120" t="s">
        <v>1710</v>
      </c>
      <c r="G206" s="2" t="s">
        <v>550</v>
      </c>
      <c r="H206" s="2" t="s">
        <v>1198</v>
      </c>
      <c r="I206" s="121">
        <v>8.8772343023822344</v>
      </c>
      <c r="J206" s="121">
        <f t="shared" si="0"/>
        <v>8.8772343023822344</v>
      </c>
      <c r="K206" s="2"/>
      <c r="L206" s="2"/>
      <c r="M206" s="2"/>
      <c r="N206" s="2"/>
      <c r="O206" s="2"/>
      <c r="P206" s="2"/>
      <c r="Q206" s="2"/>
      <c r="R206" s="2"/>
      <c r="S206" s="2"/>
      <c r="T206" s="2"/>
      <c r="U206" s="2"/>
      <c r="V206" s="2"/>
      <c r="W206" s="2"/>
      <c r="X206" s="2"/>
      <c r="Y206" s="2"/>
      <c r="Z206" s="2"/>
    </row>
    <row r="207" spans="1:26" ht="14.25" customHeight="1">
      <c r="A207" s="2"/>
      <c r="B207" s="2"/>
      <c r="C207" s="2"/>
      <c r="D207" s="2"/>
      <c r="E207" s="120" t="s">
        <v>1750</v>
      </c>
      <c r="F207" s="120" t="s">
        <v>1710</v>
      </c>
      <c r="G207" s="2" t="s">
        <v>550</v>
      </c>
      <c r="H207" s="2" t="s">
        <v>85</v>
      </c>
      <c r="I207" s="121">
        <v>7.7228623531720197</v>
      </c>
      <c r="J207" s="121">
        <f t="shared" si="0"/>
        <v>8.6496058355526628</v>
      </c>
      <c r="K207" s="2"/>
      <c r="L207" s="2"/>
      <c r="M207" s="2"/>
      <c r="N207" s="2"/>
      <c r="O207" s="2"/>
      <c r="P207" s="2"/>
      <c r="Q207" s="2"/>
      <c r="R207" s="2"/>
      <c r="S207" s="2"/>
      <c r="T207" s="2"/>
      <c r="U207" s="2"/>
      <c r="V207" s="2"/>
      <c r="W207" s="2"/>
      <c r="X207" s="2"/>
      <c r="Y207" s="2"/>
      <c r="Z207" s="2"/>
    </row>
    <row r="208" spans="1:26" ht="14.25" customHeight="1">
      <c r="A208" s="2"/>
      <c r="B208" s="2"/>
      <c r="C208" s="2"/>
      <c r="D208" s="2"/>
      <c r="E208" s="120" t="s">
        <v>1750</v>
      </c>
      <c r="F208" s="120" t="s">
        <v>1710</v>
      </c>
      <c r="G208" s="2" t="s">
        <v>550</v>
      </c>
      <c r="H208" s="2" t="s">
        <v>87</v>
      </c>
      <c r="I208" s="121">
        <v>8.9553741906309957E-3</v>
      </c>
      <c r="J208" s="121">
        <f t="shared" si="0"/>
        <v>0.88926174496644295</v>
      </c>
      <c r="K208" s="2"/>
      <c r="L208" s="2"/>
      <c r="M208" s="2"/>
      <c r="N208" s="2"/>
      <c r="O208" s="2"/>
      <c r="P208" s="2"/>
      <c r="Q208" s="2"/>
      <c r="R208" s="2"/>
      <c r="S208" s="2"/>
      <c r="T208" s="2"/>
      <c r="U208" s="2"/>
      <c r="V208" s="2"/>
      <c r="W208" s="2"/>
      <c r="X208" s="2"/>
      <c r="Y208" s="2"/>
      <c r="Z208" s="2"/>
    </row>
    <row r="209" spans="1:26" ht="14.25" customHeight="1">
      <c r="A209" s="2"/>
      <c r="B209" s="2"/>
      <c r="C209" s="2"/>
      <c r="D209" s="2"/>
      <c r="E209" s="120" t="s">
        <v>1750</v>
      </c>
      <c r="F209" s="120" t="s">
        <v>1710</v>
      </c>
      <c r="G209" s="2" t="s">
        <v>550</v>
      </c>
      <c r="H209" s="2" t="s">
        <v>1713</v>
      </c>
      <c r="I209" s="121">
        <v>0.70775943837997424</v>
      </c>
      <c r="J209" s="121">
        <f t="shared" si="0"/>
        <v>0.70775943837997424</v>
      </c>
      <c r="K209" s="2"/>
      <c r="L209" s="2"/>
      <c r="M209" s="2"/>
      <c r="N209" s="2"/>
      <c r="O209" s="2"/>
      <c r="P209" s="2"/>
      <c r="Q209" s="2"/>
      <c r="R209" s="2"/>
      <c r="S209" s="2"/>
      <c r="T209" s="2"/>
      <c r="U209" s="2"/>
      <c r="V209" s="2"/>
      <c r="W209" s="2"/>
      <c r="X209" s="2"/>
      <c r="Y209" s="2"/>
      <c r="Z209" s="2"/>
    </row>
    <row r="210" spans="1:26" ht="14.25" customHeight="1">
      <c r="A210" s="2"/>
      <c r="B210" s="2"/>
      <c r="C210" s="2"/>
      <c r="D210" s="2"/>
      <c r="E210" s="120" t="s">
        <v>1751</v>
      </c>
      <c r="F210" s="120" t="s">
        <v>1710</v>
      </c>
      <c r="G210" s="2" t="s">
        <v>849</v>
      </c>
      <c r="H210" s="2" t="s">
        <v>1198</v>
      </c>
      <c r="I210" s="121">
        <v>26.121217160085248</v>
      </c>
      <c r="J210" s="121">
        <f t="shared" si="0"/>
        <v>26.121217160085248</v>
      </c>
      <c r="K210" s="2"/>
      <c r="L210" s="2"/>
      <c r="M210" s="2"/>
      <c r="N210" s="2"/>
      <c r="O210" s="2"/>
      <c r="P210" s="2"/>
      <c r="Q210" s="2"/>
      <c r="R210" s="2"/>
      <c r="S210" s="2"/>
      <c r="T210" s="2"/>
      <c r="U210" s="2"/>
      <c r="V210" s="2"/>
      <c r="W210" s="2"/>
      <c r="X210" s="2"/>
      <c r="Y210" s="2"/>
      <c r="Z210" s="2"/>
    </row>
    <row r="211" spans="1:26" ht="14.25" customHeight="1">
      <c r="A211" s="2"/>
      <c r="B211" s="2"/>
      <c r="C211" s="2"/>
      <c r="D211" s="2"/>
      <c r="E211" s="120" t="s">
        <v>1751</v>
      </c>
      <c r="F211" s="120" t="s">
        <v>1710</v>
      </c>
      <c r="G211" s="2" t="s">
        <v>849</v>
      </c>
      <c r="H211" s="2" t="s">
        <v>85</v>
      </c>
      <c r="I211" s="121">
        <v>8.4860812500000011E-3</v>
      </c>
      <c r="J211" s="121">
        <f t="shared" si="0"/>
        <v>9.5044110000000025E-3</v>
      </c>
      <c r="K211" s="2"/>
      <c r="L211" s="2"/>
      <c r="M211" s="2"/>
      <c r="N211" s="2"/>
      <c r="O211" s="2"/>
      <c r="P211" s="2"/>
      <c r="Q211" s="2"/>
      <c r="R211" s="2"/>
      <c r="S211" s="2"/>
      <c r="T211" s="2"/>
      <c r="U211" s="2"/>
      <c r="V211" s="2"/>
      <c r="W211" s="2"/>
      <c r="X211" s="2"/>
      <c r="Y211" s="2"/>
      <c r="Z211" s="2"/>
    </row>
    <row r="212" spans="1:26" ht="14.25" customHeight="1">
      <c r="A212" s="2"/>
      <c r="B212" s="2"/>
      <c r="C212" s="2"/>
      <c r="D212" s="2"/>
      <c r="E212" s="120" t="s">
        <v>1751</v>
      </c>
      <c r="F212" s="120" t="s">
        <v>1710</v>
      </c>
      <c r="G212" s="2" t="s">
        <v>849</v>
      </c>
      <c r="H212" s="2" t="s">
        <v>87</v>
      </c>
      <c r="I212" s="121">
        <v>9.0507558719999992E-2</v>
      </c>
      <c r="J212" s="121">
        <f t="shared" si="0"/>
        <v>0.88926174496644295</v>
      </c>
      <c r="K212" s="2"/>
      <c r="L212" s="2"/>
      <c r="M212" s="2"/>
      <c r="N212" s="2"/>
      <c r="O212" s="2"/>
      <c r="P212" s="2"/>
      <c r="Q212" s="2"/>
      <c r="R212" s="2"/>
      <c r="S212" s="2"/>
      <c r="T212" s="2"/>
      <c r="U212" s="2"/>
      <c r="V212" s="2"/>
      <c r="W212" s="2"/>
      <c r="X212" s="2"/>
      <c r="Y212" s="2"/>
      <c r="Z212" s="2"/>
    </row>
    <row r="213" spans="1:26" ht="14.25" customHeight="1">
      <c r="A213" s="2"/>
      <c r="B213" s="2"/>
      <c r="C213" s="2"/>
      <c r="D213" s="2"/>
      <c r="E213" s="120" t="s">
        <v>1751</v>
      </c>
      <c r="F213" s="120" t="s">
        <v>1710</v>
      </c>
      <c r="G213" s="2" t="s">
        <v>849</v>
      </c>
      <c r="H213" s="127" t="s">
        <v>1713</v>
      </c>
      <c r="I213" s="121"/>
      <c r="J213" s="121">
        <f t="shared" si="0"/>
        <v>0</v>
      </c>
      <c r="K213" s="2"/>
      <c r="L213" s="2"/>
      <c r="M213" s="2"/>
      <c r="N213" s="2"/>
      <c r="O213" s="2"/>
      <c r="P213" s="2"/>
      <c r="Q213" s="2"/>
      <c r="R213" s="2"/>
      <c r="S213" s="2"/>
      <c r="T213" s="2"/>
      <c r="U213" s="2"/>
      <c r="V213" s="2"/>
      <c r="W213" s="2"/>
      <c r="X213" s="2"/>
      <c r="Y213" s="2"/>
      <c r="Z213" s="2"/>
    </row>
    <row r="214" spans="1:26" ht="14.25" customHeight="1">
      <c r="A214" s="2"/>
      <c r="B214" s="2"/>
      <c r="C214" s="2"/>
      <c r="D214" s="2"/>
      <c r="E214" s="120" t="s">
        <v>1751</v>
      </c>
      <c r="F214" s="120" t="s">
        <v>1710</v>
      </c>
      <c r="G214" s="2" t="s">
        <v>1183</v>
      </c>
      <c r="H214" s="2" t="s">
        <v>1198</v>
      </c>
      <c r="I214" s="121">
        <v>3.9809726960932164</v>
      </c>
      <c r="J214" s="121">
        <f t="shared" si="0"/>
        <v>3.9809726960932164</v>
      </c>
      <c r="K214" s="2"/>
      <c r="L214" s="2"/>
      <c r="M214" s="2"/>
      <c r="N214" s="2"/>
      <c r="O214" s="2"/>
      <c r="P214" s="2"/>
      <c r="Q214" s="2"/>
      <c r="R214" s="2"/>
      <c r="S214" s="2"/>
      <c r="T214" s="2"/>
      <c r="U214" s="2"/>
      <c r="V214" s="2"/>
      <c r="W214" s="2"/>
      <c r="X214" s="2"/>
      <c r="Y214" s="2"/>
      <c r="Z214" s="2"/>
    </row>
    <row r="215" spans="1:26" ht="14.25" customHeight="1">
      <c r="A215" s="2"/>
      <c r="B215" s="2"/>
      <c r="C215" s="2"/>
      <c r="D215" s="2"/>
      <c r="E215" s="120" t="s">
        <v>1751</v>
      </c>
      <c r="F215" s="120" t="s">
        <v>1710</v>
      </c>
      <c r="G215" s="2" t="s">
        <v>1183</v>
      </c>
      <c r="H215" s="2" t="s">
        <v>85</v>
      </c>
      <c r="I215" s="121">
        <v>2.5710086499999996E-2</v>
      </c>
      <c r="J215" s="121">
        <f t="shared" si="0"/>
        <v>2.8795296879999998E-2</v>
      </c>
      <c r="K215" s="2"/>
      <c r="L215" s="2"/>
      <c r="M215" s="2"/>
      <c r="N215" s="2"/>
      <c r="O215" s="2"/>
      <c r="P215" s="2"/>
      <c r="Q215" s="2"/>
      <c r="R215" s="2"/>
      <c r="S215" s="2"/>
      <c r="T215" s="2"/>
      <c r="U215" s="2"/>
      <c r="V215" s="2"/>
      <c r="W215" s="2"/>
      <c r="X215" s="2"/>
      <c r="Y215" s="2"/>
      <c r="Z215" s="2"/>
    </row>
    <row r="216" spans="1:26" ht="14.25" customHeight="1">
      <c r="A216" s="2"/>
      <c r="B216" s="2"/>
      <c r="C216" s="2"/>
      <c r="D216" s="2"/>
      <c r="E216" s="120" t="s">
        <v>1751</v>
      </c>
      <c r="F216" s="120" t="s">
        <v>1710</v>
      </c>
      <c r="G216" s="2" t="s">
        <v>1183</v>
      </c>
      <c r="H216" s="2" t="s">
        <v>87</v>
      </c>
      <c r="I216" s="121">
        <v>5.6117929599999988E-3</v>
      </c>
      <c r="J216" s="121">
        <f t="shared" si="0"/>
        <v>0.88926174496644295</v>
      </c>
      <c r="K216" s="2"/>
      <c r="L216" s="2"/>
      <c r="M216" s="2"/>
      <c r="N216" s="2"/>
      <c r="O216" s="2"/>
      <c r="P216" s="2"/>
      <c r="Q216" s="2"/>
      <c r="R216" s="2"/>
      <c r="S216" s="2"/>
      <c r="T216" s="2"/>
      <c r="U216" s="2"/>
      <c r="V216" s="2"/>
      <c r="W216" s="2"/>
      <c r="X216" s="2"/>
      <c r="Y216" s="2"/>
      <c r="Z216" s="2"/>
    </row>
    <row r="217" spans="1:26" ht="14.25" customHeight="1">
      <c r="A217" s="2"/>
      <c r="B217" s="2"/>
      <c r="C217" s="2"/>
      <c r="D217" s="2"/>
      <c r="E217" s="120" t="s">
        <v>1751</v>
      </c>
      <c r="F217" s="120" t="s">
        <v>1710</v>
      </c>
      <c r="G217" s="2" t="s">
        <v>1183</v>
      </c>
      <c r="H217" s="127" t="s">
        <v>1713</v>
      </c>
      <c r="I217" s="121"/>
      <c r="J217" s="121">
        <f t="shared" si="0"/>
        <v>0</v>
      </c>
      <c r="K217" s="2"/>
      <c r="L217" s="2"/>
      <c r="M217" s="2"/>
      <c r="N217" s="2"/>
      <c r="O217" s="2"/>
      <c r="P217" s="2"/>
      <c r="Q217" s="2"/>
      <c r="R217" s="2"/>
      <c r="S217" s="2"/>
      <c r="T217" s="2"/>
      <c r="U217" s="2"/>
      <c r="V217" s="2"/>
      <c r="W217" s="2"/>
      <c r="X217" s="2"/>
      <c r="Y217" s="2"/>
      <c r="Z217" s="2"/>
    </row>
    <row r="218" spans="1:26" ht="14.25" customHeight="1">
      <c r="A218" s="2"/>
      <c r="B218" s="2"/>
      <c r="C218" s="2"/>
      <c r="D218" s="2"/>
      <c r="E218" s="120" t="s">
        <v>1751</v>
      </c>
      <c r="F218" s="120" t="s">
        <v>1710</v>
      </c>
      <c r="G218" s="2" t="s">
        <v>57</v>
      </c>
      <c r="H218" s="2" t="s">
        <v>1198</v>
      </c>
      <c r="I218" s="121">
        <v>16.784247192510229</v>
      </c>
      <c r="J218" s="121">
        <f t="shared" si="0"/>
        <v>16.784247192510229</v>
      </c>
      <c r="K218" s="2"/>
      <c r="L218" s="2"/>
      <c r="M218" s="2"/>
      <c r="N218" s="2"/>
      <c r="O218" s="2"/>
      <c r="P218" s="2"/>
      <c r="Q218" s="2"/>
      <c r="R218" s="2"/>
      <c r="S218" s="2"/>
      <c r="T218" s="2"/>
      <c r="U218" s="2"/>
      <c r="V218" s="2"/>
      <c r="W218" s="2"/>
      <c r="X218" s="2"/>
      <c r="Y218" s="2"/>
      <c r="Z218" s="2"/>
    </row>
    <row r="219" spans="1:26" ht="14.25" customHeight="1">
      <c r="A219" s="2"/>
      <c r="B219" s="2"/>
      <c r="C219" s="2"/>
      <c r="D219" s="2"/>
      <c r="E219" s="120" t="s">
        <v>1751</v>
      </c>
      <c r="F219" s="120" t="s">
        <v>1710</v>
      </c>
      <c r="G219" s="2" t="s">
        <v>57</v>
      </c>
      <c r="H219" s="2" t="s">
        <v>85</v>
      </c>
      <c r="I219" s="121">
        <v>8.2130164830722538E-2</v>
      </c>
      <c r="J219" s="121">
        <f t="shared" si="0"/>
        <v>9.1985784610409252E-2</v>
      </c>
      <c r="K219" s="2"/>
      <c r="L219" s="2"/>
      <c r="M219" s="2"/>
      <c r="N219" s="2"/>
      <c r="O219" s="2"/>
      <c r="P219" s="2"/>
      <c r="Q219" s="2"/>
      <c r="R219" s="2"/>
      <c r="S219" s="2"/>
      <c r="T219" s="2"/>
      <c r="U219" s="2"/>
      <c r="V219" s="2"/>
      <c r="W219" s="2"/>
      <c r="X219" s="2"/>
      <c r="Y219" s="2"/>
      <c r="Z219" s="2"/>
    </row>
    <row r="220" spans="1:26" ht="14.25" customHeight="1">
      <c r="A220" s="2"/>
      <c r="B220" s="2"/>
      <c r="C220" s="2"/>
      <c r="D220" s="2"/>
      <c r="E220" s="120" t="s">
        <v>1751</v>
      </c>
      <c r="F220" s="120" t="s">
        <v>1710</v>
      </c>
      <c r="G220" s="2" t="s">
        <v>57</v>
      </c>
      <c r="H220" s="2" t="s">
        <v>87</v>
      </c>
      <c r="I220" s="121">
        <v>1.0667549093099755</v>
      </c>
      <c r="J220" s="121">
        <f t="shared" si="0"/>
        <v>0.88926174496644295</v>
      </c>
      <c r="K220" s="2"/>
      <c r="L220" s="2"/>
      <c r="M220" s="2"/>
      <c r="N220" s="2"/>
      <c r="O220" s="2"/>
      <c r="P220" s="2"/>
      <c r="Q220" s="2"/>
      <c r="R220" s="2"/>
      <c r="S220" s="2"/>
      <c r="T220" s="2"/>
      <c r="U220" s="2"/>
      <c r="V220" s="2"/>
      <c r="W220" s="2"/>
      <c r="X220" s="2"/>
      <c r="Y220" s="2"/>
      <c r="Z220" s="2"/>
    </row>
    <row r="221" spans="1:26" ht="14.25" customHeight="1">
      <c r="A221" s="2"/>
      <c r="B221" s="2"/>
      <c r="C221" s="2"/>
      <c r="D221" s="2"/>
      <c r="E221" s="120" t="s">
        <v>1751</v>
      </c>
      <c r="F221" s="120" t="s">
        <v>1710</v>
      </c>
      <c r="G221" s="2" t="s">
        <v>57</v>
      </c>
      <c r="H221" s="127" t="s">
        <v>1713</v>
      </c>
      <c r="I221" s="121"/>
      <c r="J221" s="121">
        <f t="shared" si="0"/>
        <v>0</v>
      </c>
      <c r="K221" s="2"/>
      <c r="L221" s="2"/>
      <c r="M221" s="2"/>
      <c r="N221" s="2"/>
      <c r="O221" s="2"/>
      <c r="P221" s="2"/>
      <c r="Q221" s="2"/>
      <c r="R221" s="2"/>
      <c r="S221" s="2"/>
      <c r="T221" s="2"/>
      <c r="U221" s="2"/>
      <c r="V221" s="2"/>
      <c r="W221" s="2"/>
      <c r="X221" s="2"/>
      <c r="Y221" s="2"/>
      <c r="Z221" s="2"/>
    </row>
    <row r="222" spans="1:26" ht="14.25" customHeight="1">
      <c r="A222" s="2"/>
      <c r="B222" s="2"/>
      <c r="C222" s="2"/>
      <c r="D222" s="2"/>
      <c r="E222" s="120" t="s">
        <v>1751</v>
      </c>
      <c r="F222" s="120" t="s">
        <v>1710</v>
      </c>
      <c r="G222" s="2" t="s">
        <v>550</v>
      </c>
      <c r="H222" s="2" t="s">
        <v>1198</v>
      </c>
      <c r="I222" s="121">
        <v>3.5286096234909947</v>
      </c>
      <c r="J222" s="121">
        <f t="shared" si="0"/>
        <v>3.5286096234909947</v>
      </c>
      <c r="K222" s="2"/>
      <c r="L222" s="2"/>
      <c r="M222" s="2"/>
      <c r="N222" s="2"/>
      <c r="O222" s="2"/>
      <c r="P222" s="2"/>
      <c r="Q222" s="2"/>
      <c r="R222" s="2"/>
      <c r="S222" s="2"/>
      <c r="T222" s="2"/>
      <c r="U222" s="2"/>
      <c r="V222" s="2"/>
      <c r="W222" s="2"/>
      <c r="X222" s="2"/>
      <c r="Y222" s="2"/>
      <c r="Z222" s="2"/>
    </row>
    <row r="223" spans="1:26" ht="14.25" customHeight="1">
      <c r="A223" s="2"/>
      <c r="B223" s="2"/>
      <c r="C223" s="2"/>
      <c r="D223" s="2"/>
      <c r="E223" s="120" t="s">
        <v>1751</v>
      </c>
      <c r="F223" s="120" t="s">
        <v>1710</v>
      </c>
      <c r="G223" s="2" t="s">
        <v>550</v>
      </c>
      <c r="H223" s="2" t="s">
        <v>85</v>
      </c>
      <c r="I223" s="121">
        <v>1.1301796988561517</v>
      </c>
      <c r="J223" s="121">
        <f t="shared" si="0"/>
        <v>1.2658012627188899</v>
      </c>
      <c r="K223" s="2"/>
      <c r="L223" s="2"/>
      <c r="M223" s="2"/>
      <c r="N223" s="2"/>
      <c r="O223" s="2"/>
      <c r="P223" s="2"/>
      <c r="Q223" s="2"/>
      <c r="R223" s="2"/>
      <c r="S223" s="2"/>
      <c r="T223" s="2"/>
      <c r="U223" s="2"/>
      <c r="V223" s="2"/>
      <c r="W223" s="2"/>
      <c r="X223" s="2"/>
      <c r="Y223" s="2"/>
      <c r="Z223" s="2"/>
    </row>
    <row r="224" spans="1:26" ht="14.25" customHeight="1">
      <c r="A224" s="2"/>
      <c r="B224" s="2"/>
      <c r="C224" s="2"/>
      <c r="D224" s="2"/>
      <c r="E224" s="120" t="s">
        <v>1751</v>
      </c>
      <c r="F224" s="120" t="s">
        <v>1710</v>
      </c>
      <c r="G224" s="2" t="s">
        <v>550</v>
      </c>
      <c r="H224" s="2" t="s">
        <v>87</v>
      </c>
      <c r="I224" s="121">
        <v>6.9108538810215871E-3</v>
      </c>
      <c r="J224" s="121">
        <f t="shared" si="0"/>
        <v>0.88926174496644295</v>
      </c>
      <c r="K224" s="2"/>
      <c r="L224" s="2"/>
      <c r="M224" s="2"/>
      <c r="N224" s="2"/>
      <c r="O224" s="2"/>
      <c r="P224" s="2"/>
      <c r="Q224" s="2"/>
      <c r="R224" s="2"/>
      <c r="S224" s="2"/>
      <c r="T224" s="2"/>
      <c r="U224" s="2"/>
      <c r="V224" s="2"/>
      <c r="W224" s="2"/>
      <c r="X224" s="2"/>
      <c r="Y224" s="2"/>
      <c r="Z224" s="2"/>
    </row>
    <row r="225" spans="1:26" ht="14.25" customHeight="1">
      <c r="A225" s="2"/>
      <c r="B225" s="2"/>
      <c r="C225" s="2"/>
      <c r="D225" s="2"/>
      <c r="E225" s="120" t="s">
        <v>1751</v>
      </c>
      <c r="F225" s="120" t="s">
        <v>1710</v>
      </c>
      <c r="G225" s="2" t="s">
        <v>550</v>
      </c>
      <c r="H225" s="2" t="s">
        <v>1713</v>
      </c>
      <c r="I225" s="121">
        <v>0.90402756149910923</v>
      </c>
      <c r="J225" s="121">
        <f t="shared" si="0"/>
        <v>0.90402756149910923</v>
      </c>
      <c r="K225" s="2"/>
      <c r="L225" s="2"/>
      <c r="M225" s="2"/>
      <c r="N225" s="2"/>
      <c r="O225" s="2"/>
      <c r="P225" s="2"/>
      <c r="Q225" s="2"/>
      <c r="R225" s="2"/>
      <c r="S225" s="2"/>
      <c r="T225" s="2"/>
      <c r="U225" s="2"/>
      <c r="V225" s="2"/>
      <c r="W225" s="2"/>
      <c r="X225" s="2"/>
      <c r="Y225" s="2"/>
      <c r="Z225" s="2"/>
    </row>
    <row r="226" spans="1:26" ht="14.25" customHeight="1">
      <c r="A226" s="2"/>
      <c r="B226" s="2"/>
      <c r="C226" s="2"/>
      <c r="D226" s="2"/>
      <c r="E226" s="120" t="s">
        <v>1752</v>
      </c>
      <c r="F226" s="120" t="s">
        <v>1710</v>
      </c>
      <c r="G226" s="2" t="s">
        <v>849</v>
      </c>
      <c r="H226" s="2" t="s">
        <v>1198</v>
      </c>
      <c r="I226" s="121">
        <v>129.25485853389347</v>
      </c>
      <c r="J226" s="121">
        <f t="shared" si="0"/>
        <v>129.25485853389347</v>
      </c>
      <c r="K226" s="2"/>
      <c r="L226" s="2"/>
      <c r="M226" s="2"/>
      <c r="N226" s="2"/>
      <c r="O226" s="2"/>
      <c r="P226" s="2"/>
      <c r="Q226" s="2"/>
      <c r="R226" s="2"/>
      <c r="S226" s="2"/>
      <c r="T226" s="2"/>
      <c r="U226" s="2"/>
      <c r="V226" s="2"/>
      <c r="W226" s="2"/>
      <c r="X226" s="2"/>
      <c r="Y226" s="2"/>
      <c r="Z226" s="2"/>
    </row>
    <row r="227" spans="1:26" ht="14.25" customHeight="1">
      <c r="A227" s="2"/>
      <c r="B227" s="2"/>
      <c r="C227" s="2"/>
      <c r="D227" s="2"/>
      <c r="E227" s="120" t="s">
        <v>1752</v>
      </c>
      <c r="F227" s="120" t="s">
        <v>1710</v>
      </c>
      <c r="G227" s="2" t="s">
        <v>849</v>
      </c>
      <c r="H227" s="2" t="s">
        <v>85</v>
      </c>
      <c r="I227" s="121">
        <v>3.6717777000000007E-2</v>
      </c>
      <c r="J227" s="121">
        <f t="shared" si="0"/>
        <v>4.1123910240000013E-2</v>
      </c>
      <c r="K227" s="2"/>
      <c r="L227" s="2"/>
      <c r="M227" s="2"/>
      <c r="N227" s="2"/>
      <c r="O227" s="2"/>
      <c r="P227" s="2"/>
      <c r="Q227" s="2"/>
      <c r="R227" s="2"/>
      <c r="S227" s="2"/>
      <c r="T227" s="2"/>
      <c r="U227" s="2"/>
      <c r="V227" s="2"/>
      <c r="W227" s="2"/>
      <c r="X227" s="2"/>
      <c r="Y227" s="2"/>
      <c r="Z227" s="2"/>
    </row>
    <row r="228" spans="1:26" ht="14.25" customHeight="1">
      <c r="A228" s="2"/>
      <c r="B228" s="2"/>
      <c r="C228" s="2"/>
      <c r="D228" s="2"/>
      <c r="E228" s="120" t="s">
        <v>1752</v>
      </c>
      <c r="F228" s="120" t="s">
        <v>1710</v>
      </c>
      <c r="G228" s="2" t="s">
        <v>849</v>
      </c>
      <c r="H228" s="2" t="s">
        <v>87</v>
      </c>
      <c r="I228" s="121">
        <v>0.61809251906000007</v>
      </c>
      <c r="J228" s="121">
        <f t="shared" si="0"/>
        <v>0.88926174496644295</v>
      </c>
      <c r="K228" s="2"/>
      <c r="L228" s="2"/>
      <c r="M228" s="2"/>
      <c r="N228" s="2"/>
      <c r="O228" s="2"/>
      <c r="P228" s="2"/>
      <c r="Q228" s="2"/>
      <c r="R228" s="2"/>
      <c r="S228" s="2"/>
      <c r="T228" s="2"/>
      <c r="U228" s="2"/>
      <c r="V228" s="2"/>
      <c r="W228" s="2"/>
      <c r="X228" s="2"/>
      <c r="Y228" s="2"/>
      <c r="Z228" s="2"/>
    </row>
    <row r="229" spans="1:26" ht="14.25" customHeight="1">
      <c r="A229" s="2"/>
      <c r="B229" s="2"/>
      <c r="C229" s="2"/>
      <c r="D229" s="2"/>
      <c r="E229" s="120" t="s">
        <v>1752</v>
      </c>
      <c r="F229" s="120" t="s">
        <v>1710</v>
      </c>
      <c r="G229" s="2" t="s">
        <v>849</v>
      </c>
      <c r="H229" s="127" t="s">
        <v>1713</v>
      </c>
      <c r="I229" s="121"/>
      <c r="J229" s="121">
        <f t="shared" si="0"/>
        <v>0</v>
      </c>
      <c r="K229" s="2"/>
      <c r="L229" s="2"/>
      <c r="M229" s="2"/>
      <c r="N229" s="2"/>
      <c r="O229" s="2"/>
      <c r="P229" s="2"/>
      <c r="Q229" s="2"/>
      <c r="R229" s="2"/>
      <c r="S229" s="2"/>
      <c r="T229" s="2"/>
      <c r="U229" s="2"/>
      <c r="V229" s="2"/>
      <c r="W229" s="2"/>
      <c r="X229" s="2"/>
      <c r="Y229" s="2"/>
      <c r="Z229" s="2"/>
    </row>
    <row r="230" spans="1:26" ht="14.25" customHeight="1">
      <c r="A230" s="2"/>
      <c r="B230" s="2"/>
      <c r="C230" s="2"/>
      <c r="D230" s="2"/>
      <c r="E230" s="120" t="s">
        <v>1752</v>
      </c>
      <c r="F230" s="120" t="s">
        <v>1710</v>
      </c>
      <c r="G230" s="2" t="s">
        <v>1183</v>
      </c>
      <c r="H230" s="2" t="s">
        <v>1198</v>
      </c>
      <c r="I230" s="121">
        <v>31.447512837947954</v>
      </c>
      <c r="J230" s="121">
        <f t="shared" si="0"/>
        <v>31.447512837947954</v>
      </c>
      <c r="K230" s="2"/>
      <c r="L230" s="2"/>
      <c r="M230" s="2"/>
      <c r="N230" s="2"/>
      <c r="O230" s="2"/>
      <c r="P230" s="2"/>
      <c r="Q230" s="2"/>
      <c r="R230" s="2"/>
      <c r="S230" s="2"/>
      <c r="T230" s="2"/>
      <c r="U230" s="2"/>
      <c r="V230" s="2"/>
      <c r="W230" s="2"/>
      <c r="X230" s="2"/>
      <c r="Y230" s="2"/>
      <c r="Z230" s="2"/>
    </row>
    <row r="231" spans="1:26" ht="14.25" customHeight="1">
      <c r="A231" s="2"/>
      <c r="B231" s="2"/>
      <c r="C231" s="2"/>
      <c r="D231" s="2"/>
      <c r="E231" s="120" t="s">
        <v>1752</v>
      </c>
      <c r="F231" s="120" t="s">
        <v>1710</v>
      </c>
      <c r="G231" s="2" t="s">
        <v>1183</v>
      </c>
      <c r="H231" s="2" t="s">
        <v>85</v>
      </c>
      <c r="I231" s="121">
        <v>0.25428930149999995</v>
      </c>
      <c r="J231" s="121">
        <f t="shared" si="0"/>
        <v>0.28480401767999997</v>
      </c>
      <c r="K231" s="2"/>
      <c r="L231" s="2"/>
      <c r="M231" s="2"/>
      <c r="N231" s="2"/>
      <c r="O231" s="2"/>
      <c r="P231" s="2"/>
      <c r="Q231" s="2"/>
      <c r="R231" s="2"/>
      <c r="S231" s="2"/>
      <c r="T231" s="2"/>
      <c r="U231" s="2"/>
      <c r="V231" s="2"/>
      <c r="W231" s="2"/>
      <c r="X231" s="2"/>
      <c r="Y231" s="2"/>
      <c r="Z231" s="2"/>
    </row>
    <row r="232" spans="1:26" ht="14.25" customHeight="1">
      <c r="A232" s="2"/>
      <c r="B232" s="2"/>
      <c r="C232" s="2"/>
      <c r="D232" s="2"/>
      <c r="E232" s="120" t="s">
        <v>1752</v>
      </c>
      <c r="F232" s="120" t="s">
        <v>1710</v>
      </c>
      <c r="G232" s="2" t="s">
        <v>1183</v>
      </c>
      <c r="H232" s="2" t="s">
        <v>87</v>
      </c>
      <c r="I232" s="121">
        <v>5.4327000260000001E-2</v>
      </c>
      <c r="J232" s="121">
        <f t="shared" si="0"/>
        <v>0.88926174496644295</v>
      </c>
      <c r="K232" s="2"/>
      <c r="L232" s="2"/>
      <c r="M232" s="2"/>
      <c r="N232" s="2"/>
      <c r="O232" s="2"/>
      <c r="P232" s="2"/>
      <c r="Q232" s="2"/>
      <c r="R232" s="2"/>
      <c r="S232" s="2"/>
      <c r="T232" s="2"/>
      <c r="U232" s="2"/>
      <c r="V232" s="2"/>
      <c r="W232" s="2"/>
      <c r="X232" s="2"/>
      <c r="Y232" s="2"/>
      <c r="Z232" s="2"/>
    </row>
    <row r="233" spans="1:26" ht="14.25" customHeight="1">
      <c r="A233" s="2"/>
      <c r="B233" s="2"/>
      <c r="C233" s="2"/>
      <c r="D233" s="2"/>
      <c r="E233" s="120" t="s">
        <v>1752</v>
      </c>
      <c r="F233" s="120" t="s">
        <v>1710</v>
      </c>
      <c r="G233" s="2" t="s">
        <v>1183</v>
      </c>
      <c r="H233" s="127" t="s">
        <v>1713</v>
      </c>
      <c r="I233" s="121"/>
      <c r="J233" s="121">
        <f t="shared" si="0"/>
        <v>0</v>
      </c>
      <c r="K233" s="2"/>
      <c r="L233" s="2"/>
      <c r="M233" s="2"/>
      <c r="N233" s="2"/>
      <c r="O233" s="2"/>
      <c r="P233" s="2"/>
      <c r="Q233" s="2"/>
      <c r="R233" s="2"/>
      <c r="S233" s="2"/>
      <c r="T233" s="2"/>
      <c r="U233" s="2"/>
      <c r="V233" s="2"/>
      <c r="W233" s="2"/>
      <c r="X233" s="2"/>
      <c r="Y233" s="2"/>
      <c r="Z233" s="2"/>
    </row>
    <row r="234" spans="1:26" ht="14.25" customHeight="1">
      <c r="A234" s="2"/>
      <c r="B234" s="2"/>
      <c r="C234" s="2"/>
      <c r="D234" s="2"/>
      <c r="E234" s="120" t="s">
        <v>1752</v>
      </c>
      <c r="F234" s="120" t="s">
        <v>1710</v>
      </c>
      <c r="G234" s="2" t="s">
        <v>57</v>
      </c>
      <c r="H234" s="2" t="s">
        <v>1198</v>
      </c>
      <c r="I234" s="121">
        <v>71.077371138019117</v>
      </c>
      <c r="J234" s="121">
        <f t="shared" si="0"/>
        <v>71.077371138019117</v>
      </c>
      <c r="K234" s="2"/>
      <c r="L234" s="2"/>
      <c r="M234" s="2"/>
      <c r="N234" s="2"/>
      <c r="O234" s="2"/>
      <c r="P234" s="2"/>
      <c r="Q234" s="2"/>
      <c r="R234" s="2"/>
      <c r="S234" s="2"/>
      <c r="T234" s="2"/>
      <c r="U234" s="2"/>
      <c r="V234" s="2"/>
      <c r="W234" s="2"/>
      <c r="X234" s="2"/>
      <c r="Y234" s="2"/>
      <c r="Z234" s="2"/>
    </row>
    <row r="235" spans="1:26" ht="14.25" customHeight="1">
      <c r="A235" s="2"/>
      <c r="B235" s="2"/>
      <c r="C235" s="2"/>
      <c r="D235" s="2"/>
      <c r="E235" s="120" t="s">
        <v>1752</v>
      </c>
      <c r="F235" s="120" t="s">
        <v>1710</v>
      </c>
      <c r="G235" s="2" t="s">
        <v>57</v>
      </c>
      <c r="H235" s="2" t="s">
        <v>85</v>
      </c>
      <c r="I235" s="121">
        <v>8.2130164830722538E-2</v>
      </c>
      <c r="J235" s="121">
        <f t="shared" si="0"/>
        <v>9.1985784610409252E-2</v>
      </c>
      <c r="K235" s="2"/>
      <c r="L235" s="2"/>
      <c r="M235" s="2"/>
      <c r="N235" s="2"/>
      <c r="O235" s="2"/>
      <c r="P235" s="2"/>
      <c r="Q235" s="2"/>
      <c r="R235" s="2"/>
      <c r="S235" s="2"/>
      <c r="T235" s="2"/>
      <c r="U235" s="2"/>
      <c r="V235" s="2"/>
      <c r="W235" s="2"/>
      <c r="X235" s="2"/>
      <c r="Y235" s="2"/>
      <c r="Z235" s="2"/>
    </row>
    <row r="236" spans="1:26" ht="14.25" customHeight="1">
      <c r="A236" s="2"/>
      <c r="B236" s="2"/>
      <c r="C236" s="2"/>
      <c r="D236" s="2"/>
      <c r="E236" s="120" t="s">
        <v>1752</v>
      </c>
      <c r="F236" s="120" t="s">
        <v>1710</v>
      </c>
      <c r="G236" s="2" t="s">
        <v>57</v>
      </c>
      <c r="H236" s="2" t="s">
        <v>87</v>
      </c>
      <c r="I236" s="121">
        <v>1.0667549093099755</v>
      </c>
      <c r="J236" s="121">
        <f t="shared" si="0"/>
        <v>0.88926174496644295</v>
      </c>
      <c r="K236" s="2"/>
      <c r="L236" s="2"/>
      <c r="M236" s="2"/>
      <c r="N236" s="2"/>
      <c r="O236" s="2"/>
      <c r="P236" s="2"/>
      <c r="Q236" s="2"/>
      <c r="R236" s="2"/>
      <c r="S236" s="2"/>
      <c r="T236" s="2"/>
      <c r="U236" s="2"/>
      <c r="V236" s="2"/>
      <c r="W236" s="2"/>
      <c r="X236" s="2"/>
      <c r="Y236" s="2"/>
      <c r="Z236" s="2"/>
    </row>
    <row r="237" spans="1:26" ht="14.25" customHeight="1">
      <c r="A237" s="2"/>
      <c r="B237" s="2"/>
      <c r="C237" s="2"/>
      <c r="D237" s="2"/>
      <c r="E237" s="120" t="s">
        <v>1752</v>
      </c>
      <c r="F237" s="120" t="s">
        <v>1710</v>
      </c>
      <c r="G237" s="2" t="s">
        <v>57</v>
      </c>
      <c r="H237" s="127" t="s">
        <v>1713</v>
      </c>
      <c r="I237" s="121"/>
      <c r="J237" s="121">
        <f t="shared" si="0"/>
        <v>0</v>
      </c>
      <c r="K237" s="2"/>
      <c r="L237" s="2"/>
      <c r="M237" s="2"/>
      <c r="N237" s="2"/>
      <c r="O237" s="2"/>
      <c r="P237" s="2"/>
      <c r="Q237" s="2"/>
      <c r="R237" s="2"/>
      <c r="S237" s="2"/>
      <c r="T237" s="2"/>
      <c r="U237" s="2"/>
      <c r="V237" s="2"/>
      <c r="W237" s="2"/>
      <c r="X237" s="2"/>
      <c r="Y237" s="2"/>
      <c r="Z237" s="2"/>
    </row>
    <row r="238" spans="1:26" ht="14.25" customHeight="1">
      <c r="A238" s="2"/>
      <c r="B238" s="2"/>
      <c r="C238" s="2"/>
      <c r="D238" s="2"/>
      <c r="E238" s="120" t="s">
        <v>1752</v>
      </c>
      <c r="F238" s="120" t="s">
        <v>1710</v>
      </c>
      <c r="G238" s="2" t="s">
        <v>550</v>
      </c>
      <c r="H238" s="2" t="s">
        <v>1198</v>
      </c>
      <c r="I238" s="121">
        <v>50.382944286617096</v>
      </c>
      <c r="J238" s="121">
        <f t="shared" si="0"/>
        <v>50.382944286617096</v>
      </c>
      <c r="K238" s="2"/>
      <c r="L238" s="2"/>
      <c r="M238" s="2"/>
      <c r="N238" s="2"/>
      <c r="O238" s="2"/>
      <c r="P238" s="2"/>
      <c r="Q238" s="2"/>
      <c r="R238" s="2"/>
      <c r="S238" s="2"/>
      <c r="T238" s="2"/>
      <c r="U238" s="2"/>
      <c r="V238" s="2"/>
      <c r="W238" s="2"/>
      <c r="X238" s="2"/>
      <c r="Y238" s="2"/>
      <c r="Z238" s="2"/>
    </row>
    <row r="239" spans="1:26" ht="14.25" customHeight="1">
      <c r="A239" s="2"/>
      <c r="B239" s="2"/>
      <c r="C239" s="2"/>
      <c r="D239" s="2"/>
      <c r="E239" s="120" t="s">
        <v>1752</v>
      </c>
      <c r="F239" s="120" t="s">
        <v>1710</v>
      </c>
      <c r="G239" s="2" t="s">
        <v>550</v>
      </c>
      <c r="H239" s="2" t="s">
        <v>85</v>
      </c>
      <c r="I239" s="121">
        <v>9.9920505138324156</v>
      </c>
      <c r="J239" s="121">
        <f t="shared" si="0"/>
        <v>11.191096575492306</v>
      </c>
      <c r="K239" s="2"/>
      <c r="L239" s="2"/>
      <c r="M239" s="2"/>
      <c r="N239" s="2"/>
      <c r="O239" s="2"/>
      <c r="P239" s="2"/>
      <c r="Q239" s="2"/>
      <c r="R239" s="2"/>
      <c r="S239" s="2"/>
      <c r="T239" s="2"/>
      <c r="U239" s="2"/>
      <c r="V239" s="2"/>
      <c r="W239" s="2"/>
      <c r="X239" s="2"/>
      <c r="Y239" s="2"/>
      <c r="Z239" s="2"/>
    </row>
    <row r="240" spans="1:26" ht="14.25" customHeight="1">
      <c r="A240" s="2"/>
      <c r="B240" s="2"/>
      <c r="C240" s="2"/>
      <c r="D240" s="2"/>
      <c r="E240" s="120" t="s">
        <v>1752</v>
      </c>
      <c r="F240" s="120" t="s">
        <v>1710</v>
      </c>
      <c r="G240" s="2" t="s">
        <v>550</v>
      </c>
      <c r="H240" s="2" t="s">
        <v>87</v>
      </c>
      <c r="I240" s="121">
        <v>7.2958946098916899E-2</v>
      </c>
      <c r="J240" s="121">
        <f t="shared" si="0"/>
        <v>0.88926174496644295</v>
      </c>
      <c r="K240" s="2"/>
      <c r="L240" s="2"/>
      <c r="M240" s="2"/>
      <c r="N240" s="2"/>
      <c r="O240" s="2"/>
      <c r="P240" s="2"/>
      <c r="Q240" s="2"/>
      <c r="R240" s="2"/>
      <c r="S240" s="2"/>
      <c r="T240" s="2"/>
      <c r="U240" s="2"/>
      <c r="V240" s="2"/>
      <c r="W240" s="2"/>
      <c r="X240" s="2"/>
      <c r="Y240" s="2"/>
      <c r="Z240" s="2"/>
    </row>
    <row r="241" spans="1:26" ht="14.25" customHeight="1">
      <c r="A241" s="2"/>
      <c r="B241" s="2"/>
      <c r="C241" s="2"/>
      <c r="D241" s="2"/>
      <c r="E241" s="120" t="s">
        <v>1752</v>
      </c>
      <c r="F241" s="120" t="s">
        <v>1710</v>
      </c>
      <c r="G241" s="2" t="s">
        <v>550</v>
      </c>
      <c r="H241" s="2" t="s">
        <v>1713</v>
      </c>
      <c r="I241" s="121">
        <v>4.6265515030714139</v>
      </c>
      <c r="J241" s="121">
        <f t="shared" si="0"/>
        <v>4.6265515030714139</v>
      </c>
      <c r="K241" s="2"/>
      <c r="L241" s="2"/>
      <c r="M241" s="2"/>
      <c r="N241" s="2"/>
      <c r="O241" s="2"/>
      <c r="P241" s="2"/>
      <c r="Q241" s="2"/>
      <c r="R241" s="2"/>
      <c r="S241" s="2"/>
      <c r="T241" s="2"/>
      <c r="U241" s="2"/>
      <c r="V241" s="2"/>
      <c r="W241" s="2"/>
      <c r="X241" s="2"/>
      <c r="Y241" s="2"/>
      <c r="Z241" s="2"/>
    </row>
    <row r="242" spans="1:26" ht="14.25" customHeight="1">
      <c r="A242" s="2"/>
      <c r="B242" s="2"/>
      <c r="C242" s="2"/>
      <c r="D242" s="2"/>
      <c r="E242" s="120" t="s">
        <v>1753</v>
      </c>
      <c r="F242" s="120" t="s">
        <v>1710</v>
      </c>
      <c r="G242" s="2" t="s">
        <v>849</v>
      </c>
      <c r="H242" s="2" t="s">
        <v>1198</v>
      </c>
      <c r="I242" s="121">
        <v>8.0496207506359134</v>
      </c>
      <c r="J242" s="121">
        <f t="shared" si="0"/>
        <v>8.0496207506359134</v>
      </c>
      <c r="K242" s="2"/>
      <c r="L242" s="2"/>
      <c r="M242" s="2"/>
      <c r="N242" s="2"/>
      <c r="O242" s="2"/>
      <c r="P242" s="2"/>
      <c r="Q242" s="2"/>
      <c r="R242" s="2"/>
      <c r="S242" s="2"/>
      <c r="T242" s="2"/>
      <c r="U242" s="2"/>
      <c r="V242" s="2"/>
      <c r="W242" s="2"/>
      <c r="X242" s="2"/>
      <c r="Y242" s="2"/>
      <c r="Z242" s="2"/>
    </row>
    <row r="243" spans="1:26" ht="14.25" customHeight="1">
      <c r="A243" s="2"/>
      <c r="B243" s="2"/>
      <c r="C243" s="2"/>
      <c r="D243" s="2"/>
      <c r="E243" s="120" t="s">
        <v>1753</v>
      </c>
      <c r="F243" s="120" t="s">
        <v>1710</v>
      </c>
      <c r="G243" s="2" t="s">
        <v>849</v>
      </c>
      <c r="H243" s="2" t="s">
        <v>85</v>
      </c>
      <c r="I243" s="121">
        <v>7.5452594999999983E-3</v>
      </c>
      <c r="J243" s="121">
        <f t="shared" si="0"/>
        <v>8.4506906399999995E-3</v>
      </c>
      <c r="K243" s="2"/>
      <c r="L243" s="2"/>
      <c r="M243" s="2"/>
      <c r="N243" s="2"/>
      <c r="O243" s="2"/>
      <c r="P243" s="2"/>
      <c r="Q243" s="2"/>
      <c r="R243" s="2"/>
      <c r="S243" s="2"/>
      <c r="T243" s="2"/>
      <c r="U243" s="2"/>
      <c r="V243" s="2"/>
      <c r="W243" s="2"/>
      <c r="X243" s="2"/>
      <c r="Y243" s="2"/>
      <c r="Z243" s="2"/>
    </row>
    <row r="244" spans="1:26" ht="14.25" customHeight="1">
      <c r="A244" s="2"/>
      <c r="B244" s="2"/>
      <c r="C244" s="2"/>
      <c r="D244" s="2"/>
      <c r="E244" s="120" t="s">
        <v>1753</v>
      </c>
      <c r="F244" s="120" t="s">
        <v>1710</v>
      </c>
      <c r="G244" s="2" t="s">
        <v>849</v>
      </c>
      <c r="H244" s="2" t="s">
        <v>87</v>
      </c>
      <c r="I244" s="121">
        <v>2.5469550420000001E-2</v>
      </c>
      <c r="J244" s="121">
        <f t="shared" si="0"/>
        <v>0.88926174496644295</v>
      </c>
      <c r="K244" s="2"/>
      <c r="L244" s="2"/>
      <c r="M244" s="2"/>
      <c r="N244" s="2"/>
      <c r="O244" s="2"/>
      <c r="P244" s="2"/>
      <c r="Q244" s="2"/>
      <c r="R244" s="2"/>
      <c r="S244" s="2"/>
      <c r="T244" s="2"/>
      <c r="U244" s="2"/>
      <c r="V244" s="2"/>
      <c r="W244" s="2"/>
      <c r="X244" s="2"/>
      <c r="Y244" s="2"/>
      <c r="Z244" s="2"/>
    </row>
    <row r="245" spans="1:26" ht="14.25" customHeight="1">
      <c r="A245" s="2"/>
      <c r="B245" s="2"/>
      <c r="C245" s="2"/>
      <c r="D245" s="2"/>
      <c r="E245" s="120" t="s">
        <v>1753</v>
      </c>
      <c r="F245" s="120" t="s">
        <v>1710</v>
      </c>
      <c r="G245" s="2" t="s">
        <v>849</v>
      </c>
      <c r="H245" s="127" t="s">
        <v>1713</v>
      </c>
      <c r="I245" s="121"/>
      <c r="J245" s="121">
        <f t="shared" si="0"/>
        <v>0</v>
      </c>
      <c r="K245" s="2"/>
      <c r="L245" s="2"/>
      <c r="M245" s="2"/>
      <c r="N245" s="2"/>
      <c r="O245" s="2"/>
      <c r="P245" s="2"/>
      <c r="Q245" s="2"/>
      <c r="R245" s="2"/>
      <c r="S245" s="2"/>
      <c r="T245" s="2"/>
      <c r="U245" s="2"/>
      <c r="V245" s="2"/>
      <c r="W245" s="2"/>
      <c r="X245" s="2"/>
      <c r="Y245" s="2"/>
      <c r="Z245" s="2"/>
    </row>
    <row r="246" spans="1:26" ht="14.25" customHeight="1">
      <c r="A246" s="2"/>
      <c r="B246" s="2"/>
      <c r="C246" s="2"/>
      <c r="D246" s="2"/>
      <c r="E246" s="120" t="s">
        <v>1753</v>
      </c>
      <c r="F246" s="120" t="s">
        <v>1710</v>
      </c>
      <c r="G246" s="2" t="s">
        <v>1183</v>
      </c>
      <c r="H246" s="2" t="s">
        <v>1198</v>
      </c>
      <c r="I246" s="121">
        <v>4.5119796063237256</v>
      </c>
      <c r="J246" s="121">
        <f t="shared" si="0"/>
        <v>4.5119796063237256</v>
      </c>
      <c r="K246" s="2"/>
      <c r="L246" s="2"/>
      <c r="M246" s="2"/>
      <c r="N246" s="2"/>
      <c r="O246" s="2"/>
      <c r="P246" s="2"/>
      <c r="Q246" s="2"/>
      <c r="R246" s="2"/>
      <c r="S246" s="2"/>
      <c r="T246" s="2"/>
      <c r="U246" s="2"/>
      <c r="V246" s="2"/>
      <c r="W246" s="2"/>
      <c r="X246" s="2"/>
      <c r="Y246" s="2"/>
      <c r="Z246" s="2"/>
    </row>
    <row r="247" spans="1:26" ht="14.25" customHeight="1">
      <c r="A247" s="2"/>
      <c r="B247" s="2"/>
      <c r="C247" s="2"/>
      <c r="D247" s="2"/>
      <c r="E247" s="120" t="s">
        <v>1753</v>
      </c>
      <c r="F247" s="120" t="s">
        <v>1710</v>
      </c>
      <c r="G247" s="2" t="s">
        <v>1183</v>
      </c>
      <c r="H247" s="2" t="s">
        <v>85</v>
      </c>
      <c r="I247" s="121">
        <v>9.3047960499999999E-2</v>
      </c>
      <c r="J247" s="121">
        <f t="shared" si="0"/>
        <v>0.10421371576000001</v>
      </c>
      <c r="K247" s="2"/>
      <c r="L247" s="2"/>
      <c r="M247" s="2"/>
      <c r="N247" s="2"/>
      <c r="O247" s="2"/>
      <c r="P247" s="2"/>
      <c r="Q247" s="2"/>
      <c r="R247" s="2"/>
      <c r="S247" s="2"/>
      <c r="T247" s="2"/>
      <c r="U247" s="2"/>
      <c r="V247" s="2"/>
      <c r="W247" s="2"/>
      <c r="X247" s="2"/>
      <c r="Y247" s="2"/>
      <c r="Z247" s="2"/>
    </row>
    <row r="248" spans="1:26" ht="14.25" customHeight="1">
      <c r="A248" s="2"/>
      <c r="B248" s="2"/>
      <c r="C248" s="2"/>
      <c r="D248" s="2"/>
      <c r="E248" s="120" t="s">
        <v>1753</v>
      </c>
      <c r="F248" s="120" t="s">
        <v>1710</v>
      </c>
      <c r="G248" s="2" t="s">
        <v>1183</v>
      </c>
      <c r="H248" s="2" t="s">
        <v>87</v>
      </c>
      <c r="I248" s="121">
        <v>1.694723616E-2</v>
      </c>
      <c r="J248" s="121">
        <f t="shared" si="0"/>
        <v>0.88926174496644295</v>
      </c>
      <c r="K248" s="2"/>
      <c r="L248" s="2"/>
      <c r="M248" s="2"/>
      <c r="N248" s="2"/>
      <c r="O248" s="2"/>
      <c r="P248" s="2"/>
      <c r="Q248" s="2"/>
      <c r="R248" s="2"/>
      <c r="S248" s="2"/>
      <c r="T248" s="2"/>
      <c r="U248" s="2"/>
      <c r="V248" s="2"/>
      <c r="W248" s="2"/>
      <c r="X248" s="2"/>
      <c r="Y248" s="2"/>
      <c r="Z248" s="2"/>
    </row>
    <row r="249" spans="1:26" ht="14.25" customHeight="1">
      <c r="A249" s="2"/>
      <c r="B249" s="2"/>
      <c r="C249" s="2"/>
      <c r="D249" s="2"/>
      <c r="E249" s="120" t="s">
        <v>1753</v>
      </c>
      <c r="F249" s="120" t="s">
        <v>1710</v>
      </c>
      <c r="G249" s="2" t="s">
        <v>1183</v>
      </c>
      <c r="H249" s="127" t="s">
        <v>1713</v>
      </c>
      <c r="I249" s="121"/>
      <c r="J249" s="121">
        <f t="shared" si="0"/>
        <v>0</v>
      </c>
      <c r="K249" s="2"/>
      <c r="L249" s="2"/>
      <c r="M249" s="2"/>
      <c r="N249" s="2"/>
      <c r="O249" s="2"/>
      <c r="P249" s="2"/>
      <c r="Q249" s="2"/>
      <c r="R249" s="2"/>
      <c r="S249" s="2"/>
      <c r="T249" s="2"/>
      <c r="U249" s="2"/>
      <c r="V249" s="2"/>
      <c r="W249" s="2"/>
      <c r="X249" s="2"/>
      <c r="Y249" s="2"/>
      <c r="Z249" s="2"/>
    </row>
    <row r="250" spans="1:26" ht="14.25" customHeight="1">
      <c r="A250" s="2"/>
      <c r="B250" s="2"/>
      <c r="C250" s="2"/>
      <c r="D250" s="2"/>
      <c r="E250" s="120" t="s">
        <v>1753</v>
      </c>
      <c r="F250" s="120" t="s">
        <v>1710</v>
      </c>
      <c r="G250" s="2" t="s">
        <v>57</v>
      </c>
      <c r="H250" s="2" t="s">
        <v>1198</v>
      </c>
      <c r="I250" s="121">
        <v>23.319662382119294</v>
      </c>
      <c r="J250" s="121">
        <f t="shared" si="0"/>
        <v>23.319662382119294</v>
      </c>
      <c r="K250" s="2"/>
      <c r="L250" s="2"/>
      <c r="M250" s="2"/>
      <c r="N250" s="2"/>
      <c r="O250" s="2"/>
      <c r="P250" s="2"/>
      <c r="Q250" s="2"/>
      <c r="R250" s="2"/>
      <c r="S250" s="2"/>
      <c r="T250" s="2"/>
      <c r="U250" s="2"/>
      <c r="V250" s="2"/>
      <c r="W250" s="2"/>
      <c r="X250" s="2"/>
      <c r="Y250" s="2"/>
      <c r="Z250" s="2"/>
    </row>
    <row r="251" spans="1:26" ht="14.25" customHeight="1">
      <c r="A251" s="2"/>
      <c r="B251" s="2"/>
      <c r="C251" s="2"/>
      <c r="D251" s="2"/>
      <c r="E251" s="120" t="s">
        <v>1753</v>
      </c>
      <c r="F251" s="120" t="s">
        <v>1710</v>
      </c>
      <c r="G251" s="2" t="s">
        <v>57</v>
      </c>
      <c r="H251" s="2" t="s">
        <v>85</v>
      </c>
      <c r="I251" s="121">
        <v>8.2130164830722538E-2</v>
      </c>
      <c r="J251" s="121">
        <f t="shared" si="0"/>
        <v>9.1985784610409252E-2</v>
      </c>
      <c r="K251" s="2"/>
      <c r="L251" s="2"/>
      <c r="M251" s="2"/>
      <c r="N251" s="2"/>
      <c r="O251" s="2"/>
      <c r="P251" s="2"/>
      <c r="Q251" s="2"/>
      <c r="R251" s="2"/>
      <c r="S251" s="2"/>
      <c r="T251" s="2"/>
      <c r="U251" s="2"/>
      <c r="V251" s="2"/>
      <c r="W251" s="2"/>
      <c r="X251" s="2"/>
      <c r="Y251" s="2"/>
      <c r="Z251" s="2"/>
    </row>
    <row r="252" spans="1:26" ht="14.25" customHeight="1">
      <c r="A252" s="2"/>
      <c r="B252" s="2"/>
      <c r="C252" s="2"/>
      <c r="D252" s="2"/>
      <c r="E252" s="120" t="s">
        <v>1753</v>
      </c>
      <c r="F252" s="120" t="s">
        <v>1710</v>
      </c>
      <c r="G252" s="2" t="s">
        <v>57</v>
      </c>
      <c r="H252" s="2" t="s">
        <v>87</v>
      </c>
      <c r="I252" s="121">
        <v>1.0667549093099755</v>
      </c>
      <c r="J252" s="121">
        <f t="shared" si="0"/>
        <v>0.88926174496644295</v>
      </c>
      <c r="K252" s="2"/>
      <c r="L252" s="2"/>
      <c r="M252" s="2"/>
      <c r="N252" s="2"/>
      <c r="O252" s="2"/>
      <c r="P252" s="2"/>
      <c r="Q252" s="2"/>
      <c r="R252" s="2"/>
      <c r="S252" s="2"/>
      <c r="T252" s="2"/>
      <c r="U252" s="2"/>
      <c r="V252" s="2"/>
      <c r="W252" s="2"/>
      <c r="X252" s="2"/>
      <c r="Y252" s="2"/>
      <c r="Z252" s="2"/>
    </row>
    <row r="253" spans="1:26" ht="14.25" customHeight="1">
      <c r="A253" s="2"/>
      <c r="B253" s="2"/>
      <c r="C253" s="2"/>
      <c r="D253" s="2"/>
      <c r="E253" s="120" t="s">
        <v>1753</v>
      </c>
      <c r="F253" s="120" t="s">
        <v>1710</v>
      </c>
      <c r="G253" s="2" t="s">
        <v>57</v>
      </c>
      <c r="H253" s="127" t="s">
        <v>1713</v>
      </c>
      <c r="I253" s="121"/>
      <c r="J253" s="121">
        <f t="shared" si="0"/>
        <v>0</v>
      </c>
      <c r="K253" s="2"/>
      <c r="L253" s="2"/>
      <c r="M253" s="2"/>
      <c r="N253" s="2"/>
      <c r="O253" s="2"/>
      <c r="P253" s="2"/>
      <c r="Q253" s="2"/>
      <c r="R253" s="2"/>
      <c r="S253" s="2"/>
      <c r="T253" s="2"/>
      <c r="U253" s="2"/>
      <c r="V253" s="2"/>
      <c r="W253" s="2"/>
      <c r="X253" s="2"/>
      <c r="Y253" s="2"/>
      <c r="Z253" s="2"/>
    </row>
    <row r="254" spans="1:26" ht="14.25" customHeight="1">
      <c r="A254" s="2"/>
      <c r="B254" s="2"/>
      <c r="C254" s="2"/>
      <c r="D254" s="2"/>
      <c r="E254" s="120" t="s">
        <v>1753</v>
      </c>
      <c r="F254" s="120" t="s">
        <v>1710</v>
      </c>
      <c r="G254" s="2" t="s">
        <v>550</v>
      </c>
      <c r="H254" s="2" t="s">
        <v>1198</v>
      </c>
      <c r="I254" s="121">
        <v>6.2774264263725224</v>
      </c>
      <c r="J254" s="121">
        <f t="shared" si="0"/>
        <v>6.2774264263725224</v>
      </c>
      <c r="K254" s="2"/>
      <c r="L254" s="2"/>
      <c r="M254" s="2"/>
      <c r="N254" s="2"/>
      <c r="O254" s="2"/>
      <c r="P254" s="2"/>
      <c r="Q254" s="2"/>
      <c r="R254" s="2"/>
      <c r="S254" s="2"/>
      <c r="T254" s="2"/>
      <c r="U254" s="2"/>
      <c r="V254" s="2"/>
      <c r="W254" s="2"/>
      <c r="X254" s="2"/>
      <c r="Y254" s="2"/>
      <c r="Z254" s="2"/>
    </row>
    <row r="255" spans="1:26" ht="14.25" customHeight="1">
      <c r="A255" s="2"/>
      <c r="B255" s="2"/>
      <c r="C255" s="2"/>
      <c r="D255" s="2"/>
      <c r="E255" s="120" t="s">
        <v>1753</v>
      </c>
      <c r="F255" s="120" t="s">
        <v>1710</v>
      </c>
      <c r="G255" s="2" t="s">
        <v>550</v>
      </c>
      <c r="H255" s="2" t="s">
        <v>85</v>
      </c>
      <c r="I255" s="121">
        <v>0.90504658564617801</v>
      </c>
      <c r="J255" s="121">
        <f t="shared" si="0"/>
        <v>1.0136521759237194</v>
      </c>
      <c r="K255" s="2"/>
      <c r="L255" s="2"/>
      <c r="M255" s="2"/>
      <c r="N255" s="2"/>
      <c r="O255" s="2"/>
      <c r="P255" s="2"/>
      <c r="Q255" s="2"/>
      <c r="R255" s="2"/>
      <c r="S255" s="2"/>
      <c r="T255" s="2"/>
      <c r="U255" s="2"/>
      <c r="V255" s="2"/>
      <c r="W255" s="2"/>
      <c r="X255" s="2"/>
      <c r="Y255" s="2"/>
      <c r="Z255" s="2"/>
    </row>
    <row r="256" spans="1:26" ht="14.25" customHeight="1">
      <c r="A256" s="2"/>
      <c r="B256" s="2"/>
      <c r="C256" s="2"/>
      <c r="D256" s="2"/>
      <c r="E256" s="120" t="s">
        <v>1753</v>
      </c>
      <c r="F256" s="120" t="s">
        <v>1710</v>
      </c>
      <c r="G256" s="2" t="s">
        <v>550</v>
      </c>
      <c r="H256" s="2" t="s">
        <v>87</v>
      </c>
      <c r="I256" s="121">
        <v>3.4265076385022256E-2</v>
      </c>
      <c r="J256" s="121">
        <f t="shared" si="0"/>
        <v>0.88926174496644295</v>
      </c>
      <c r="K256" s="2"/>
      <c r="L256" s="2"/>
      <c r="M256" s="2"/>
      <c r="N256" s="2"/>
      <c r="O256" s="2"/>
      <c r="P256" s="2"/>
      <c r="Q256" s="2"/>
      <c r="R256" s="2"/>
      <c r="S256" s="2"/>
      <c r="T256" s="2"/>
      <c r="U256" s="2"/>
      <c r="V256" s="2"/>
      <c r="W256" s="2"/>
      <c r="X256" s="2"/>
      <c r="Y256" s="2"/>
      <c r="Z256" s="2"/>
    </row>
    <row r="257" spans="1:26" ht="14.25" customHeight="1">
      <c r="A257" s="2"/>
      <c r="B257" s="2"/>
      <c r="C257" s="2"/>
      <c r="D257" s="2"/>
      <c r="E257" s="120" t="s">
        <v>1753</v>
      </c>
      <c r="F257" s="120" t="s">
        <v>1710</v>
      </c>
      <c r="G257" s="2" t="s">
        <v>550</v>
      </c>
      <c r="H257" s="2" t="s">
        <v>1713</v>
      </c>
      <c r="I257" s="121">
        <v>2.5067291449200999</v>
      </c>
      <c r="J257" s="121">
        <f t="shared" si="0"/>
        <v>2.5067291449200999</v>
      </c>
      <c r="K257" s="2"/>
      <c r="L257" s="2"/>
      <c r="M257" s="2"/>
      <c r="N257" s="2"/>
      <c r="O257" s="2"/>
      <c r="P257" s="2"/>
      <c r="Q257" s="2"/>
      <c r="R257" s="2"/>
      <c r="S257" s="2"/>
      <c r="T257" s="2"/>
      <c r="U257" s="2"/>
      <c r="V257" s="2"/>
      <c r="W257" s="2"/>
      <c r="X257" s="2"/>
      <c r="Y257" s="2"/>
      <c r="Z257" s="2"/>
    </row>
    <row r="258" spans="1:26" ht="14.25" customHeight="1">
      <c r="A258" s="2"/>
      <c r="B258" s="2"/>
      <c r="C258" s="2"/>
      <c r="D258" s="2"/>
      <c r="E258" s="120" t="s">
        <v>1754</v>
      </c>
      <c r="F258" s="120" t="s">
        <v>1710</v>
      </c>
      <c r="G258" s="2" t="s">
        <v>849</v>
      </c>
      <c r="H258" s="2" t="s">
        <v>1198</v>
      </c>
      <c r="I258" s="121">
        <v>120.96847356511917</v>
      </c>
      <c r="J258" s="121">
        <f t="shared" si="0"/>
        <v>120.96847356511917</v>
      </c>
      <c r="K258" s="2"/>
      <c r="L258" s="2"/>
      <c r="M258" s="2"/>
      <c r="N258" s="2"/>
      <c r="O258" s="2"/>
      <c r="P258" s="2"/>
      <c r="Q258" s="2"/>
      <c r="R258" s="2"/>
      <c r="S258" s="2"/>
      <c r="T258" s="2"/>
      <c r="U258" s="2"/>
      <c r="V258" s="2"/>
      <c r="W258" s="2"/>
      <c r="X258" s="2"/>
      <c r="Y258" s="2"/>
      <c r="Z258" s="2"/>
    </row>
    <row r="259" spans="1:26" ht="14.25" customHeight="1">
      <c r="A259" s="2"/>
      <c r="B259" s="2"/>
      <c r="C259" s="2"/>
      <c r="D259" s="2"/>
      <c r="E259" s="120" t="s">
        <v>1754</v>
      </c>
      <c r="F259" s="120" t="s">
        <v>1710</v>
      </c>
      <c r="G259" s="2" t="s">
        <v>849</v>
      </c>
      <c r="H259" s="2" t="s">
        <v>85</v>
      </c>
      <c r="I259" s="121">
        <v>3.9463811750000001E-2</v>
      </c>
      <c r="J259" s="121">
        <f t="shared" si="0"/>
        <v>4.4199469160000004E-2</v>
      </c>
      <c r="K259" s="2"/>
      <c r="L259" s="2"/>
      <c r="M259" s="2"/>
      <c r="N259" s="2"/>
      <c r="O259" s="2"/>
      <c r="P259" s="2"/>
      <c r="Q259" s="2"/>
      <c r="R259" s="2"/>
      <c r="S259" s="2"/>
      <c r="T259" s="2"/>
      <c r="U259" s="2"/>
      <c r="V259" s="2"/>
      <c r="W259" s="2"/>
      <c r="X259" s="2"/>
      <c r="Y259" s="2"/>
      <c r="Z259" s="2"/>
    </row>
    <row r="260" spans="1:26" ht="14.25" customHeight="1">
      <c r="A260" s="2"/>
      <c r="B260" s="2"/>
      <c r="C260" s="2"/>
      <c r="D260" s="2"/>
      <c r="E260" s="120" t="s">
        <v>1754</v>
      </c>
      <c r="F260" s="120" t="s">
        <v>1710</v>
      </c>
      <c r="G260" s="2" t="s">
        <v>849</v>
      </c>
      <c r="H260" s="2" t="s">
        <v>87</v>
      </c>
      <c r="I260" s="121">
        <v>0.56392181681999987</v>
      </c>
      <c r="J260" s="121">
        <f t="shared" si="0"/>
        <v>0.88926174496644295</v>
      </c>
      <c r="K260" s="2"/>
      <c r="L260" s="2"/>
      <c r="M260" s="2"/>
      <c r="N260" s="2"/>
      <c r="O260" s="2"/>
      <c r="P260" s="2"/>
      <c r="Q260" s="2"/>
      <c r="R260" s="2"/>
      <c r="S260" s="2"/>
      <c r="T260" s="2"/>
      <c r="U260" s="2"/>
      <c r="V260" s="2"/>
      <c r="W260" s="2"/>
      <c r="X260" s="2"/>
      <c r="Y260" s="2"/>
      <c r="Z260" s="2"/>
    </row>
    <row r="261" spans="1:26" ht="14.25" customHeight="1">
      <c r="A261" s="2"/>
      <c r="B261" s="2"/>
      <c r="C261" s="2"/>
      <c r="D261" s="2"/>
      <c r="E261" s="120" t="s">
        <v>1754</v>
      </c>
      <c r="F261" s="120" t="s">
        <v>1710</v>
      </c>
      <c r="G261" s="2" t="s">
        <v>849</v>
      </c>
      <c r="H261" s="127" t="s">
        <v>1713</v>
      </c>
      <c r="I261" s="121"/>
      <c r="J261" s="121">
        <f t="shared" si="0"/>
        <v>0</v>
      </c>
      <c r="K261" s="2"/>
      <c r="L261" s="2"/>
      <c r="M261" s="2"/>
      <c r="N261" s="2"/>
      <c r="O261" s="2"/>
      <c r="P261" s="2"/>
      <c r="Q261" s="2"/>
      <c r="R261" s="2"/>
      <c r="S261" s="2"/>
      <c r="T261" s="2"/>
      <c r="U261" s="2"/>
      <c r="V261" s="2"/>
      <c r="W261" s="2"/>
      <c r="X261" s="2"/>
      <c r="Y261" s="2"/>
      <c r="Z261" s="2"/>
    </row>
    <row r="262" spans="1:26" ht="14.25" customHeight="1">
      <c r="A262" s="2"/>
      <c r="B262" s="2"/>
      <c r="C262" s="2"/>
      <c r="D262" s="2"/>
      <c r="E262" s="120" t="s">
        <v>1754</v>
      </c>
      <c r="F262" s="120" t="s">
        <v>1710</v>
      </c>
      <c r="G262" s="2" t="s">
        <v>1183</v>
      </c>
      <c r="H262" s="2" t="s">
        <v>1198</v>
      </c>
      <c r="I262" s="121">
        <v>36.847916960526646</v>
      </c>
      <c r="J262" s="121">
        <f t="shared" si="0"/>
        <v>36.847916960526646</v>
      </c>
      <c r="K262" s="2"/>
      <c r="L262" s="2"/>
      <c r="M262" s="2"/>
      <c r="N262" s="2"/>
      <c r="O262" s="2"/>
      <c r="P262" s="2"/>
      <c r="Q262" s="2"/>
      <c r="R262" s="2"/>
      <c r="S262" s="2"/>
      <c r="T262" s="2"/>
      <c r="U262" s="2"/>
      <c r="V262" s="2"/>
      <c r="W262" s="2"/>
      <c r="X262" s="2"/>
      <c r="Y262" s="2"/>
      <c r="Z262" s="2"/>
    </row>
    <row r="263" spans="1:26" ht="14.25" customHeight="1">
      <c r="A263" s="2"/>
      <c r="B263" s="2"/>
      <c r="C263" s="2"/>
      <c r="D263" s="2"/>
      <c r="E263" s="120" t="s">
        <v>1754</v>
      </c>
      <c r="F263" s="120" t="s">
        <v>1710</v>
      </c>
      <c r="G263" s="2" t="s">
        <v>1183</v>
      </c>
      <c r="H263" s="2" t="s">
        <v>85</v>
      </c>
      <c r="I263" s="121">
        <v>0.2361318855</v>
      </c>
      <c r="J263" s="121">
        <f t="shared" si="0"/>
        <v>0.26446771176</v>
      </c>
      <c r="K263" s="2"/>
      <c r="L263" s="2"/>
      <c r="M263" s="2"/>
      <c r="N263" s="2"/>
      <c r="O263" s="2"/>
      <c r="P263" s="2"/>
      <c r="Q263" s="2"/>
      <c r="R263" s="2"/>
      <c r="S263" s="2"/>
      <c r="T263" s="2"/>
      <c r="U263" s="2"/>
      <c r="V263" s="2"/>
      <c r="W263" s="2"/>
      <c r="X263" s="2"/>
      <c r="Y263" s="2"/>
      <c r="Z263" s="2"/>
    </row>
    <row r="264" spans="1:26" ht="14.25" customHeight="1">
      <c r="A264" s="2"/>
      <c r="B264" s="2"/>
      <c r="C264" s="2"/>
      <c r="D264" s="2"/>
      <c r="E264" s="120" t="s">
        <v>1754</v>
      </c>
      <c r="F264" s="120" t="s">
        <v>1710</v>
      </c>
      <c r="G264" s="2" t="s">
        <v>1183</v>
      </c>
      <c r="H264" s="2" t="s">
        <v>87</v>
      </c>
      <c r="I264" s="121">
        <v>7.200682173999999E-2</v>
      </c>
      <c r="J264" s="121">
        <f t="shared" si="0"/>
        <v>0.88926174496644295</v>
      </c>
      <c r="K264" s="2"/>
      <c r="L264" s="2"/>
      <c r="M264" s="2"/>
      <c r="N264" s="2"/>
      <c r="O264" s="2"/>
      <c r="P264" s="2"/>
      <c r="Q264" s="2"/>
      <c r="R264" s="2"/>
      <c r="S264" s="2"/>
      <c r="T264" s="2"/>
      <c r="U264" s="2"/>
      <c r="V264" s="2"/>
      <c r="W264" s="2"/>
      <c r="X264" s="2"/>
      <c r="Y264" s="2"/>
      <c r="Z264" s="2"/>
    </row>
    <row r="265" spans="1:26" ht="14.25" customHeight="1">
      <c r="A265" s="2"/>
      <c r="B265" s="2"/>
      <c r="C265" s="2"/>
      <c r="D265" s="2"/>
      <c r="E265" s="120" t="s">
        <v>1754</v>
      </c>
      <c r="F265" s="120" t="s">
        <v>1710</v>
      </c>
      <c r="G265" s="2" t="s">
        <v>1183</v>
      </c>
      <c r="H265" s="127" t="s">
        <v>1713</v>
      </c>
      <c r="I265" s="121"/>
      <c r="J265" s="121">
        <f t="shared" si="0"/>
        <v>0</v>
      </c>
      <c r="K265" s="2"/>
      <c r="L265" s="2"/>
      <c r="M265" s="2"/>
      <c r="N265" s="2"/>
      <c r="O265" s="2"/>
      <c r="P265" s="2"/>
      <c r="Q265" s="2"/>
      <c r="R265" s="2"/>
      <c r="S265" s="2"/>
      <c r="T265" s="2"/>
      <c r="U265" s="2"/>
      <c r="V265" s="2"/>
      <c r="W265" s="2"/>
      <c r="X265" s="2"/>
      <c r="Y265" s="2"/>
      <c r="Z265" s="2"/>
    </row>
    <row r="266" spans="1:26" ht="14.25" customHeight="1">
      <c r="A266" s="2"/>
      <c r="B266" s="2"/>
      <c r="C266" s="2"/>
      <c r="D266" s="2"/>
      <c r="E266" s="120" t="s">
        <v>1754</v>
      </c>
      <c r="F266" s="120" t="s">
        <v>1710</v>
      </c>
      <c r="G266" s="2" t="s">
        <v>57</v>
      </c>
      <c r="H266" s="2" t="s">
        <v>1198</v>
      </c>
      <c r="I266" s="121">
        <v>72.606090242674739</v>
      </c>
      <c r="J266" s="121">
        <f t="shared" si="0"/>
        <v>72.606090242674739</v>
      </c>
      <c r="K266" s="2"/>
      <c r="L266" s="2"/>
      <c r="M266" s="2"/>
      <c r="N266" s="2"/>
      <c r="O266" s="2"/>
      <c r="P266" s="2"/>
      <c r="Q266" s="2"/>
      <c r="R266" s="2"/>
      <c r="S266" s="2"/>
      <c r="T266" s="2"/>
      <c r="U266" s="2"/>
      <c r="V266" s="2"/>
      <c r="W266" s="2"/>
      <c r="X266" s="2"/>
      <c r="Y266" s="2"/>
      <c r="Z266" s="2"/>
    </row>
    <row r="267" spans="1:26" ht="14.25" customHeight="1">
      <c r="A267" s="2"/>
      <c r="B267" s="2"/>
      <c r="C267" s="2"/>
      <c r="D267" s="2"/>
      <c r="E267" s="120" t="s">
        <v>1754</v>
      </c>
      <c r="F267" s="120" t="s">
        <v>1710</v>
      </c>
      <c r="G267" s="2" t="s">
        <v>57</v>
      </c>
      <c r="H267" s="2" t="s">
        <v>85</v>
      </c>
      <c r="I267" s="121">
        <v>8.2130164830722538E-2</v>
      </c>
      <c r="J267" s="121">
        <f t="shared" si="0"/>
        <v>9.1985784610409252E-2</v>
      </c>
      <c r="K267" s="2"/>
      <c r="L267" s="2"/>
      <c r="M267" s="2"/>
      <c r="N267" s="2"/>
      <c r="O267" s="2"/>
      <c r="P267" s="2"/>
      <c r="Q267" s="2"/>
      <c r="R267" s="2"/>
      <c r="S267" s="2"/>
      <c r="T267" s="2"/>
      <c r="U267" s="2"/>
      <c r="V267" s="2"/>
      <c r="W267" s="2"/>
      <c r="X267" s="2"/>
      <c r="Y267" s="2"/>
      <c r="Z267" s="2"/>
    </row>
    <row r="268" spans="1:26" ht="14.25" customHeight="1">
      <c r="A268" s="2"/>
      <c r="B268" s="2"/>
      <c r="C268" s="2"/>
      <c r="D268" s="2"/>
      <c r="E268" s="120" t="s">
        <v>1754</v>
      </c>
      <c r="F268" s="120" t="s">
        <v>1710</v>
      </c>
      <c r="G268" s="2" t="s">
        <v>57</v>
      </c>
      <c r="H268" s="2" t="s">
        <v>87</v>
      </c>
      <c r="I268" s="121">
        <v>1.0667549093099755</v>
      </c>
      <c r="J268" s="121">
        <f t="shared" si="0"/>
        <v>0.88926174496644295</v>
      </c>
      <c r="K268" s="2"/>
      <c r="L268" s="2"/>
      <c r="M268" s="2"/>
      <c r="N268" s="2"/>
      <c r="O268" s="2"/>
      <c r="P268" s="2"/>
      <c r="Q268" s="2"/>
      <c r="R268" s="2"/>
      <c r="S268" s="2"/>
      <c r="T268" s="2"/>
      <c r="U268" s="2"/>
      <c r="V268" s="2"/>
      <c r="W268" s="2"/>
      <c r="X268" s="2"/>
      <c r="Y268" s="2"/>
      <c r="Z268" s="2"/>
    </row>
    <row r="269" spans="1:26" ht="14.25" customHeight="1">
      <c r="A269" s="2"/>
      <c r="B269" s="2"/>
      <c r="C269" s="2"/>
      <c r="D269" s="2"/>
      <c r="E269" s="120" t="s">
        <v>1754</v>
      </c>
      <c r="F269" s="120" t="s">
        <v>1710</v>
      </c>
      <c r="G269" s="2" t="s">
        <v>57</v>
      </c>
      <c r="H269" s="127" t="s">
        <v>1713</v>
      </c>
      <c r="I269" s="121"/>
      <c r="J269" s="121">
        <f t="shared" si="0"/>
        <v>0</v>
      </c>
      <c r="K269" s="2"/>
      <c r="L269" s="2"/>
      <c r="M269" s="2"/>
      <c r="N269" s="2"/>
      <c r="O269" s="2"/>
      <c r="P269" s="2"/>
      <c r="Q269" s="2"/>
      <c r="R269" s="2"/>
      <c r="S269" s="2"/>
      <c r="T269" s="2"/>
      <c r="U269" s="2"/>
      <c r="V269" s="2"/>
      <c r="W269" s="2"/>
      <c r="X269" s="2"/>
      <c r="Y269" s="2"/>
      <c r="Z269" s="2"/>
    </row>
    <row r="270" spans="1:26" ht="14.25" customHeight="1">
      <c r="A270" s="2"/>
      <c r="B270" s="2"/>
      <c r="C270" s="2"/>
      <c r="D270" s="2"/>
      <c r="E270" s="120" t="s">
        <v>1754</v>
      </c>
      <c r="F270" s="120" t="s">
        <v>1710</v>
      </c>
      <c r="G270" s="2" t="s">
        <v>550</v>
      </c>
      <c r="H270" s="2" t="s">
        <v>1198</v>
      </c>
      <c r="I270" s="121">
        <v>55.472587501136843</v>
      </c>
      <c r="J270" s="121">
        <f t="shared" si="0"/>
        <v>55.472587501136843</v>
      </c>
      <c r="K270" s="2"/>
      <c r="L270" s="2"/>
      <c r="M270" s="2"/>
      <c r="N270" s="2"/>
      <c r="O270" s="2"/>
      <c r="P270" s="2"/>
      <c r="Q270" s="2"/>
      <c r="R270" s="2"/>
      <c r="S270" s="2"/>
      <c r="T270" s="2"/>
      <c r="U270" s="2"/>
      <c r="V270" s="2"/>
      <c r="W270" s="2"/>
      <c r="X270" s="2"/>
      <c r="Y270" s="2"/>
      <c r="Z270" s="2"/>
    </row>
    <row r="271" spans="1:26" ht="14.25" customHeight="1">
      <c r="A271" s="2"/>
      <c r="B271" s="2"/>
      <c r="C271" s="2"/>
      <c r="D271" s="2"/>
      <c r="E271" s="120" t="s">
        <v>1754</v>
      </c>
      <c r="F271" s="120" t="s">
        <v>1710</v>
      </c>
      <c r="G271" s="2" t="s">
        <v>550</v>
      </c>
      <c r="H271" s="2" t="s">
        <v>85</v>
      </c>
      <c r="I271" s="121">
        <v>27.901532819423412</v>
      </c>
      <c r="J271" s="121">
        <f t="shared" si="0"/>
        <v>31.249716757754225</v>
      </c>
      <c r="K271" s="2"/>
      <c r="L271" s="2"/>
      <c r="M271" s="2"/>
      <c r="N271" s="2"/>
      <c r="O271" s="2"/>
      <c r="P271" s="2"/>
      <c r="Q271" s="2"/>
      <c r="R271" s="2"/>
      <c r="S271" s="2"/>
      <c r="T271" s="2"/>
      <c r="U271" s="2"/>
      <c r="V271" s="2"/>
      <c r="W271" s="2"/>
      <c r="X271" s="2"/>
      <c r="Y271" s="2"/>
      <c r="Z271" s="2"/>
    </row>
    <row r="272" spans="1:26" ht="14.25" customHeight="1">
      <c r="A272" s="2"/>
      <c r="B272" s="2"/>
      <c r="C272" s="2"/>
      <c r="D272" s="2"/>
      <c r="E272" s="120" t="s">
        <v>1754</v>
      </c>
      <c r="F272" s="120" t="s">
        <v>1710</v>
      </c>
      <c r="G272" s="2" t="s">
        <v>550</v>
      </c>
      <c r="H272" s="2" t="s">
        <v>87</v>
      </c>
      <c r="I272" s="121">
        <v>9.8685987809492171E-2</v>
      </c>
      <c r="J272" s="121">
        <f t="shared" si="0"/>
        <v>0.88926174496644295</v>
      </c>
      <c r="K272" s="2"/>
      <c r="L272" s="2"/>
      <c r="M272" s="2"/>
      <c r="N272" s="2"/>
      <c r="O272" s="2"/>
      <c r="P272" s="2"/>
      <c r="Q272" s="2"/>
      <c r="R272" s="2"/>
      <c r="S272" s="2"/>
      <c r="T272" s="2"/>
      <c r="U272" s="2"/>
      <c r="V272" s="2"/>
      <c r="W272" s="2"/>
      <c r="X272" s="2"/>
      <c r="Y272" s="2"/>
      <c r="Z272" s="2"/>
    </row>
    <row r="273" spans="1:26" ht="14.25" customHeight="1">
      <c r="A273" s="2"/>
      <c r="B273" s="2"/>
      <c r="C273" s="2"/>
      <c r="D273" s="2"/>
      <c r="E273" s="120" t="s">
        <v>1754</v>
      </c>
      <c r="F273" s="120" t="s">
        <v>1710</v>
      </c>
      <c r="G273" s="2" t="s">
        <v>550</v>
      </c>
      <c r="H273" s="2" t="s">
        <v>1713</v>
      </c>
      <c r="I273" s="121">
        <v>4.6418259120680876</v>
      </c>
      <c r="J273" s="121">
        <f t="shared" si="0"/>
        <v>4.6418259120680876</v>
      </c>
      <c r="K273" s="2"/>
      <c r="L273" s="2"/>
      <c r="M273" s="2"/>
      <c r="N273" s="2"/>
      <c r="O273" s="2"/>
      <c r="P273" s="2"/>
      <c r="Q273" s="2"/>
      <c r="R273" s="2"/>
      <c r="S273" s="2"/>
      <c r="T273" s="2"/>
      <c r="U273" s="2"/>
      <c r="V273" s="2"/>
      <c r="W273" s="2"/>
      <c r="X273" s="2"/>
      <c r="Y273" s="2"/>
      <c r="Z273" s="2"/>
    </row>
    <row r="274" spans="1:26" ht="14.25" customHeight="1">
      <c r="A274" s="2"/>
      <c r="B274" s="2"/>
      <c r="C274" s="2"/>
      <c r="D274" s="2"/>
      <c r="E274" s="120" t="s">
        <v>1755</v>
      </c>
      <c r="F274" s="120" t="s">
        <v>1710</v>
      </c>
      <c r="G274" s="2" t="s">
        <v>849</v>
      </c>
      <c r="H274" s="2" t="s">
        <v>1198</v>
      </c>
      <c r="I274" s="121">
        <v>228.9052889156165</v>
      </c>
      <c r="J274" s="121">
        <f t="shared" si="0"/>
        <v>228.9052889156165</v>
      </c>
      <c r="K274" s="2"/>
      <c r="L274" s="2"/>
      <c r="M274" s="2"/>
      <c r="N274" s="2"/>
      <c r="O274" s="2"/>
      <c r="P274" s="2"/>
      <c r="Q274" s="2"/>
      <c r="R274" s="2"/>
      <c r="S274" s="2"/>
      <c r="T274" s="2"/>
      <c r="U274" s="2"/>
      <c r="V274" s="2"/>
      <c r="W274" s="2"/>
      <c r="X274" s="2"/>
      <c r="Y274" s="2"/>
      <c r="Z274" s="2"/>
    </row>
    <row r="275" spans="1:26" ht="14.25" customHeight="1">
      <c r="A275" s="2"/>
      <c r="B275" s="2"/>
      <c r="C275" s="2"/>
      <c r="D275" s="2"/>
      <c r="E275" s="120" t="s">
        <v>1755</v>
      </c>
      <c r="F275" s="120" t="s">
        <v>1710</v>
      </c>
      <c r="G275" s="2" t="s">
        <v>849</v>
      </c>
      <c r="H275" s="2" t="s">
        <v>85</v>
      </c>
      <c r="I275" s="121">
        <v>7.6062762999999992E-2</v>
      </c>
      <c r="J275" s="121">
        <f t="shared" si="0"/>
        <v>8.5190294560000004E-2</v>
      </c>
      <c r="K275" s="2"/>
      <c r="L275" s="2"/>
      <c r="M275" s="2"/>
      <c r="N275" s="2"/>
      <c r="O275" s="2"/>
      <c r="P275" s="2"/>
      <c r="Q275" s="2"/>
      <c r="R275" s="2"/>
      <c r="S275" s="2"/>
      <c r="T275" s="2"/>
      <c r="U275" s="2"/>
      <c r="V275" s="2"/>
      <c r="W275" s="2"/>
      <c r="X275" s="2"/>
      <c r="Y275" s="2"/>
      <c r="Z275" s="2"/>
    </row>
    <row r="276" spans="1:26" ht="14.25" customHeight="1">
      <c r="A276" s="2"/>
      <c r="B276" s="2"/>
      <c r="C276" s="2"/>
      <c r="D276" s="2"/>
      <c r="E276" s="120" t="s">
        <v>1755</v>
      </c>
      <c r="F276" s="120" t="s">
        <v>1710</v>
      </c>
      <c r="G276" s="2" t="s">
        <v>849</v>
      </c>
      <c r="H276" s="2" t="s">
        <v>87</v>
      </c>
      <c r="I276" s="121">
        <v>0.73976905104000001</v>
      </c>
      <c r="J276" s="121">
        <f t="shared" si="0"/>
        <v>0.88926174496644295</v>
      </c>
      <c r="K276" s="2"/>
      <c r="L276" s="2"/>
      <c r="M276" s="2"/>
      <c r="N276" s="2"/>
      <c r="O276" s="2"/>
      <c r="P276" s="2"/>
      <c r="Q276" s="2"/>
      <c r="R276" s="2"/>
      <c r="S276" s="2"/>
      <c r="T276" s="2"/>
      <c r="U276" s="2"/>
      <c r="V276" s="2"/>
      <c r="W276" s="2"/>
      <c r="X276" s="2"/>
      <c r="Y276" s="2"/>
      <c r="Z276" s="2"/>
    </row>
    <row r="277" spans="1:26" ht="14.25" customHeight="1">
      <c r="A277" s="2"/>
      <c r="B277" s="2"/>
      <c r="C277" s="2"/>
      <c r="D277" s="2"/>
      <c r="E277" s="120" t="s">
        <v>1755</v>
      </c>
      <c r="F277" s="120" t="s">
        <v>1710</v>
      </c>
      <c r="G277" s="2" t="s">
        <v>849</v>
      </c>
      <c r="H277" s="127" t="s">
        <v>1713</v>
      </c>
      <c r="I277" s="121"/>
      <c r="J277" s="121">
        <f t="shared" si="0"/>
        <v>0</v>
      </c>
      <c r="K277" s="2"/>
      <c r="L277" s="2"/>
      <c r="M277" s="2"/>
      <c r="N277" s="2"/>
      <c r="O277" s="2"/>
      <c r="P277" s="2"/>
      <c r="Q277" s="2"/>
      <c r="R277" s="2"/>
      <c r="S277" s="2"/>
      <c r="T277" s="2"/>
      <c r="U277" s="2"/>
      <c r="V277" s="2"/>
      <c r="W277" s="2"/>
      <c r="X277" s="2"/>
      <c r="Y277" s="2"/>
      <c r="Z277" s="2"/>
    </row>
    <row r="278" spans="1:26" ht="14.25" customHeight="1">
      <c r="A278" s="2"/>
      <c r="B278" s="2"/>
      <c r="C278" s="2"/>
      <c r="D278" s="2"/>
      <c r="E278" s="120" t="s">
        <v>1755</v>
      </c>
      <c r="F278" s="120" t="s">
        <v>1710</v>
      </c>
      <c r="G278" s="2" t="s">
        <v>1183</v>
      </c>
      <c r="H278" s="2" t="s">
        <v>1198</v>
      </c>
      <c r="I278" s="121">
        <v>22.621422460851612</v>
      </c>
      <c r="J278" s="121">
        <f t="shared" si="0"/>
        <v>22.621422460851612</v>
      </c>
      <c r="K278" s="2"/>
      <c r="L278" s="2"/>
      <c r="M278" s="2"/>
      <c r="N278" s="2"/>
      <c r="O278" s="2"/>
      <c r="P278" s="2"/>
      <c r="Q278" s="2"/>
      <c r="R278" s="2"/>
      <c r="S278" s="2"/>
      <c r="T278" s="2"/>
      <c r="U278" s="2"/>
      <c r="V278" s="2"/>
      <c r="W278" s="2"/>
      <c r="X278" s="2"/>
      <c r="Y278" s="2"/>
      <c r="Z278" s="2"/>
    </row>
    <row r="279" spans="1:26" ht="14.25" customHeight="1">
      <c r="A279" s="2"/>
      <c r="B279" s="2"/>
      <c r="C279" s="2"/>
      <c r="D279" s="2"/>
      <c r="E279" s="120" t="s">
        <v>1755</v>
      </c>
      <c r="F279" s="120" t="s">
        <v>1710</v>
      </c>
      <c r="G279" s="2" t="s">
        <v>1183</v>
      </c>
      <c r="H279" s="2" t="s">
        <v>85</v>
      </c>
      <c r="I279" s="121">
        <v>0.20811788799999997</v>
      </c>
      <c r="J279" s="121">
        <f t="shared" si="0"/>
        <v>0.23309203455999999</v>
      </c>
      <c r="K279" s="2"/>
      <c r="L279" s="2"/>
      <c r="M279" s="2"/>
      <c r="N279" s="2"/>
      <c r="O279" s="2"/>
      <c r="P279" s="2"/>
      <c r="Q279" s="2"/>
      <c r="R279" s="2"/>
      <c r="S279" s="2"/>
      <c r="T279" s="2"/>
      <c r="U279" s="2"/>
      <c r="V279" s="2"/>
      <c r="W279" s="2"/>
      <c r="X279" s="2"/>
      <c r="Y279" s="2"/>
      <c r="Z279" s="2"/>
    </row>
    <row r="280" spans="1:26" ht="14.25" customHeight="1">
      <c r="A280" s="2"/>
      <c r="B280" s="2"/>
      <c r="C280" s="2"/>
      <c r="D280" s="2"/>
      <c r="E280" s="120" t="s">
        <v>1755</v>
      </c>
      <c r="F280" s="120" t="s">
        <v>1710</v>
      </c>
      <c r="G280" s="2" t="s">
        <v>1183</v>
      </c>
      <c r="H280" s="2" t="s">
        <v>87</v>
      </c>
      <c r="I280" s="121">
        <v>4.4030617500000001E-2</v>
      </c>
      <c r="J280" s="121">
        <f t="shared" si="0"/>
        <v>0.88926174496644295</v>
      </c>
      <c r="K280" s="2"/>
      <c r="L280" s="2"/>
      <c r="M280" s="2"/>
      <c r="N280" s="2"/>
      <c r="O280" s="2"/>
      <c r="P280" s="2"/>
      <c r="Q280" s="2"/>
      <c r="R280" s="2"/>
      <c r="S280" s="2"/>
      <c r="T280" s="2"/>
      <c r="U280" s="2"/>
      <c r="V280" s="2"/>
      <c r="W280" s="2"/>
      <c r="X280" s="2"/>
      <c r="Y280" s="2"/>
      <c r="Z280" s="2"/>
    </row>
    <row r="281" spans="1:26" ht="14.25" customHeight="1">
      <c r="A281" s="2"/>
      <c r="B281" s="2"/>
      <c r="C281" s="2"/>
      <c r="D281" s="2"/>
      <c r="E281" s="120" t="s">
        <v>1755</v>
      </c>
      <c r="F281" s="120" t="s">
        <v>1710</v>
      </c>
      <c r="G281" s="2" t="s">
        <v>1183</v>
      </c>
      <c r="H281" s="127" t="s">
        <v>1713</v>
      </c>
      <c r="I281" s="121"/>
      <c r="J281" s="121">
        <f t="shared" si="0"/>
        <v>0</v>
      </c>
      <c r="K281" s="2"/>
      <c r="L281" s="2"/>
      <c r="M281" s="2"/>
      <c r="N281" s="2"/>
      <c r="O281" s="2"/>
      <c r="P281" s="2"/>
      <c r="Q281" s="2"/>
      <c r="R281" s="2"/>
      <c r="S281" s="2"/>
      <c r="T281" s="2"/>
      <c r="U281" s="2"/>
      <c r="V281" s="2"/>
      <c r="W281" s="2"/>
      <c r="X281" s="2"/>
      <c r="Y281" s="2"/>
      <c r="Z281" s="2"/>
    </row>
    <row r="282" spans="1:26" ht="14.25" customHeight="1">
      <c r="A282" s="2"/>
      <c r="B282" s="2"/>
      <c r="C282" s="2"/>
      <c r="D282" s="2"/>
      <c r="E282" s="120" t="s">
        <v>1755</v>
      </c>
      <c r="F282" s="120" t="s">
        <v>1710</v>
      </c>
      <c r="G282" s="2" t="s">
        <v>57</v>
      </c>
      <c r="H282" s="2" t="s">
        <v>1198</v>
      </c>
      <c r="I282" s="121">
        <v>194.38273027156794</v>
      </c>
      <c r="J282" s="121">
        <f t="shared" si="0"/>
        <v>194.38273027156794</v>
      </c>
      <c r="K282" s="2"/>
      <c r="L282" s="2"/>
      <c r="M282" s="2"/>
      <c r="N282" s="2"/>
      <c r="O282" s="2"/>
      <c r="P282" s="2"/>
      <c r="Q282" s="2"/>
      <c r="R282" s="2"/>
      <c r="S282" s="2"/>
      <c r="T282" s="2"/>
      <c r="U282" s="2"/>
      <c r="V282" s="2"/>
      <c r="W282" s="2"/>
      <c r="X282" s="2"/>
      <c r="Y282" s="2"/>
      <c r="Z282" s="2"/>
    </row>
    <row r="283" spans="1:26" ht="14.25" customHeight="1">
      <c r="A283" s="2"/>
      <c r="B283" s="2"/>
      <c r="C283" s="2"/>
      <c r="D283" s="2"/>
      <c r="E283" s="120" t="s">
        <v>1755</v>
      </c>
      <c r="F283" s="120" t="s">
        <v>1710</v>
      </c>
      <c r="G283" s="2" t="s">
        <v>57</v>
      </c>
      <c r="H283" s="2" t="s">
        <v>85</v>
      </c>
      <c r="I283" s="121">
        <v>8.2130164830722538E-2</v>
      </c>
      <c r="J283" s="121">
        <f t="shared" si="0"/>
        <v>9.1985784610409252E-2</v>
      </c>
      <c r="K283" s="2"/>
      <c r="L283" s="2"/>
      <c r="M283" s="2"/>
      <c r="N283" s="2"/>
      <c r="O283" s="2"/>
      <c r="P283" s="2"/>
      <c r="Q283" s="2"/>
      <c r="R283" s="2"/>
      <c r="S283" s="2"/>
      <c r="T283" s="2"/>
      <c r="U283" s="2"/>
      <c r="V283" s="2"/>
      <c r="W283" s="2"/>
      <c r="X283" s="2"/>
      <c r="Y283" s="2"/>
      <c r="Z283" s="2"/>
    </row>
    <row r="284" spans="1:26" ht="14.25" customHeight="1">
      <c r="A284" s="2"/>
      <c r="B284" s="2"/>
      <c r="C284" s="2"/>
      <c r="D284" s="2"/>
      <c r="E284" s="120" t="s">
        <v>1755</v>
      </c>
      <c r="F284" s="120" t="s">
        <v>1710</v>
      </c>
      <c r="G284" s="2" t="s">
        <v>57</v>
      </c>
      <c r="H284" s="2" t="s">
        <v>87</v>
      </c>
      <c r="I284" s="121">
        <v>1.0667549093099755</v>
      </c>
      <c r="J284" s="121">
        <f t="shared" si="0"/>
        <v>0.88926174496644295</v>
      </c>
      <c r="K284" s="2"/>
      <c r="L284" s="2"/>
      <c r="M284" s="2"/>
      <c r="N284" s="2"/>
      <c r="O284" s="2"/>
      <c r="P284" s="2"/>
      <c r="Q284" s="2"/>
      <c r="R284" s="2"/>
      <c r="S284" s="2"/>
      <c r="T284" s="2"/>
      <c r="U284" s="2"/>
      <c r="V284" s="2"/>
      <c r="W284" s="2"/>
      <c r="X284" s="2"/>
      <c r="Y284" s="2"/>
      <c r="Z284" s="2"/>
    </row>
    <row r="285" spans="1:26" ht="14.25" customHeight="1">
      <c r="A285" s="2"/>
      <c r="B285" s="2"/>
      <c r="C285" s="2"/>
      <c r="D285" s="2"/>
      <c r="E285" s="120" t="s">
        <v>1755</v>
      </c>
      <c r="F285" s="120" t="s">
        <v>1710</v>
      </c>
      <c r="G285" s="2" t="s">
        <v>57</v>
      </c>
      <c r="H285" s="127" t="s">
        <v>1713</v>
      </c>
      <c r="I285" s="121"/>
      <c r="J285" s="121">
        <f t="shared" si="0"/>
        <v>0</v>
      </c>
      <c r="K285" s="2"/>
      <c r="L285" s="2"/>
      <c r="M285" s="2"/>
      <c r="N285" s="2"/>
      <c r="O285" s="2"/>
      <c r="P285" s="2"/>
      <c r="Q285" s="2"/>
      <c r="R285" s="2"/>
      <c r="S285" s="2"/>
      <c r="T285" s="2"/>
      <c r="U285" s="2"/>
      <c r="V285" s="2"/>
      <c r="W285" s="2"/>
      <c r="X285" s="2"/>
      <c r="Y285" s="2"/>
      <c r="Z285" s="2"/>
    </row>
    <row r="286" spans="1:26" ht="14.25" customHeight="1">
      <c r="A286" s="2"/>
      <c r="B286" s="2"/>
      <c r="C286" s="2"/>
      <c r="D286" s="2"/>
      <c r="E286" s="120" t="s">
        <v>1755</v>
      </c>
      <c r="F286" s="120" t="s">
        <v>1710</v>
      </c>
      <c r="G286" s="2" t="s">
        <v>550</v>
      </c>
      <c r="H286" s="2" t="s">
        <v>1198</v>
      </c>
      <c r="I286" s="121">
        <v>239.03992143787721</v>
      </c>
      <c r="J286" s="121">
        <f t="shared" si="0"/>
        <v>239.03992143787721</v>
      </c>
      <c r="K286" s="2"/>
      <c r="L286" s="2"/>
      <c r="M286" s="2"/>
      <c r="N286" s="2"/>
      <c r="O286" s="2"/>
      <c r="P286" s="2"/>
      <c r="Q286" s="2"/>
      <c r="R286" s="2"/>
      <c r="S286" s="2"/>
      <c r="T286" s="2"/>
      <c r="U286" s="2"/>
      <c r="V286" s="2"/>
      <c r="W286" s="2"/>
      <c r="X286" s="2"/>
      <c r="Y286" s="2"/>
      <c r="Z286" s="2"/>
    </row>
    <row r="287" spans="1:26" ht="14.25" customHeight="1">
      <c r="A287" s="2"/>
      <c r="B287" s="2"/>
      <c r="C287" s="2"/>
      <c r="D287" s="2"/>
      <c r="E287" s="120" t="s">
        <v>1755</v>
      </c>
      <c r="F287" s="120" t="s">
        <v>1710</v>
      </c>
      <c r="G287" s="2" t="s">
        <v>550</v>
      </c>
      <c r="H287" s="2" t="s">
        <v>85</v>
      </c>
      <c r="I287" s="121">
        <v>49.593006651916163</v>
      </c>
      <c r="J287" s="121">
        <f t="shared" si="0"/>
        <v>55.544167450146105</v>
      </c>
      <c r="K287" s="2"/>
      <c r="L287" s="2"/>
      <c r="M287" s="2"/>
      <c r="N287" s="2"/>
      <c r="O287" s="2"/>
      <c r="P287" s="2"/>
      <c r="Q287" s="2"/>
      <c r="R287" s="2"/>
      <c r="S287" s="2"/>
      <c r="T287" s="2"/>
      <c r="U287" s="2"/>
      <c r="V287" s="2"/>
      <c r="W287" s="2"/>
      <c r="X287" s="2"/>
      <c r="Y287" s="2"/>
      <c r="Z287" s="2"/>
    </row>
    <row r="288" spans="1:26" ht="14.25" customHeight="1">
      <c r="A288" s="2"/>
      <c r="B288" s="2"/>
      <c r="C288" s="2"/>
      <c r="D288" s="2"/>
      <c r="E288" s="120" t="s">
        <v>1755</v>
      </c>
      <c r="F288" s="120" t="s">
        <v>1710</v>
      </c>
      <c r="G288" s="2" t="s">
        <v>550</v>
      </c>
      <c r="H288" s="2" t="s">
        <v>87</v>
      </c>
      <c r="I288" s="121">
        <v>0.31381401959941413</v>
      </c>
      <c r="J288" s="121">
        <f t="shared" si="0"/>
        <v>0.88926174496644295</v>
      </c>
      <c r="K288" s="2"/>
      <c r="L288" s="2"/>
      <c r="M288" s="2"/>
      <c r="N288" s="2"/>
      <c r="O288" s="2"/>
      <c r="P288" s="2"/>
      <c r="Q288" s="2"/>
      <c r="R288" s="2"/>
      <c r="S288" s="2"/>
      <c r="T288" s="2"/>
      <c r="U288" s="2"/>
      <c r="V288" s="2"/>
      <c r="W288" s="2"/>
      <c r="X288" s="2"/>
      <c r="Y288" s="2"/>
      <c r="Z288" s="2"/>
    </row>
    <row r="289" spans="1:26" ht="14.25" customHeight="1">
      <c r="A289" s="2"/>
      <c r="B289" s="2"/>
      <c r="C289" s="2"/>
      <c r="D289" s="2"/>
      <c r="E289" s="120" t="s">
        <v>1755</v>
      </c>
      <c r="F289" s="120" t="s">
        <v>1710</v>
      </c>
      <c r="G289" s="2" t="s">
        <v>550</v>
      </c>
      <c r="H289" s="2" t="s">
        <v>1713</v>
      </c>
      <c r="I289" s="121">
        <v>9.6342224411450221</v>
      </c>
      <c r="J289" s="121">
        <f t="shared" si="0"/>
        <v>9.6342224411450221</v>
      </c>
      <c r="K289" s="2"/>
      <c r="L289" s="2"/>
      <c r="M289" s="2"/>
      <c r="N289" s="2"/>
      <c r="O289" s="2"/>
      <c r="P289" s="2"/>
      <c r="Q289" s="2"/>
      <c r="R289" s="2"/>
      <c r="S289" s="2"/>
      <c r="T289" s="2"/>
      <c r="U289" s="2"/>
      <c r="V289" s="2"/>
      <c r="W289" s="2"/>
      <c r="X289" s="2"/>
      <c r="Y289" s="2"/>
      <c r="Z289" s="2"/>
    </row>
    <row r="290" spans="1:26" ht="14.25" customHeight="1">
      <c r="A290" s="2"/>
      <c r="B290" s="2"/>
      <c r="C290" s="2"/>
      <c r="D290" s="2"/>
      <c r="E290" s="120" t="s">
        <v>1720</v>
      </c>
      <c r="F290" s="120" t="s">
        <v>1710</v>
      </c>
      <c r="G290" s="2" t="s">
        <v>849</v>
      </c>
      <c r="H290" s="2" t="s">
        <v>1198</v>
      </c>
      <c r="I290" s="121">
        <v>40.915728782347834</v>
      </c>
      <c r="J290" s="121">
        <f t="shared" si="0"/>
        <v>40.915728782347834</v>
      </c>
      <c r="K290" s="2"/>
      <c r="L290" s="2"/>
      <c r="M290" s="2"/>
      <c r="N290" s="2"/>
      <c r="O290" s="2"/>
      <c r="P290" s="2"/>
      <c r="Q290" s="2"/>
      <c r="R290" s="2"/>
      <c r="S290" s="2"/>
      <c r="T290" s="2"/>
      <c r="U290" s="2"/>
      <c r="V290" s="2"/>
      <c r="W290" s="2"/>
      <c r="X290" s="2"/>
      <c r="Y290" s="2"/>
      <c r="Z290" s="2"/>
    </row>
    <row r="291" spans="1:26" ht="14.25" customHeight="1">
      <c r="A291" s="2"/>
      <c r="B291" s="2"/>
      <c r="C291" s="2"/>
      <c r="D291" s="2"/>
      <c r="E291" s="120" t="s">
        <v>1720</v>
      </c>
      <c r="F291" s="120" t="s">
        <v>1710</v>
      </c>
      <c r="G291" s="2" t="s">
        <v>849</v>
      </c>
      <c r="H291" s="2" t="s">
        <v>85</v>
      </c>
      <c r="I291" s="121">
        <v>1.8761313249999998E-2</v>
      </c>
      <c r="J291" s="121">
        <f t="shared" si="0"/>
        <v>2.1012670840000001E-2</v>
      </c>
      <c r="K291" s="2"/>
      <c r="L291" s="2"/>
      <c r="M291" s="2"/>
      <c r="N291" s="2"/>
      <c r="O291" s="2"/>
      <c r="P291" s="2"/>
      <c r="Q291" s="2"/>
      <c r="R291" s="2"/>
      <c r="S291" s="2"/>
      <c r="T291" s="2"/>
      <c r="U291" s="2"/>
      <c r="V291" s="2"/>
      <c r="W291" s="2"/>
      <c r="X291" s="2"/>
      <c r="Y291" s="2"/>
      <c r="Z291" s="2"/>
    </row>
    <row r="292" spans="1:26" ht="14.25" customHeight="1">
      <c r="A292" s="2"/>
      <c r="B292" s="2"/>
      <c r="C292" s="2"/>
      <c r="D292" s="2"/>
      <c r="E292" s="120" t="s">
        <v>1720</v>
      </c>
      <c r="F292" s="120" t="s">
        <v>1710</v>
      </c>
      <c r="G292" s="2" t="s">
        <v>849</v>
      </c>
      <c r="H292" s="2" t="s">
        <v>87</v>
      </c>
      <c r="I292" s="121">
        <v>0.18168430325999999</v>
      </c>
      <c r="J292" s="121">
        <f t="shared" si="0"/>
        <v>0.88926174496644295</v>
      </c>
      <c r="K292" s="2"/>
      <c r="L292" s="2"/>
      <c r="M292" s="2"/>
      <c r="N292" s="2"/>
      <c r="O292" s="2"/>
      <c r="P292" s="2"/>
      <c r="Q292" s="2"/>
      <c r="R292" s="2"/>
      <c r="S292" s="2"/>
      <c r="T292" s="2"/>
      <c r="U292" s="2"/>
      <c r="V292" s="2"/>
      <c r="W292" s="2"/>
      <c r="X292" s="2"/>
      <c r="Y292" s="2"/>
      <c r="Z292" s="2"/>
    </row>
    <row r="293" spans="1:26" ht="14.25" customHeight="1">
      <c r="A293" s="2"/>
      <c r="B293" s="2"/>
      <c r="C293" s="2"/>
      <c r="D293" s="2"/>
      <c r="E293" s="120" t="s">
        <v>1720</v>
      </c>
      <c r="F293" s="120" t="s">
        <v>1710</v>
      </c>
      <c r="G293" s="2" t="s">
        <v>849</v>
      </c>
      <c r="H293" s="127" t="s">
        <v>1713</v>
      </c>
      <c r="I293" s="121"/>
      <c r="J293" s="121">
        <f t="shared" si="0"/>
        <v>0</v>
      </c>
      <c r="K293" s="2"/>
      <c r="L293" s="2"/>
      <c r="M293" s="2"/>
      <c r="N293" s="2"/>
      <c r="O293" s="2"/>
      <c r="P293" s="2"/>
      <c r="Q293" s="2"/>
      <c r="R293" s="2"/>
      <c r="S293" s="2"/>
      <c r="T293" s="2"/>
      <c r="U293" s="2"/>
      <c r="V293" s="2"/>
      <c r="W293" s="2"/>
      <c r="X293" s="2"/>
      <c r="Y293" s="2"/>
      <c r="Z293" s="2"/>
    </row>
    <row r="294" spans="1:26" ht="14.25" customHeight="1">
      <c r="A294" s="2"/>
      <c r="B294" s="2"/>
      <c r="C294" s="2"/>
      <c r="D294" s="2"/>
      <c r="E294" s="120" t="s">
        <v>1720</v>
      </c>
      <c r="F294" s="120" t="s">
        <v>1710</v>
      </c>
      <c r="G294" s="2" t="s">
        <v>1183</v>
      </c>
      <c r="H294" s="2" t="s">
        <v>1198</v>
      </c>
      <c r="I294" s="121">
        <v>14.055786910967303</v>
      </c>
      <c r="J294" s="121">
        <f t="shared" si="0"/>
        <v>14.055786910967303</v>
      </c>
      <c r="K294" s="2"/>
      <c r="L294" s="2"/>
      <c r="M294" s="2"/>
      <c r="N294" s="2"/>
      <c r="O294" s="2"/>
      <c r="P294" s="2"/>
      <c r="Q294" s="2"/>
      <c r="R294" s="2"/>
      <c r="S294" s="2"/>
      <c r="T294" s="2"/>
      <c r="U294" s="2"/>
      <c r="V294" s="2"/>
      <c r="W294" s="2"/>
      <c r="X294" s="2"/>
      <c r="Y294" s="2"/>
      <c r="Z294" s="2"/>
    </row>
    <row r="295" spans="1:26" ht="14.25" customHeight="1">
      <c r="A295" s="2"/>
      <c r="B295" s="2"/>
      <c r="C295" s="2"/>
      <c r="D295" s="2"/>
      <c r="E295" s="120" t="s">
        <v>1720</v>
      </c>
      <c r="F295" s="120" t="s">
        <v>1710</v>
      </c>
      <c r="G295" s="2" t="s">
        <v>1183</v>
      </c>
      <c r="H295" s="2" t="s">
        <v>85</v>
      </c>
      <c r="I295" s="121">
        <v>0.16596348375000003</v>
      </c>
      <c r="J295" s="121">
        <f t="shared" si="0"/>
        <v>0.18587910180000006</v>
      </c>
      <c r="K295" s="2"/>
      <c r="L295" s="2"/>
      <c r="M295" s="2"/>
      <c r="N295" s="2"/>
      <c r="O295" s="2"/>
      <c r="P295" s="2"/>
      <c r="Q295" s="2"/>
      <c r="R295" s="2"/>
      <c r="S295" s="2"/>
      <c r="T295" s="2"/>
      <c r="U295" s="2"/>
      <c r="V295" s="2"/>
      <c r="W295" s="2"/>
      <c r="X295" s="2"/>
      <c r="Y295" s="2"/>
      <c r="Z295" s="2"/>
    </row>
    <row r="296" spans="1:26" ht="14.25" customHeight="1">
      <c r="A296" s="2"/>
      <c r="B296" s="2"/>
      <c r="C296" s="2"/>
      <c r="D296" s="2"/>
      <c r="E296" s="120" t="s">
        <v>1720</v>
      </c>
      <c r="F296" s="120" t="s">
        <v>1710</v>
      </c>
      <c r="G296" s="2" t="s">
        <v>1183</v>
      </c>
      <c r="H296" s="2" t="s">
        <v>87</v>
      </c>
      <c r="I296" s="121">
        <v>3.9168667040000001E-2</v>
      </c>
      <c r="J296" s="121">
        <f t="shared" si="0"/>
        <v>0.88926174496644295</v>
      </c>
      <c r="K296" s="2"/>
      <c r="L296" s="2"/>
      <c r="M296" s="2"/>
      <c r="N296" s="2"/>
      <c r="O296" s="2"/>
      <c r="P296" s="2"/>
      <c r="Q296" s="2"/>
      <c r="R296" s="2"/>
      <c r="S296" s="2"/>
      <c r="T296" s="2"/>
      <c r="U296" s="2"/>
      <c r="V296" s="2"/>
      <c r="W296" s="2"/>
      <c r="X296" s="2"/>
      <c r="Y296" s="2"/>
      <c r="Z296" s="2"/>
    </row>
    <row r="297" spans="1:26" ht="14.25" customHeight="1">
      <c r="A297" s="2"/>
      <c r="B297" s="2"/>
      <c r="C297" s="2"/>
      <c r="D297" s="2"/>
      <c r="E297" s="120" t="s">
        <v>1720</v>
      </c>
      <c r="F297" s="120" t="s">
        <v>1710</v>
      </c>
      <c r="G297" s="2" t="s">
        <v>1183</v>
      </c>
      <c r="H297" s="127" t="s">
        <v>1713</v>
      </c>
      <c r="I297" s="121"/>
      <c r="J297" s="121">
        <f t="shared" si="0"/>
        <v>0</v>
      </c>
      <c r="K297" s="2"/>
      <c r="L297" s="2"/>
      <c r="M297" s="2"/>
      <c r="N297" s="2"/>
      <c r="O297" s="2"/>
      <c r="P297" s="2"/>
      <c r="Q297" s="2"/>
      <c r="R297" s="2"/>
      <c r="S297" s="2"/>
      <c r="T297" s="2"/>
      <c r="U297" s="2"/>
      <c r="V297" s="2"/>
      <c r="W297" s="2"/>
      <c r="X297" s="2"/>
      <c r="Y297" s="2"/>
      <c r="Z297" s="2"/>
    </row>
    <row r="298" spans="1:26" ht="14.25" customHeight="1">
      <c r="A298" s="2"/>
      <c r="B298" s="2"/>
      <c r="C298" s="2"/>
      <c r="D298" s="2"/>
      <c r="E298" s="120" t="s">
        <v>1720</v>
      </c>
      <c r="F298" s="120" t="s">
        <v>1710</v>
      </c>
      <c r="G298" s="2" t="s">
        <v>57</v>
      </c>
      <c r="H298" s="2" t="s">
        <v>1198</v>
      </c>
      <c r="I298" s="121">
        <v>55.53174867671175</v>
      </c>
      <c r="J298" s="121">
        <f t="shared" si="0"/>
        <v>55.53174867671175</v>
      </c>
      <c r="K298" s="2"/>
      <c r="L298" s="2"/>
      <c r="M298" s="2"/>
      <c r="N298" s="2"/>
      <c r="O298" s="2"/>
      <c r="P298" s="2"/>
      <c r="Q298" s="2"/>
      <c r="R298" s="2"/>
      <c r="S298" s="2"/>
      <c r="T298" s="2"/>
      <c r="U298" s="2"/>
      <c r="V298" s="2"/>
      <c r="W298" s="2"/>
      <c r="X298" s="2"/>
      <c r="Y298" s="2"/>
      <c r="Z298" s="2"/>
    </row>
    <row r="299" spans="1:26" ht="14.25" customHeight="1">
      <c r="A299" s="2"/>
      <c r="B299" s="2"/>
      <c r="C299" s="2"/>
      <c r="D299" s="2"/>
      <c r="E299" s="120" t="s">
        <v>1720</v>
      </c>
      <c r="F299" s="120" t="s">
        <v>1710</v>
      </c>
      <c r="G299" s="2" t="s">
        <v>57</v>
      </c>
      <c r="H299" s="2" t="s">
        <v>85</v>
      </c>
      <c r="I299" s="121">
        <v>8.2130164830722538E-2</v>
      </c>
      <c r="J299" s="121">
        <f t="shared" si="0"/>
        <v>9.1985784610409252E-2</v>
      </c>
      <c r="K299" s="2"/>
      <c r="L299" s="2"/>
      <c r="M299" s="2"/>
      <c r="N299" s="2"/>
      <c r="O299" s="2"/>
      <c r="P299" s="2"/>
      <c r="Q299" s="2"/>
      <c r="R299" s="2"/>
      <c r="S299" s="2"/>
      <c r="T299" s="2"/>
      <c r="U299" s="2"/>
      <c r="V299" s="2"/>
      <c r="W299" s="2"/>
      <c r="X299" s="2"/>
      <c r="Y299" s="2"/>
      <c r="Z299" s="2"/>
    </row>
    <row r="300" spans="1:26" ht="14.25" customHeight="1">
      <c r="A300" s="2"/>
      <c r="B300" s="2"/>
      <c r="C300" s="2"/>
      <c r="D300" s="2"/>
      <c r="E300" s="120" t="s">
        <v>1720</v>
      </c>
      <c r="F300" s="120" t="s">
        <v>1710</v>
      </c>
      <c r="G300" s="2" t="s">
        <v>57</v>
      </c>
      <c r="H300" s="2" t="s">
        <v>87</v>
      </c>
      <c r="I300" s="121">
        <v>1.0667549093099755</v>
      </c>
      <c r="J300" s="121">
        <f t="shared" si="0"/>
        <v>0.88926174496644295</v>
      </c>
      <c r="K300" s="2"/>
      <c r="L300" s="2"/>
      <c r="M300" s="2"/>
      <c r="N300" s="2"/>
      <c r="O300" s="2"/>
      <c r="P300" s="2"/>
      <c r="Q300" s="2"/>
      <c r="R300" s="2"/>
      <c r="S300" s="2"/>
      <c r="T300" s="2"/>
      <c r="U300" s="2"/>
      <c r="V300" s="2"/>
      <c r="W300" s="2"/>
      <c r="X300" s="2"/>
      <c r="Y300" s="2"/>
      <c r="Z300" s="2"/>
    </row>
    <row r="301" spans="1:26" ht="14.25" customHeight="1">
      <c r="A301" s="2"/>
      <c r="B301" s="2"/>
      <c r="C301" s="2"/>
      <c r="D301" s="2"/>
      <c r="E301" s="120" t="s">
        <v>1720</v>
      </c>
      <c r="F301" s="120" t="s">
        <v>1710</v>
      </c>
      <c r="G301" s="2" t="s">
        <v>57</v>
      </c>
      <c r="H301" s="127" t="s">
        <v>1713</v>
      </c>
      <c r="I301" s="121"/>
      <c r="J301" s="121">
        <f t="shared" si="0"/>
        <v>0</v>
      </c>
      <c r="K301" s="2"/>
      <c r="L301" s="2"/>
      <c r="M301" s="2"/>
      <c r="N301" s="2"/>
      <c r="O301" s="2"/>
      <c r="P301" s="2"/>
      <c r="Q301" s="2"/>
      <c r="R301" s="2"/>
      <c r="S301" s="2"/>
      <c r="T301" s="2"/>
      <c r="U301" s="2"/>
      <c r="V301" s="2"/>
      <c r="W301" s="2"/>
      <c r="X301" s="2"/>
      <c r="Y301" s="2"/>
      <c r="Z301" s="2"/>
    </row>
    <row r="302" spans="1:26" ht="14.25" customHeight="1">
      <c r="A302" s="2"/>
      <c r="B302" s="2"/>
      <c r="C302" s="2"/>
      <c r="D302" s="2"/>
      <c r="E302" s="120" t="s">
        <v>1720</v>
      </c>
      <c r="F302" s="120" t="s">
        <v>1710</v>
      </c>
      <c r="G302" s="2" t="s">
        <v>550</v>
      </c>
      <c r="H302" s="2" t="s">
        <v>1198</v>
      </c>
      <c r="I302" s="121">
        <v>19.734515731178863</v>
      </c>
      <c r="J302" s="121">
        <f t="shared" si="0"/>
        <v>19.734515731178863</v>
      </c>
      <c r="K302" s="2"/>
      <c r="L302" s="2"/>
      <c r="M302" s="2"/>
      <c r="N302" s="2"/>
      <c r="O302" s="2"/>
      <c r="P302" s="2"/>
      <c r="Q302" s="2"/>
      <c r="R302" s="2"/>
      <c r="S302" s="2"/>
      <c r="T302" s="2"/>
      <c r="U302" s="2"/>
      <c r="V302" s="2"/>
      <c r="W302" s="2"/>
      <c r="X302" s="2"/>
      <c r="Y302" s="2"/>
      <c r="Z302" s="2"/>
    </row>
    <row r="303" spans="1:26" ht="14.25" customHeight="1">
      <c r="A303" s="2"/>
      <c r="B303" s="2"/>
      <c r="C303" s="2"/>
      <c r="D303" s="2"/>
      <c r="E303" s="120" t="s">
        <v>1720</v>
      </c>
      <c r="F303" s="120" t="s">
        <v>1710</v>
      </c>
      <c r="G303" s="2" t="s">
        <v>550</v>
      </c>
      <c r="H303" s="2" t="s">
        <v>85</v>
      </c>
      <c r="I303" s="121">
        <v>7.4961926934250647</v>
      </c>
      <c r="J303" s="121">
        <f t="shared" si="0"/>
        <v>8.3957358166360727</v>
      </c>
      <c r="K303" s="2"/>
      <c r="L303" s="2"/>
      <c r="M303" s="2"/>
      <c r="N303" s="2"/>
      <c r="O303" s="2"/>
      <c r="P303" s="2"/>
      <c r="Q303" s="2"/>
      <c r="R303" s="2"/>
      <c r="S303" s="2"/>
      <c r="T303" s="2"/>
      <c r="U303" s="2"/>
      <c r="V303" s="2"/>
      <c r="W303" s="2"/>
      <c r="X303" s="2"/>
      <c r="Y303" s="2"/>
      <c r="Z303" s="2"/>
    </row>
    <row r="304" spans="1:26" ht="14.25" customHeight="1">
      <c r="A304" s="2"/>
      <c r="B304" s="2"/>
      <c r="C304" s="2"/>
      <c r="D304" s="2"/>
      <c r="E304" s="120" t="s">
        <v>1720</v>
      </c>
      <c r="F304" s="120" t="s">
        <v>1710</v>
      </c>
      <c r="G304" s="2" t="s">
        <v>550</v>
      </c>
      <c r="H304" s="2" t="s">
        <v>87</v>
      </c>
      <c r="I304" s="121">
        <v>0.11873688243837199</v>
      </c>
      <c r="J304" s="121">
        <f t="shared" si="0"/>
        <v>0.88926174496644295</v>
      </c>
      <c r="K304" s="2"/>
      <c r="L304" s="2"/>
      <c r="M304" s="2"/>
      <c r="N304" s="2"/>
      <c r="O304" s="2"/>
      <c r="P304" s="2"/>
      <c r="Q304" s="2"/>
      <c r="R304" s="2"/>
      <c r="S304" s="2"/>
      <c r="T304" s="2"/>
      <c r="U304" s="2"/>
      <c r="V304" s="2"/>
      <c r="W304" s="2"/>
      <c r="X304" s="2"/>
      <c r="Y304" s="2"/>
      <c r="Z304" s="2"/>
    </row>
    <row r="305" spans="1:26" ht="14.25" customHeight="1">
      <c r="A305" s="2"/>
      <c r="B305" s="2"/>
      <c r="C305" s="2"/>
      <c r="D305" s="2"/>
      <c r="E305" s="120" t="s">
        <v>1720</v>
      </c>
      <c r="F305" s="120" t="s">
        <v>1710</v>
      </c>
      <c r="G305" s="2" t="s">
        <v>550</v>
      </c>
      <c r="H305" s="2" t="s">
        <v>1713</v>
      </c>
      <c r="I305" s="121">
        <v>2.8546214147963638</v>
      </c>
      <c r="J305" s="121">
        <f t="shared" si="0"/>
        <v>2.8546214147963638</v>
      </c>
      <c r="K305" s="2"/>
      <c r="L305" s="2"/>
      <c r="M305" s="2"/>
      <c r="N305" s="2"/>
      <c r="O305" s="2"/>
      <c r="P305" s="2"/>
      <c r="Q305" s="2"/>
      <c r="R305" s="2"/>
      <c r="S305" s="2"/>
      <c r="T305" s="2"/>
      <c r="U305" s="2"/>
      <c r="V305" s="2"/>
      <c r="W305" s="2"/>
      <c r="X305" s="2"/>
      <c r="Y305" s="2"/>
      <c r="Z305" s="2"/>
    </row>
    <row r="306" spans="1:26" ht="14.25" customHeight="1">
      <c r="A306" s="2"/>
      <c r="B306" s="2"/>
      <c r="C306" s="2"/>
      <c r="D306" s="2"/>
      <c r="E306" s="120" t="s">
        <v>1756</v>
      </c>
      <c r="F306" s="120" t="s">
        <v>1710</v>
      </c>
      <c r="G306" s="2" t="s">
        <v>849</v>
      </c>
      <c r="H306" s="2" t="s">
        <v>1198</v>
      </c>
      <c r="I306" s="121">
        <v>48.065965744464222</v>
      </c>
      <c r="J306" s="121">
        <f t="shared" si="0"/>
        <v>48.065965744464222</v>
      </c>
      <c r="K306" s="2"/>
      <c r="L306" s="2"/>
      <c r="M306" s="2"/>
      <c r="N306" s="2"/>
      <c r="O306" s="2"/>
      <c r="P306" s="2"/>
      <c r="Q306" s="2"/>
      <c r="R306" s="2"/>
      <c r="S306" s="2"/>
      <c r="T306" s="2"/>
      <c r="U306" s="2"/>
      <c r="V306" s="2"/>
      <c r="W306" s="2"/>
      <c r="X306" s="2"/>
      <c r="Y306" s="2"/>
      <c r="Z306" s="2"/>
    </row>
    <row r="307" spans="1:26" ht="14.25" customHeight="1">
      <c r="A307" s="2"/>
      <c r="B307" s="2"/>
      <c r="C307" s="2"/>
      <c r="D307" s="2"/>
      <c r="E307" s="120" t="s">
        <v>1756</v>
      </c>
      <c r="F307" s="120" t="s">
        <v>1710</v>
      </c>
      <c r="G307" s="2" t="s">
        <v>849</v>
      </c>
      <c r="H307" s="2" t="s">
        <v>85</v>
      </c>
      <c r="I307" s="121">
        <v>1.5388456249999996E-2</v>
      </c>
      <c r="J307" s="121">
        <f t="shared" si="0"/>
        <v>1.7235070999999998E-2</v>
      </c>
      <c r="K307" s="2"/>
      <c r="L307" s="2"/>
      <c r="M307" s="2"/>
      <c r="N307" s="2"/>
      <c r="O307" s="2"/>
      <c r="P307" s="2"/>
      <c r="Q307" s="2"/>
      <c r="R307" s="2"/>
      <c r="S307" s="2"/>
      <c r="T307" s="2"/>
      <c r="U307" s="2"/>
      <c r="V307" s="2"/>
      <c r="W307" s="2"/>
      <c r="X307" s="2"/>
      <c r="Y307" s="2"/>
      <c r="Z307" s="2"/>
    </row>
    <row r="308" spans="1:26" ht="14.25" customHeight="1">
      <c r="A308" s="2"/>
      <c r="B308" s="2"/>
      <c r="C308" s="2"/>
      <c r="D308" s="2"/>
      <c r="E308" s="120" t="s">
        <v>1756</v>
      </c>
      <c r="F308" s="120" t="s">
        <v>1710</v>
      </c>
      <c r="G308" s="2" t="s">
        <v>849</v>
      </c>
      <c r="H308" s="2" t="s">
        <v>87</v>
      </c>
      <c r="I308" s="121">
        <v>0.21783692123999998</v>
      </c>
      <c r="J308" s="121">
        <f t="shared" si="0"/>
        <v>0.88926174496644295</v>
      </c>
      <c r="K308" s="2"/>
      <c r="L308" s="2"/>
      <c r="M308" s="2"/>
      <c r="N308" s="2"/>
      <c r="O308" s="2"/>
      <c r="P308" s="2"/>
      <c r="Q308" s="2"/>
      <c r="R308" s="2"/>
      <c r="S308" s="2"/>
      <c r="T308" s="2"/>
      <c r="U308" s="2"/>
      <c r="V308" s="2"/>
      <c r="W308" s="2"/>
      <c r="X308" s="2"/>
      <c r="Y308" s="2"/>
      <c r="Z308" s="2"/>
    </row>
    <row r="309" spans="1:26" ht="14.25" customHeight="1">
      <c r="A309" s="2"/>
      <c r="B309" s="2"/>
      <c r="C309" s="2"/>
      <c r="D309" s="2"/>
      <c r="E309" s="120" t="s">
        <v>1756</v>
      </c>
      <c r="F309" s="120" t="s">
        <v>1710</v>
      </c>
      <c r="G309" s="2" t="s">
        <v>849</v>
      </c>
      <c r="H309" s="127" t="s">
        <v>1713</v>
      </c>
      <c r="I309" s="121"/>
      <c r="J309" s="121">
        <f t="shared" si="0"/>
        <v>0</v>
      </c>
      <c r="K309" s="2"/>
      <c r="L309" s="2"/>
      <c r="M309" s="2"/>
      <c r="N309" s="2"/>
      <c r="O309" s="2"/>
      <c r="P309" s="2"/>
      <c r="Q309" s="2"/>
      <c r="R309" s="2"/>
      <c r="S309" s="2"/>
      <c r="T309" s="2"/>
      <c r="U309" s="2"/>
      <c r="V309" s="2"/>
      <c r="W309" s="2"/>
      <c r="X309" s="2"/>
      <c r="Y309" s="2"/>
      <c r="Z309" s="2"/>
    </row>
    <row r="310" spans="1:26" ht="14.25" customHeight="1">
      <c r="A310" s="2"/>
      <c r="B310" s="2"/>
      <c r="C310" s="2"/>
      <c r="D310" s="2"/>
      <c r="E310" s="120" t="s">
        <v>1756</v>
      </c>
      <c r="F310" s="120" t="s">
        <v>1710</v>
      </c>
      <c r="G310" s="2" t="s">
        <v>1183</v>
      </c>
      <c r="H310" s="2" t="s">
        <v>1198</v>
      </c>
      <c r="I310" s="121">
        <v>16.087753185364559</v>
      </c>
      <c r="J310" s="121">
        <f t="shared" si="0"/>
        <v>16.087753185364559</v>
      </c>
      <c r="K310" s="2"/>
      <c r="L310" s="2"/>
      <c r="M310" s="2"/>
      <c r="N310" s="2"/>
      <c r="O310" s="2"/>
      <c r="P310" s="2"/>
      <c r="Q310" s="2"/>
      <c r="R310" s="2"/>
      <c r="S310" s="2"/>
      <c r="T310" s="2"/>
      <c r="U310" s="2"/>
      <c r="V310" s="2"/>
      <c r="W310" s="2"/>
      <c r="X310" s="2"/>
      <c r="Y310" s="2"/>
      <c r="Z310" s="2"/>
    </row>
    <row r="311" spans="1:26" ht="14.25" customHeight="1">
      <c r="A311" s="2"/>
      <c r="B311" s="2"/>
      <c r="C311" s="2"/>
      <c r="D311" s="2"/>
      <c r="E311" s="120" t="s">
        <v>1756</v>
      </c>
      <c r="F311" s="120" t="s">
        <v>1710</v>
      </c>
      <c r="G311" s="2" t="s">
        <v>1183</v>
      </c>
      <c r="H311" s="2" t="s">
        <v>85</v>
      </c>
      <c r="I311" s="121">
        <v>0.25319798724999998</v>
      </c>
      <c r="J311" s="121">
        <f t="shared" si="0"/>
        <v>0.28358174572</v>
      </c>
      <c r="K311" s="2"/>
      <c r="L311" s="2"/>
      <c r="M311" s="2"/>
      <c r="N311" s="2"/>
      <c r="O311" s="2"/>
      <c r="P311" s="2"/>
      <c r="Q311" s="2"/>
      <c r="R311" s="2"/>
      <c r="S311" s="2"/>
      <c r="T311" s="2"/>
      <c r="U311" s="2"/>
      <c r="V311" s="2"/>
      <c r="W311" s="2"/>
      <c r="X311" s="2"/>
      <c r="Y311" s="2"/>
      <c r="Z311" s="2"/>
    </row>
    <row r="312" spans="1:26" ht="14.25" customHeight="1">
      <c r="A312" s="2"/>
      <c r="B312" s="2"/>
      <c r="C312" s="2"/>
      <c r="D312" s="2"/>
      <c r="E312" s="120" t="s">
        <v>1756</v>
      </c>
      <c r="F312" s="120" t="s">
        <v>1710</v>
      </c>
      <c r="G312" s="2" t="s">
        <v>1183</v>
      </c>
      <c r="H312" s="2" t="s">
        <v>87</v>
      </c>
      <c r="I312" s="121">
        <v>5.2062316479999989E-2</v>
      </c>
      <c r="J312" s="121">
        <f t="shared" si="0"/>
        <v>0.88926174496644295</v>
      </c>
      <c r="K312" s="2"/>
      <c r="L312" s="2"/>
      <c r="M312" s="2"/>
      <c r="N312" s="2"/>
      <c r="O312" s="2"/>
      <c r="P312" s="2"/>
      <c r="Q312" s="2"/>
      <c r="R312" s="2"/>
      <c r="S312" s="2"/>
      <c r="T312" s="2"/>
      <c r="U312" s="2"/>
      <c r="V312" s="2"/>
      <c r="W312" s="2"/>
      <c r="X312" s="2"/>
      <c r="Y312" s="2"/>
      <c r="Z312" s="2"/>
    </row>
    <row r="313" spans="1:26" ht="14.25" customHeight="1">
      <c r="A313" s="2"/>
      <c r="B313" s="2"/>
      <c r="C313" s="2"/>
      <c r="D313" s="2"/>
      <c r="E313" s="120" t="s">
        <v>1756</v>
      </c>
      <c r="F313" s="120" t="s">
        <v>1710</v>
      </c>
      <c r="G313" s="2" t="s">
        <v>1183</v>
      </c>
      <c r="H313" s="127" t="s">
        <v>1713</v>
      </c>
      <c r="I313" s="121"/>
      <c r="J313" s="121">
        <f t="shared" si="0"/>
        <v>0</v>
      </c>
      <c r="K313" s="2"/>
      <c r="L313" s="2"/>
      <c r="M313" s="2"/>
      <c r="N313" s="2"/>
      <c r="O313" s="2"/>
      <c r="P313" s="2"/>
      <c r="Q313" s="2"/>
      <c r="R313" s="2"/>
      <c r="S313" s="2"/>
      <c r="T313" s="2"/>
      <c r="U313" s="2"/>
      <c r="V313" s="2"/>
      <c r="W313" s="2"/>
      <c r="X313" s="2"/>
      <c r="Y313" s="2"/>
      <c r="Z313" s="2"/>
    </row>
    <row r="314" spans="1:26" ht="14.25" customHeight="1">
      <c r="A314" s="2"/>
      <c r="B314" s="2"/>
      <c r="C314" s="2"/>
      <c r="D314" s="2"/>
      <c r="E314" s="120" t="s">
        <v>1756</v>
      </c>
      <c r="F314" s="120" t="s">
        <v>1710</v>
      </c>
      <c r="G314" s="2" t="s">
        <v>57</v>
      </c>
      <c r="H314" s="2" t="s">
        <v>1198</v>
      </c>
      <c r="I314" s="121">
        <v>30.188246103116487</v>
      </c>
      <c r="J314" s="121">
        <f t="shared" si="0"/>
        <v>30.188246103116487</v>
      </c>
      <c r="K314" s="2"/>
      <c r="L314" s="2"/>
      <c r="M314" s="2"/>
      <c r="N314" s="2"/>
      <c r="O314" s="2"/>
      <c r="P314" s="2"/>
      <c r="Q314" s="2"/>
      <c r="R314" s="2"/>
      <c r="S314" s="2"/>
      <c r="T314" s="2"/>
      <c r="U314" s="2"/>
      <c r="V314" s="2"/>
      <c r="W314" s="2"/>
      <c r="X314" s="2"/>
      <c r="Y314" s="2"/>
      <c r="Z314" s="2"/>
    </row>
    <row r="315" spans="1:26" ht="14.25" customHeight="1">
      <c r="A315" s="2"/>
      <c r="B315" s="2"/>
      <c r="C315" s="2"/>
      <c r="D315" s="2"/>
      <c r="E315" s="120" t="s">
        <v>1756</v>
      </c>
      <c r="F315" s="120" t="s">
        <v>1710</v>
      </c>
      <c r="G315" s="2" t="s">
        <v>57</v>
      </c>
      <c r="H315" s="2" t="s">
        <v>85</v>
      </c>
      <c r="I315" s="121">
        <v>8.2130164830722538E-2</v>
      </c>
      <c r="J315" s="121">
        <f t="shared" si="0"/>
        <v>9.1985784610409252E-2</v>
      </c>
      <c r="K315" s="2"/>
      <c r="L315" s="2"/>
      <c r="M315" s="2"/>
      <c r="N315" s="2"/>
      <c r="O315" s="2"/>
      <c r="P315" s="2"/>
      <c r="Q315" s="2"/>
      <c r="R315" s="2"/>
      <c r="S315" s="2"/>
      <c r="T315" s="2"/>
      <c r="U315" s="2"/>
      <c r="V315" s="2"/>
      <c r="W315" s="2"/>
      <c r="X315" s="2"/>
      <c r="Y315" s="2"/>
      <c r="Z315" s="2"/>
    </row>
    <row r="316" spans="1:26" ht="14.25" customHeight="1">
      <c r="A316" s="2"/>
      <c r="B316" s="2"/>
      <c r="C316" s="2"/>
      <c r="D316" s="2"/>
      <c r="E316" s="120" t="s">
        <v>1756</v>
      </c>
      <c r="F316" s="120" t="s">
        <v>1710</v>
      </c>
      <c r="G316" s="2" t="s">
        <v>57</v>
      </c>
      <c r="H316" s="2" t="s">
        <v>87</v>
      </c>
      <c r="I316" s="121">
        <v>1.0667549093099755</v>
      </c>
      <c r="J316" s="121">
        <f t="shared" si="0"/>
        <v>0.88926174496644295</v>
      </c>
      <c r="K316" s="2"/>
      <c r="L316" s="2"/>
      <c r="M316" s="2"/>
      <c r="N316" s="2"/>
      <c r="O316" s="2"/>
      <c r="P316" s="2"/>
      <c r="Q316" s="2"/>
      <c r="R316" s="2"/>
      <c r="S316" s="2"/>
      <c r="T316" s="2"/>
      <c r="U316" s="2"/>
      <c r="V316" s="2"/>
      <c r="W316" s="2"/>
      <c r="X316" s="2"/>
      <c r="Y316" s="2"/>
      <c r="Z316" s="2"/>
    </row>
    <row r="317" spans="1:26" ht="14.25" customHeight="1">
      <c r="A317" s="2"/>
      <c r="B317" s="2"/>
      <c r="C317" s="2"/>
      <c r="D317" s="2"/>
      <c r="E317" s="120" t="s">
        <v>1756</v>
      </c>
      <c r="F317" s="120" t="s">
        <v>1710</v>
      </c>
      <c r="G317" s="2" t="s">
        <v>57</v>
      </c>
      <c r="H317" s="127" t="s">
        <v>1713</v>
      </c>
      <c r="I317" s="121"/>
      <c r="J317" s="121">
        <f t="shared" si="0"/>
        <v>0</v>
      </c>
      <c r="K317" s="2"/>
      <c r="L317" s="2"/>
      <c r="M317" s="2"/>
      <c r="N317" s="2"/>
      <c r="O317" s="2"/>
      <c r="P317" s="2"/>
      <c r="Q317" s="2"/>
      <c r="R317" s="2"/>
      <c r="S317" s="2"/>
      <c r="T317" s="2"/>
      <c r="U317" s="2"/>
      <c r="V317" s="2"/>
      <c r="W317" s="2"/>
      <c r="X317" s="2"/>
      <c r="Y317" s="2"/>
      <c r="Z317" s="2"/>
    </row>
    <row r="318" spans="1:26" ht="14.25" customHeight="1">
      <c r="A318" s="2"/>
      <c r="B318" s="2"/>
      <c r="C318" s="2"/>
      <c r="D318" s="2"/>
      <c r="E318" s="120" t="s">
        <v>1756</v>
      </c>
      <c r="F318" s="120" t="s">
        <v>1710</v>
      </c>
      <c r="G318" s="2" t="s">
        <v>550</v>
      </c>
      <c r="H318" s="2" t="s">
        <v>1198</v>
      </c>
      <c r="I318" s="121">
        <v>16.95660984468033</v>
      </c>
      <c r="J318" s="121">
        <f t="shared" si="0"/>
        <v>16.95660984468033</v>
      </c>
      <c r="K318" s="2"/>
      <c r="L318" s="2"/>
      <c r="M318" s="2"/>
      <c r="N318" s="2"/>
      <c r="O318" s="2"/>
      <c r="P318" s="2"/>
      <c r="Q318" s="2"/>
      <c r="R318" s="2"/>
      <c r="S318" s="2"/>
      <c r="T318" s="2"/>
      <c r="U318" s="2"/>
      <c r="V318" s="2"/>
      <c r="W318" s="2"/>
      <c r="X318" s="2"/>
      <c r="Y318" s="2"/>
      <c r="Z318" s="2"/>
    </row>
    <row r="319" spans="1:26" ht="14.25" customHeight="1">
      <c r="A319" s="2"/>
      <c r="B319" s="2"/>
      <c r="C319" s="2"/>
      <c r="D319" s="2"/>
      <c r="E319" s="120" t="s">
        <v>1756</v>
      </c>
      <c r="F319" s="120" t="s">
        <v>1710</v>
      </c>
      <c r="G319" s="2" t="s">
        <v>550</v>
      </c>
      <c r="H319" s="2" t="s">
        <v>85</v>
      </c>
      <c r="I319" s="121">
        <v>1.9065722374176897</v>
      </c>
      <c r="J319" s="121">
        <f t="shared" si="0"/>
        <v>2.1353609059078127</v>
      </c>
      <c r="K319" s="2"/>
      <c r="L319" s="2"/>
      <c r="M319" s="2"/>
      <c r="N319" s="2"/>
      <c r="O319" s="2"/>
      <c r="P319" s="2"/>
      <c r="Q319" s="2"/>
      <c r="R319" s="2"/>
      <c r="S319" s="2"/>
      <c r="T319" s="2"/>
      <c r="U319" s="2"/>
      <c r="V319" s="2"/>
      <c r="W319" s="2"/>
      <c r="X319" s="2"/>
      <c r="Y319" s="2"/>
      <c r="Z319" s="2"/>
    </row>
    <row r="320" spans="1:26" ht="14.25" customHeight="1">
      <c r="A320" s="2"/>
      <c r="B320" s="2"/>
      <c r="C320" s="2"/>
      <c r="D320" s="2"/>
      <c r="E320" s="120" t="s">
        <v>1756</v>
      </c>
      <c r="F320" s="120" t="s">
        <v>1710</v>
      </c>
      <c r="G320" s="2" t="s">
        <v>550</v>
      </c>
      <c r="H320" s="2" t="s">
        <v>87</v>
      </c>
      <c r="I320" s="121">
        <v>0.10263012045930502</v>
      </c>
      <c r="J320" s="121">
        <f t="shared" si="0"/>
        <v>0.88926174496644295</v>
      </c>
      <c r="K320" s="2"/>
      <c r="L320" s="2"/>
      <c r="M320" s="2"/>
      <c r="N320" s="2"/>
      <c r="O320" s="2"/>
      <c r="P320" s="2"/>
      <c r="Q320" s="2"/>
      <c r="R320" s="2"/>
      <c r="S320" s="2"/>
      <c r="T320" s="2"/>
      <c r="U320" s="2"/>
      <c r="V320" s="2"/>
      <c r="W320" s="2"/>
      <c r="X320" s="2"/>
      <c r="Y320" s="2"/>
      <c r="Z320" s="2"/>
    </row>
    <row r="321" spans="1:26" ht="14.25" customHeight="1">
      <c r="A321" s="2"/>
      <c r="B321" s="2"/>
      <c r="C321" s="2"/>
      <c r="D321" s="2"/>
      <c r="E321" s="120" t="s">
        <v>1756</v>
      </c>
      <c r="F321" s="120" t="s">
        <v>1710</v>
      </c>
      <c r="G321" s="2" t="s">
        <v>550</v>
      </c>
      <c r="H321" s="2" t="s">
        <v>1713</v>
      </c>
      <c r="I321" s="121">
        <v>2.078876388210924</v>
      </c>
      <c r="J321" s="121">
        <f t="shared" si="0"/>
        <v>2.078876388210924</v>
      </c>
      <c r="K321" s="2"/>
      <c r="L321" s="2"/>
      <c r="M321" s="2"/>
      <c r="N321" s="2"/>
      <c r="O321" s="2"/>
      <c r="P321" s="2"/>
      <c r="Q321" s="2"/>
      <c r="R321" s="2"/>
      <c r="S321" s="2"/>
      <c r="T321" s="2"/>
      <c r="U321" s="2"/>
      <c r="V321" s="2"/>
      <c r="W321" s="2"/>
      <c r="X321" s="2"/>
      <c r="Y321" s="2"/>
      <c r="Z321" s="2"/>
    </row>
    <row r="322" spans="1:26"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autoFilter ref="E1:J321" xr:uid="{00000000-0009-0000-0000-000006000000}"/>
  <pageMargins left="0.7" right="0.7" top="0.75" bottom="0.75" header="0" footer="0"/>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J1000"/>
  <sheetViews>
    <sheetView workbookViewId="0"/>
  </sheetViews>
  <sheetFormatPr defaultColWidth="12.625" defaultRowHeight="15" customHeight="1"/>
  <cols>
    <col min="1" max="1" width="43.125" customWidth="1"/>
    <col min="2" max="2" width="9.125" customWidth="1"/>
    <col min="3" max="3" width="11.25" customWidth="1"/>
    <col min="4" max="4" width="12" customWidth="1"/>
    <col min="5" max="5" width="64.25" customWidth="1"/>
    <col min="6" max="36" width="7.75" customWidth="1"/>
  </cols>
  <sheetData>
    <row r="1" spans="1:36" ht="14.25" customHeight="1">
      <c r="A1" s="82" t="s">
        <v>1757</v>
      </c>
      <c r="B1" s="146" t="s">
        <v>1758</v>
      </c>
      <c r="C1" s="146" t="s">
        <v>1759</v>
      </c>
      <c r="D1" s="146" t="s">
        <v>1760</v>
      </c>
      <c r="E1" s="82" t="s">
        <v>1761</v>
      </c>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row>
    <row r="2" spans="1:36" ht="14.25" customHeight="1">
      <c r="A2" s="8" t="s">
        <v>1762</v>
      </c>
      <c r="B2" s="8">
        <v>2025</v>
      </c>
      <c r="C2" s="147">
        <f>(1-0.28)*B142</f>
        <v>4781.9010205531558</v>
      </c>
      <c r="D2" s="147">
        <f>(1-0.26)*B142</f>
        <v>4914.7316044574109</v>
      </c>
      <c r="E2" s="8" t="s">
        <v>1763</v>
      </c>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row>
    <row r="3" spans="1:36" ht="14.25" customHeight="1">
      <c r="A3" s="8"/>
      <c r="B3" s="8"/>
      <c r="C3" s="147"/>
      <c r="D3" s="147"/>
      <c r="E3" s="8"/>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row>
    <row r="4" spans="1:36" ht="14.25" customHeight="1">
      <c r="A4" s="358" t="s">
        <v>1764</v>
      </c>
      <c r="B4" s="359"/>
      <c r="C4" s="148"/>
      <c r="D4" s="148"/>
      <c r="E4" s="148"/>
      <c r="F4" s="148"/>
      <c r="G4" s="148"/>
      <c r="H4" s="149" t="s">
        <v>1765</v>
      </c>
      <c r="I4" s="2"/>
      <c r="J4" s="2"/>
      <c r="K4" s="2"/>
      <c r="L4" s="2"/>
      <c r="M4" s="2"/>
      <c r="N4" s="2"/>
      <c r="O4" s="2"/>
      <c r="P4" s="2"/>
      <c r="Q4" s="2"/>
      <c r="R4" s="2"/>
      <c r="S4" s="2"/>
      <c r="T4" s="2"/>
      <c r="U4" s="2"/>
      <c r="V4" s="2"/>
      <c r="W4" s="2"/>
      <c r="X4" s="2"/>
      <c r="Y4" s="2"/>
      <c r="Z4" s="2"/>
      <c r="AA4" s="2"/>
      <c r="AB4" s="2"/>
      <c r="AC4" s="2"/>
      <c r="AD4" s="2"/>
      <c r="AE4" s="2"/>
      <c r="AF4" s="2"/>
      <c r="AG4" s="2"/>
      <c r="AH4" s="2"/>
      <c r="AI4" s="2"/>
      <c r="AJ4" s="2"/>
    </row>
    <row r="5" spans="1:36" ht="14.25" customHeight="1">
      <c r="A5" s="150"/>
      <c r="B5" s="151"/>
      <c r="C5" s="151"/>
      <c r="D5" s="151"/>
      <c r="E5" s="151"/>
      <c r="F5" s="151"/>
      <c r="G5" s="151"/>
      <c r="H5" s="149" t="s">
        <v>1766</v>
      </c>
      <c r="I5" s="2"/>
      <c r="J5" s="2"/>
      <c r="K5" s="2"/>
      <c r="L5" s="2"/>
      <c r="M5" s="2"/>
      <c r="N5" s="2"/>
      <c r="O5" s="2"/>
      <c r="P5" s="2"/>
      <c r="Q5" s="2"/>
      <c r="R5" s="2"/>
      <c r="S5" s="2"/>
      <c r="T5" s="2"/>
      <c r="U5" s="2"/>
      <c r="V5" s="2"/>
      <c r="W5" s="2"/>
      <c r="X5" s="2"/>
      <c r="Y5" s="2"/>
      <c r="Z5" s="2"/>
      <c r="AA5" s="2"/>
      <c r="AB5" s="2"/>
      <c r="AC5" s="2"/>
      <c r="AD5" s="2"/>
      <c r="AE5" s="2"/>
      <c r="AF5" s="2"/>
      <c r="AG5" s="2"/>
      <c r="AH5" s="2"/>
      <c r="AI5" s="2"/>
      <c r="AJ5" s="2"/>
    </row>
    <row r="6" spans="1:36" ht="14.25" customHeight="1">
      <c r="A6" s="152"/>
      <c r="B6" s="153"/>
      <c r="C6" s="153"/>
      <c r="D6" s="153"/>
      <c r="E6" s="153"/>
      <c r="F6" s="153"/>
      <c r="G6" s="149"/>
      <c r="H6" s="149" t="s">
        <v>1767</v>
      </c>
      <c r="I6" s="2"/>
      <c r="J6" s="2"/>
      <c r="K6" s="2"/>
      <c r="L6" s="2"/>
      <c r="M6" s="2"/>
      <c r="N6" s="2"/>
      <c r="O6" s="2"/>
      <c r="P6" s="2"/>
      <c r="Q6" s="2"/>
      <c r="R6" s="2"/>
      <c r="S6" s="2"/>
      <c r="T6" s="2"/>
      <c r="U6" s="2"/>
      <c r="V6" s="2"/>
      <c r="W6" s="2"/>
      <c r="X6" s="2"/>
      <c r="Y6" s="2"/>
      <c r="Z6" s="2"/>
      <c r="AA6" s="2"/>
      <c r="AB6" s="2"/>
      <c r="AC6" s="2"/>
      <c r="AD6" s="2"/>
      <c r="AE6" s="2"/>
      <c r="AF6" s="2"/>
      <c r="AG6" s="2"/>
      <c r="AH6" s="2"/>
      <c r="AI6" s="2"/>
      <c r="AJ6" s="2"/>
    </row>
    <row r="7" spans="1:36" ht="14.25" customHeight="1">
      <c r="A7" s="154"/>
      <c r="B7" s="155"/>
      <c r="C7" s="155"/>
      <c r="D7" s="155"/>
      <c r="E7" s="155"/>
      <c r="F7" s="155"/>
      <c r="G7" s="155"/>
      <c r="H7" s="156"/>
      <c r="I7" s="2"/>
      <c r="J7" s="2"/>
      <c r="K7" s="2"/>
      <c r="L7" s="2"/>
      <c r="M7" s="2"/>
      <c r="N7" s="2"/>
      <c r="O7" s="2"/>
      <c r="P7" s="2"/>
      <c r="Q7" s="2"/>
      <c r="R7" s="2"/>
      <c r="S7" s="2"/>
      <c r="T7" s="2"/>
      <c r="U7" s="2"/>
      <c r="V7" s="2"/>
      <c r="W7" s="2"/>
      <c r="X7" s="2"/>
      <c r="Y7" s="2"/>
      <c r="Z7" s="2"/>
      <c r="AA7" s="2"/>
      <c r="AB7" s="2"/>
      <c r="AC7" s="2"/>
      <c r="AD7" s="2"/>
      <c r="AE7" s="2"/>
      <c r="AF7" s="2"/>
      <c r="AG7" s="2"/>
      <c r="AH7" s="2"/>
      <c r="AI7" s="2"/>
      <c r="AJ7" s="2"/>
    </row>
    <row r="8" spans="1:36" ht="14.25" customHeight="1">
      <c r="A8" s="360" t="s">
        <v>1768</v>
      </c>
      <c r="B8" s="157" t="s">
        <v>1769</v>
      </c>
      <c r="C8" s="157" t="s">
        <v>1770</v>
      </c>
      <c r="D8" s="157" t="s">
        <v>1771</v>
      </c>
      <c r="E8" s="157" t="s">
        <v>1772</v>
      </c>
      <c r="F8" s="157" t="s">
        <v>70</v>
      </c>
      <c r="G8" s="157" t="s">
        <v>1773</v>
      </c>
      <c r="H8" s="158" t="s">
        <v>1774</v>
      </c>
      <c r="I8" s="2"/>
      <c r="J8" s="2"/>
      <c r="K8" s="2"/>
      <c r="L8" s="2"/>
      <c r="M8" s="2"/>
      <c r="N8" s="2"/>
      <c r="O8" s="2"/>
      <c r="P8" s="2"/>
      <c r="Q8" s="2"/>
      <c r="R8" s="2"/>
      <c r="S8" s="2"/>
      <c r="T8" s="2"/>
      <c r="U8" s="2"/>
      <c r="V8" s="2"/>
      <c r="W8" s="2"/>
      <c r="X8" s="2"/>
      <c r="Y8" s="2"/>
      <c r="Z8" s="2"/>
      <c r="AA8" s="2"/>
      <c r="AB8" s="2"/>
      <c r="AC8" s="2"/>
      <c r="AD8" s="2"/>
      <c r="AE8" s="2"/>
      <c r="AF8" s="2"/>
      <c r="AG8" s="2"/>
      <c r="AH8" s="2"/>
      <c r="AI8" s="2"/>
      <c r="AJ8" s="2"/>
    </row>
    <row r="9" spans="1:36" ht="14.25" customHeight="1">
      <c r="A9" s="353"/>
      <c r="B9" s="346" t="s">
        <v>1775</v>
      </c>
      <c r="C9" s="344"/>
      <c r="D9" s="344"/>
      <c r="E9" s="344"/>
      <c r="F9" s="344"/>
      <c r="G9" s="344"/>
      <c r="H9" s="355"/>
      <c r="I9" s="2"/>
      <c r="J9" s="2"/>
      <c r="K9" s="2"/>
      <c r="L9" s="2"/>
      <c r="M9" s="2"/>
      <c r="N9" s="2"/>
      <c r="O9" s="2"/>
      <c r="P9" s="2"/>
      <c r="Q9" s="2"/>
      <c r="R9" s="2"/>
      <c r="S9" s="2"/>
      <c r="T9" s="2"/>
      <c r="U9" s="2"/>
      <c r="V9" s="2"/>
      <c r="W9" s="2"/>
      <c r="X9" s="2"/>
      <c r="Y9" s="2"/>
      <c r="Z9" s="2"/>
      <c r="AA9" s="2"/>
      <c r="AB9" s="2"/>
      <c r="AC9" s="2"/>
      <c r="AD9" s="2"/>
      <c r="AE9" s="2"/>
      <c r="AF9" s="2"/>
      <c r="AG9" s="2"/>
      <c r="AH9" s="2"/>
      <c r="AI9" s="2"/>
      <c r="AJ9" s="2"/>
    </row>
    <row r="10" spans="1:36" ht="14.25" customHeight="1">
      <c r="A10" s="159" t="s">
        <v>1776</v>
      </c>
      <c r="B10" s="160">
        <v>5931044.9828825369</v>
      </c>
      <c r="C10" s="160">
        <v>12127.480521385587</v>
      </c>
      <c r="D10" s="160">
        <v>247.37641882624109</v>
      </c>
      <c r="E10" s="160">
        <v>16601.736021301014</v>
      </c>
      <c r="F10" s="160">
        <v>64984.511311122282</v>
      </c>
      <c r="G10" s="160">
        <v>7190.5073165207414</v>
      </c>
      <c r="H10" s="160">
        <v>12364.091048770906</v>
      </c>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row>
    <row r="11" spans="1:36" ht="14.25" customHeight="1">
      <c r="A11" s="161" t="s">
        <v>1777</v>
      </c>
      <c r="B11" s="160">
        <v>113139.25013540372</v>
      </c>
      <c r="C11" s="160">
        <v>5.2928930187330101</v>
      </c>
      <c r="D11" s="160">
        <v>3.2815608782569399</v>
      </c>
      <c r="E11" s="160">
        <v>1704.0134032501867</v>
      </c>
      <c r="F11" s="160">
        <v>132.66675861432418</v>
      </c>
      <c r="G11" s="160">
        <v>53.948263992089871</v>
      </c>
      <c r="H11" s="160" t="s">
        <v>1778</v>
      </c>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row>
    <row r="12" spans="1:36" ht="14.25" customHeight="1">
      <c r="A12" s="8"/>
      <c r="B12" s="8"/>
      <c r="C12" s="147"/>
      <c r="D12" s="147"/>
      <c r="E12" s="8"/>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row>
    <row r="13" spans="1:36" ht="14.25" customHeight="1">
      <c r="A13" s="162" t="s">
        <v>1779</v>
      </c>
      <c r="B13" s="163">
        <f t="shared" ref="B13:G13" si="0">B10+B11</f>
        <v>6044184.233017941</v>
      </c>
      <c r="C13" s="163">
        <f t="shared" si="0"/>
        <v>12132.773414404321</v>
      </c>
      <c r="D13" s="163">
        <f t="shared" si="0"/>
        <v>250.65797970449802</v>
      </c>
      <c r="E13" s="163">
        <f t="shared" si="0"/>
        <v>18305.749424551203</v>
      </c>
      <c r="F13" s="163">
        <f t="shared" si="0"/>
        <v>65117.178069736605</v>
      </c>
      <c r="G13" s="163">
        <f t="shared" si="0"/>
        <v>7244.4555805128311</v>
      </c>
      <c r="H13" s="163">
        <f>H10</f>
        <v>12364.091048770906</v>
      </c>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row>
    <row r="14" spans="1:36" ht="14.25" customHeight="1">
      <c r="A14" s="8"/>
      <c r="B14" s="8"/>
      <c r="C14" s="147"/>
      <c r="D14" s="147"/>
      <c r="E14" s="8"/>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row>
    <row r="15" spans="1:36" ht="14.25" customHeight="1">
      <c r="A15" s="8"/>
      <c r="B15" s="8"/>
      <c r="C15" s="147"/>
      <c r="D15" s="147"/>
      <c r="E15" s="8"/>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row>
    <row r="16" spans="1:36" ht="14.25" customHeight="1">
      <c r="A16" s="8"/>
      <c r="B16" s="8"/>
      <c r="C16" s="147"/>
      <c r="D16" s="147"/>
      <c r="E16" s="8"/>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row>
    <row r="17" spans="1:36" ht="14.25" customHeight="1">
      <c r="A17" s="358" t="s">
        <v>1780</v>
      </c>
      <c r="B17" s="359"/>
      <c r="C17" s="164"/>
      <c r="D17" s="164"/>
      <c r="E17" s="164"/>
      <c r="F17" s="164"/>
      <c r="G17" s="164"/>
      <c r="H17" s="164"/>
      <c r="I17" s="164"/>
      <c r="J17" s="165" t="s">
        <v>1765</v>
      </c>
      <c r="K17" s="2"/>
      <c r="L17" s="2"/>
      <c r="M17" s="2"/>
      <c r="N17" s="2"/>
      <c r="O17" s="2"/>
      <c r="P17" s="2"/>
      <c r="Q17" s="2"/>
      <c r="R17" s="2"/>
      <c r="S17" s="2"/>
      <c r="T17" s="2"/>
      <c r="U17" s="2"/>
      <c r="V17" s="2"/>
      <c r="W17" s="2"/>
      <c r="X17" s="2"/>
      <c r="Y17" s="2"/>
      <c r="Z17" s="2"/>
      <c r="AA17" s="2"/>
      <c r="AB17" s="2"/>
      <c r="AC17" s="2"/>
      <c r="AD17" s="2"/>
      <c r="AE17" s="2"/>
      <c r="AF17" s="2"/>
      <c r="AG17" s="2"/>
      <c r="AH17" s="2"/>
      <c r="AI17" s="2"/>
      <c r="AJ17" s="2"/>
    </row>
    <row r="18" spans="1:36" ht="14.25" customHeight="1">
      <c r="A18" s="150" t="s">
        <v>1781</v>
      </c>
      <c r="B18" s="166"/>
      <c r="C18" s="167"/>
      <c r="D18" s="167"/>
      <c r="E18" s="167"/>
      <c r="F18" s="167"/>
      <c r="G18" s="167"/>
      <c r="H18" s="167"/>
      <c r="I18" s="168"/>
      <c r="J18" s="149" t="s">
        <v>1766</v>
      </c>
      <c r="K18" s="2"/>
      <c r="L18" s="2"/>
      <c r="M18" s="2"/>
      <c r="N18" s="2"/>
      <c r="O18" s="2"/>
      <c r="P18" s="2"/>
      <c r="Q18" s="2"/>
      <c r="R18" s="2"/>
      <c r="S18" s="2"/>
      <c r="T18" s="2"/>
      <c r="U18" s="2"/>
      <c r="V18" s="2"/>
      <c r="W18" s="2"/>
      <c r="X18" s="2"/>
      <c r="Y18" s="2"/>
      <c r="Z18" s="2"/>
      <c r="AA18" s="2"/>
      <c r="AB18" s="2"/>
      <c r="AC18" s="2"/>
      <c r="AD18" s="2"/>
      <c r="AE18" s="2"/>
      <c r="AF18" s="2"/>
      <c r="AG18" s="2"/>
      <c r="AH18" s="2"/>
      <c r="AI18" s="2"/>
      <c r="AJ18" s="2"/>
    </row>
    <row r="19" spans="1:36" ht="14.25" customHeight="1">
      <c r="A19" s="150"/>
      <c r="B19" s="166"/>
      <c r="C19" s="167"/>
      <c r="D19" s="167"/>
      <c r="E19" s="167"/>
      <c r="F19" s="167"/>
      <c r="G19" s="167"/>
      <c r="H19" s="149"/>
      <c r="I19" s="168"/>
      <c r="J19" s="149" t="s">
        <v>1767</v>
      </c>
      <c r="K19" s="2"/>
      <c r="L19" s="2"/>
      <c r="M19" s="2"/>
      <c r="N19" s="2"/>
      <c r="O19" s="2"/>
      <c r="P19" s="2"/>
      <c r="Q19" s="2"/>
      <c r="R19" s="2"/>
      <c r="S19" s="2"/>
      <c r="T19" s="2"/>
      <c r="U19" s="2"/>
      <c r="V19" s="2"/>
      <c r="W19" s="2"/>
      <c r="X19" s="2"/>
      <c r="Y19" s="2"/>
      <c r="Z19" s="2"/>
      <c r="AA19" s="2"/>
      <c r="AB19" s="2"/>
      <c r="AC19" s="2"/>
      <c r="AD19" s="2"/>
      <c r="AE19" s="2"/>
      <c r="AF19" s="2"/>
      <c r="AG19" s="2"/>
      <c r="AH19" s="2"/>
      <c r="AI19" s="2"/>
      <c r="AJ19" s="2"/>
    </row>
    <row r="20" spans="1:36" ht="14.25" customHeight="1">
      <c r="A20" s="361" t="s">
        <v>1768</v>
      </c>
      <c r="B20" s="363" t="s">
        <v>1782</v>
      </c>
      <c r="C20" s="365"/>
      <c r="D20" s="363" t="s">
        <v>1783</v>
      </c>
      <c r="E20" s="364"/>
      <c r="F20" s="365"/>
      <c r="G20" s="363" t="s">
        <v>1784</v>
      </c>
      <c r="H20" s="364"/>
      <c r="I20" s="364"/>
      <c r="J20" s="365"/>
      <c r="K20" s="2"/>
      <c r="L20" s="2"/>
      <c r="M20" s="2"/>
      <c r="N20" s="2"/>
      <c r="O20" s="2"/>
      <c r="P20" s="2"/>
      <c r="Q20" s="2"/>
      <c r="R20" s="2"/>
      <c r="S20" s="2"/>
      <c r="T20" s="2"/>
      <c r="U20" s="2"/>
      <c r="V20" s="2"/>
      <c r="W20" s="2"/>
      <c r="X20" s="2"/>
      <c r="Y20" s="2"/>
      <c r="Z20" s="2"/>
      <c r="AA20" s="2"/>
      <c r="AB20" s="2"/>
      <c r="AC20" s="2"/>
      <c r="AD20" s="2"/>
      <c r="AE20" s="2"/>
      <c r="AF20" s="2"/>
      <c r="AG20" s="2"/>
      <c r="AH20" s="2"/>
      <c r="AI20" s="2"/>
      <c r="AJ20" s="2"/>
    </row>
    <row r="21" spans="1:36" ht="14.25" customHeight="1">
      <c r="A21" s="362"/>
      <c r="B21" s="366" t="s">
        <v>1785</v>
      </c>
      <c r="C21" s="367"/>
      <c r="D21" s="340" t="s">
        <v>1786</v>
      </c>
      <c r="E21" s="370" t="s">
        <v>1787</v>
      </c>
      <c r="F21" s="338" t="s">
        <v>1788</v>
      </c>
      <c r="G21" s="340" t="s">
        <v>1789</v>
      </c>
      <c r="H21" s="340" t="s">
        <v>1790</v>
      </c>
      <c r="I21" s="340" t="s">
        <v>1791</v>
      </c>
      <c r="J21" s="169" t="s">
        <v>1792</v>
      </c>
      <c r="K21" s="2"/>
      <c r="L21" s="2"/>
      <c r="M21" s="2"/>
      <c r="N21" s="2"/>
      <c r="O21" s="2"/>
      <c r="P21" s="2"/>
      <c r="Q21" s="2"/>
      <c r="R21" s="2"/>
      <c r="S21" s="2"/>
      <c r="T21" s="2"/>
      <c r="U21" s="2"/>
      <c r="V21" s="2"/>
      <c r="W21" s="2"/>
      <c r="X21" s="2"/>
      <c r="Y21" s="2"/>
      <c r="Z21" s="2"/>
      <c r="AA21" s="2"/>
      <c r="AB21" s="2"/>
      <c r="AC21" s="2"/>
      <c r="AD21" s="2"/>
      <c r="AE21" s="2"/>
      <c r="AF21" s="2"/>
      <c r="AG21" s="2"/>
      <c r="AH21" s="2"/>
      <c r="AI21" s="2"/>
      <c r="AJ21" s="2"/>
    </row>
    <row r="22" spans="1:36" ht="14.25" customHeight="1">
      <c r="A22" s="362"/>
      <c r="B22" s="368"/>
      <c r="C22" s="369"/>
      <c r="D22" s="341"/>
      <c r="E22" s="371"/>
      <c r="F22" s="339"/>
      <c r="G22" s="341"/>
      <c r="H22" s="341"/>
      <c r="I22" s="341"/>
      <c r="J22" s="169" t="s">
        <v>1793</v>
      </c>
      <c r="K22" s="2"/>
      <c r="L22" s="2"/>
      <c r="M22" s="2"/>
      <c r="N22" s="2"/>
      <c r="O22" s="2"/>
      <c r="P22" s="2"/>
      <c r="Q22" s="2"/>
      <c r="R22" s="2"/>
      <c r="S22" s="2"/>
      <c r="T22" s="2"/>
      <c r="U22" s="2"/>
      <c r="V22" s="2"/>
      <c r="W22" s="2"/>
      <c r="X22" s="2"/>
      <c r="Y22" s="2"/>
      <c r="Z22" s="2"/>
      <c r="AA22" s="2"/>
      <c r="AB22" s="2"/>
      <c r="AC22" s="2"/>
      <c r="AD22" s="2"/>
      <c r="AE22" s="2"/>
      <c r="AF22" s="2"/>
      <c r="AG22" s="2"/>
      <c r="AH22" s="2"/>
      <c r="AI22" s="2"/>
      <c r="AJ22" s="2"/>
    </row>
    <row r="23" spans="1:36" ht="14.25" customHeight="1">
      <c r="A23" s="349"/>
      <c r="B23" s="170" t="s">
        <v>1794</v>
      </c>
      <c r="C23" s="171" t="s">
        <v>1795</v>
      </c>
      <c r="D23" s="171" t="s">
        <v>1796</v>
      </c>
      <c r="E23" s="357" t="s">
        <v>1797</v>
      </c>
      <c r="F23" s="345"/>
      <c r="G23" s="357" t="s">
        <v>1775</v>
      </c>
      <c r="H23" s="344"/>
      <c r="I23" s="344"/>
      <c r="J23" s="345"/>
      <c r="K23" s="2"/>
      <c r="L23" s="2"/>
      <c r="M23" s="2"/>
      <c r="N23" s="2"/>
      <c r="O23" s="2"/>
      <c r="P23" s="2"/>
      <c r="Q23" s="2"/>
      <c r="R23" s="2"/>
      <c r="S23" s="2"/>
      <c r="T23" s="2"/>
      <c r="U23" s="2"/>
      <c r="V23" s="2"/>
      <c r="W23" s="2"/>
      <c r="X23" s="2"/>
      <c r="Y23" s="2"/>
      <c r="Z23" s="2"/>
      <c r="AA23" s="2"/>
      <c r="AB23" s="2"/>
      <c r="AC23" s="2"/>
      <c r="AD23" s="2"/>
      <c r="AE23" s="2"/>
      <c r="AF23" s="2"/>
      <c r="AG23" s="2"/>
      <c r="AH23" s="2"/>
      <c r="AI23" s="2"/>
      <c r="AJ23" s="2"/>
    </row>
    <row r="24" spans="1:36" ht="14.25" customHeight="1">
      <c r="A24" s="172" t="s">
        <v>1798</v>
      </c>
      <c r="B24" s="173">
        <v>27394341.134856895</v>
      </c>
      <c r="C24" s="173" t="s">
        <v>1799</v>
      </c>
      <c r="D24" s="174" t="s">
        <v>1800</v>
      </c>
      <c r="E24" s="174" t="s">
        <v>1800</v>
      </c>
      <c r="F24" s="174" t="s">
        <v>1800</v>
      </c>
      <c r="G24" s="173">
        <v>1829433.1446304894</v>
      </c>
      <c r="H24" s="173">
        <v>383.03950989695301</v>
      </c>
      <c r="I24" s="173">
        <v>129.99604594268021</v>
      </c>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row>
    <row r="25" spans="1:36" ht="14.25" customHeight="1">
      <c r="A25" s="175" t="s">
        <v>1801</v>
      </c>
      <c r="B25" s="173">
        <v>26390453.040750049</v>
      </c>
      <c r="C25" s="173" t="s">
        <v>1799</v>
      </c>
      <c r="D25" s="173">
        <v>68.068449637685873</v>
      </c>
      <c r="E25" s="173">
        <v>9.9076728901350695</v>
      </c>
      <c r="F25" s="173">
        <v>4.9201250303961501</v>
      </c>
      <c r="G25" s="173">
        <v>1796357.223720009</v>
      </c>
      <c r="H25" s="173">
        <v>261.46797615022183</v>
      </c>
      <c r="I25" s="173">
        <v>129.84432856928862</v>
      </c>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row>
    <row r="26" spans="1:36" ht="14.25" customHeight="1">
      <c r="A26" s="175" t="s">
        <v>1802</v>
      </c>
      <c r="B26" s="173" t="s">
        <v>1803</v>
      </c>
      <c r="C26" s="173" t="s">
        <v>1799</v>
      </c>
      <c r="D26" s="173" t="s">
        <v>1803</v>
      </c>
      <c r="E26" s="173" t="s">
        <v>1803</v>
      </c>
      <c r="F26" s="173" t="s">
        <v>1803</v>
      </c>
      <c r="G26" s="173" t="s">
        <v>1803</v>
      </c>
      <c r="H26" s="173" t="s">
        <v>1803</v>
      </c>
      <c r="I26" s="173" t="s">
        <v>1803</v>
      </c>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row>
    <row r="27" spans="1:36" ht="14.25" customHeight="1">
      <c r="A27" s="175" t="s">
        <v>1804</v>
      </c>
      <c r="B27" s="173">
        <v>658252.51161717589</v>
      </c>
      <c r="C27" s="173" t="s">
        <v>1799</v>
      </c>
      <c r="D27" s="173">
        <v>50.248073994006511</v>
      </c>
      <c r="E27" s="173">
        <v>184.68099587458195</v>
      </c>
      <c r="F27" s="173">
        <v>0.2228129930062</v>
      </c>
      <c r="G27" s="173">
        <v>33075.920910480483</v>
      </c>
      <c r="H27" s="173">
        <v>121.56672938240486</v>
      </c>
      <c r="I27" s="173">
        <v>0.14666721226727</v>
      </c>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row>
    <row r="28" spans="1:36" ht="14.25" customHeight="1">
      <c r="A28" s="175" t="s">
        <v>1805</v>
      </c>
      <c r="B28" s="173" t="s">
        <v>1806</v>
      </c>
      <c r="C28" s="173" t="s">
        <v>1799</v>
      </c>
      <c r="D28" s="173" t="s">
        <v>1806</v>
      </c>
      <c r="E28" s="173" t="s">
        <v>1807</v>
      </c>
      <c r="F28" s="173" t="s">
        <v>1807</v>
      </c>
      <c r="G28" s="173" t="s">
        <v>1806</v>
      </c>
      <c r="H28" s="173" t="s">
        <v>1807</v>
      </c>
      <c r="I28" s="173" t="s">
        <v>1807</v>
      </c>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row>
    <row r="29" spans="1:36" ht="14.25" customHeight="1">
      <c r="A29" s="175" t="s">
        <v>1808</v>
      </c>
      <c r="B29" s="173">
        <v>345635.58248966921</v>
      </c>
      <c r="C29" s="173" t="s">
        <v>1799</v>
      </c>
      <c r="D29" s="173">
        <v>65.064901324053054</v>
      </c>
      <c r="E29" s="173">
        <v>1.390008601474E-2</v>
      </c>
      <c r="F29" s="173">
        <v>1.4611230383029999E-2</v>
      </c>
      <c r="G29" s="173">
        <v>22488.745068771925</v>
      </c>
      <c r="H29" s="173">
        <v>4.80436432636E-3</v>
      </c>
      <c r="I29" s="173">
        <v>5.0501611243300003E-3</v>
      </c>
      <c r="J29" s="98"/>
      <c r="K29" s="98"/>
      <c r="L29" s="98"/>
      <c r="M29" s="98"/>
      <c r="N29" s="98"/>
      <c r="O29" s="98"/>
      <c r="P29" s="98"/>
      <c r="Q29" s="98"/>
      <c r="R29" s="98"/>
      <c r="S29" s="98"/>
      <c r="T29" s="98"/>
      <c r="U29" s="98"/>
      <c r="V29" s="98"/>
      <c r="W29" s="98"/>
      <c r="X29" s="98"/>
      <c r="Y29" s="98"/>
      <c r="Z29" s="98"/>
      <c r="AA29" s="98"/>
      <c r="AB29" s="98"/>
      <c r="AC29" s="98"/>
      <c r="AD29" s="98"/>
      <c r="AE29" s="98"/>
      <c r="AF29" s="98"/>
      <c r="AG29" s="98"/>
      <c r="AH29" s="98"/>
      <c r="AI29" s="98"/>
      <c r="AJ29" s="98"/>
    </row>
    <row r="30" spans="1:36" ht="14.25" customHeight="1">
      <c r="A30" s="176" t="s">
        <v>1809</v>
      </c>
      <c r="B30" s="173">
        <v>7080460.6210747715</v>
      </c>
      <c r="C30" s="173" t="s">
        <v>1799</v>
      </c>
      <c r="D30" s="174" t="s">
        <v>1800</v>
      </c>
      <c r="E30" s="174" t="s">
        <v>1800</v>
      </c>
      <c r="F30" s="174" t="s">
        <v>1800</v>
      </c>
      <c r="G30" s="173">
        <v>229370.15898622858</v>
      </c>
      <c r="H30" s="173">
        <v>3.65506836193499</v>
      </c>
      <c r="I30" s="173">
        <v>2.5044373837591198</v>
      </c>
      <c r="J30" s="173" t="s">
        <v>1810</v>
      </c>
      <c r="K30" s="177"/>
      <c r="L30" s="177"/>
      <c r="M30" s="177"/>
      <c r="N30" s="177"/>
      <c r="O30" s="177"/>
      <c r="P30" s="177"/>
      <c r="Q30" s="177"/>
      <c r="R30" s="177"/>
      <c r="S30" s="177"/>
      <c r="T30" s="177"/>
      <c r="U30" s="177"/>
      <c r="V30" s="177"/>
      <c r="W30" s="177"/>
      <c r="X30" s="177"/>
      <c r="Y30" s="177"/>
      <c r="Z30" s="177"/>
      <c r="AA30" s="177"/>
      <c r="AB30" s="177"/>
      <c r="AC30" s="177"/>
      <c r="AD30" s="177"/>
      <c r="AE30" s="177"/>
      <c r="AF30" s="177"/>
      <c r="AG30" s="177"/>
      <c r="AH30" s="177"/>
      <c r="AI30" s="177"/>
      <c r="AJ30" s="177"/>
    </row>
    <row r="31" spans="1:36" ht="14.25" customHeight="1">
      <c r="A31" s="172" t="s">
        <v>1811</v>
      </c>
      <c r="B31" s="173">
        <v>6697727.2408746006</v>
      </c>
      <c r="C31" s="173" t="s">
        <v>1799</v>
      </c>
      <c r="D31" s="174" t="s">
        <v>1800</v>
      </c>
      <c r="E31" s="174" t="s">
        <v>1800</v>
      </c>
      <c r="F31" s="174" t="s">
        <v>1800</v>
      </c>
      <c r="G31" s="173">
        <v>201804.05749922708</v>
      </c>
      <c r="H31" s="173">
        <v>3.1668015833649901</v>
      </c>
      <c r="I31" s="173">
        <v>1.7228277497608</v>
      </c>
      <c r="J31" s="173" t="s">
        <v>1810</v>
      </c>
      <c r="K31" s="177"/>
      <c r="L31" s="177"/>
      <c r="M31" s="177"/>
      <c r="N31" s="177"/>
      <c r="O31" s="177"/>
      <c r="P31" s="177"/>
      <c r="Q31" s="177"/>
      <c r="R31" s="177"/>
      <c r="S31" s="177"/>
      <c r="T31" s="177"/>
      <c r="U31" s="177"/>
      <c r="V31" s="177"/>
      <c r="W31" s="177"/>
      <c r="X31" s="177"/>
      <c r="Y31" s="177"/>
      <c r="Z31" s="177"/>
      <c r="AA31" s="177"/>
      <c r="AB31" s="177"/>
      <c r="AC31" s="177"/>
      <c r="AD31" s="177"/>
      <c r="AE31" s="177"/>
      <c r="AF31" s="177"/>
      <c r="AG31" s="177"/>
      <c r="AH31" s="177"/>
      <c r="AI31" s="177"/>
      <c r="AJ31" s="177"/>
    </row>
    <row r="32" spans="1:36" ht="14.25" customHeight="1">
      <c r="A32" s="178" t="s">
        <v>1812</v>
      </c>
      <c r="B32" s="173">
        <v>302072.04657817504</v>
      </c>
      <c r="C32" s="173" t="s">
        <v>1799</v>
      </c>
      <c r="D32" s="174" t="s">
        <v>1800</v>
      </c>
      <c r="E32" s="174" t="s">
        <v>1800</v>
      </c>
      <c r="F32" s="174" t="s">
        <v>1800</v>
      </c>
      <c r="G32" s="173">
        <v>12468.726392347711</v>
      </c>
      <c r="H32" s="173">
        <v>5.1947039253499999E-3</v>
      </c>
      <c r="I32" s="173">
        <v>1.29867598133739</v>
      </c>
      <c r="J32" s="173" t="s">
        <v>1810</v>
      </c>
      <c r="K32" s="177"/>
      <c r="L32" s="177"/>
      <c r="M32" s="177"/>
      <c r="N32" s="177"/>
      <c r="O32" s="177"/>
      <c r="P32" s="177"/>
      <c r="Q32" s="177"/>
      <c r="R32" s="177"/>
      <c r="S32" s="177"/>
      <c r="T32" s="177"/>
      <c r="U32" s="177"/>
      <c r="V32" s="177"/>
      <c r="W32" s="177"/>
      <c r="X32" s="177"/>
      <c r="Y32" s="177"/>
      <c r="Z32" s="177"/>
      <c r="AA32" s="177"/>
      <c r="AB32" s="177"/>
      <c r="AC32" s="177"/>
      <c r="AD32" s="177"/>
      <c r="AE32" s="177"/>
      <c r="AF32" s="177"/>
      <c r="AG32" s="177"/>
      <c r="AH32" s="177"/>
      <c r="AI32" s="177"/>
      <c r="AJ32" s="177"/>
    </row>
    <row r="33" spans="1:36" ht="14.25" customHeight="1">
      <c r="A33" s="178" t="s">
        <v>1813</v>
      </c>
      <c r="B33" s="179" t="s">
        <v>1814</v>
      </c>
      <c r="C33" s="173" t="s">
        <v>1799</v>
      </c>
      <c r="D33" s="173" t="s">
        <v>1814</v>
      </c>
      <c r="E33" s="173" t="s">
        <v>1814</v>
      </c>
      <c r="F33" s="173" t="s">
        <v>1814</v>
      </c>
      <c r="G33" s="179" t="s">
        <v>1814</v>
      </c>
      <c r="H33" s="179" t="s">
        <v>1814</v>
      </c>
      <c r="I33" s="179" t="s">
        <v>1814</v>
      </c>
      <c r="J33" s="179" t="s">
        <v>1814</v>
      </c>
      <c r="K33" s="177"/>
      <c r="L33" s="177"/>
      <c r="M33" s="177"/>
      <c r="N33" s="177"/>
      <c r="O33" s="177"/>
      <c r="P33" s="177"/>
      <c r="Q33" s="177"/>
      <c r="R33" s="177"/>
      <c r="S33" s="177"/>
      <c r="T33" s="177"/>
      <c r="U33" s="177"/>
      <c r="V33" s="177"/>
      <c r="W33" s="177"/>
      <c r="X33" s="177"/>
      <c r="Y33" s="177"/>
      <c r="Z33" s="177"/>
      <c r="AA33" s="177"/>
      <c r="AB33" s="177"/>
      <c r="AC33" s="177"/>
      <c r="AD33" s="177"/>
      <c r="AE33" s="177"/>
      <c r="AF33" s="177"/>
      <c r="AG33" s="177"/>
      <c r="AH33" s="177"/>
      <c r="AI33" s="177"/>
      <c r="AJ33" s="177"/>
    </row>
    <row r="34" spans="1:36" ht="14.25" customHeight="1">
      <c r="A34" s="178" t="s">
        <v>1815</v>
      </c>
      <c r="B34" s="179" t="s">
        <v>1814</v>
      </c>
      <c r="C34" s="173" t="s">
        <v>1799</v>
      </c>
      <c r="D34" s="173" t="s">
        <v>1814</v>
      </c>
      <c r="E34" s="173" t="s">
        <v>1814</v>
      </c>
      <c r="F34" s="173" t="s">
        <v>1814</v>
      </c>
      <c r="G34" s="179" t="s">
        <v>1814</v>
      </c>
      <c r="H34" s="179" t="s">
        <v>1814</v>
      </c>
      <c r="I34" s="179" t="s">
        <v>1814</v>
      </c>
      <c r="J34" s="179" t="s">
        <v>1814</v>
      </c>
      <c r="K34" s="177"/>
      <c r="L34" s="177"/>
      <c r="M34" s="177"/>
      <c r="N34" s="177"/>
      <c r="O34" s="177"/>
      <c r="P34" s="177"/>
      <c r="Q34" s="177"/>
      <c r="R34" s="177"/>
      <c r="S34" s="177"/>
      <c r="T34" s="177"/>
      <c r="U34" s="177"/>
      <c r="V34" s="177"/>
      <c r="W34" s="177"/>
      <c r="X34" s="177"/>
      <c r="Y34" s="177"/>
      <c r="Z34" s="177"/>
      <c r="AA34" s="177"/>
      <c r="AB34" s="177"/>
      <c r="AC34" s="177"/>
      <c r="AD34" s="177"/>
      <c r="AE34" s="177"/>
      <c r="AF34" s="177"/>
      <c r="AG34" s="177"/>
      <c r="AH34" s="177"/>
      <c r="AI34" s="177"/>
      <c r="AJ34" s="177"/>
    </row>
    <row r="35" spans="1:36" ht="14.25" customHeight="1">
      <c r="A35" s="178" t="s">
        <v>1816</v>
      </c>
      <c r="B35" s="179" t="s">
        <v>1814</v>
      </c>
      <c r="C35" s="173" t="s">
        <v>1799</v>
      </c>
      <c r="D35" s="173" t="s">
        <v>1814</v>
      </c>
      <c r="E35" s="173" t="s">
        <v>1814</v>
      </c>
      <c r="F35" s="173" t="s">
        <v>1814</v>
      </c>
      <c r="G35" s="179" t="s">
        <v>1814</v>
      </c>
      <c r="H35" s="179" t="s">
        <v>1814</v>
      </c>
      <c r="I35" s="179" t="s">
        <v>1814</v>
      </c>
      <c r="J35" s="179" t="s">
        <v>1814</v>
      </c>
      <c r="K35" s="177"/>
      <c r="L35" s="177"/>
      <c r="M35" s="177"/>
      <c r="N35" s="177"/>
      <c r="O35" s="177"/>
      <c r="P35" s="177"/>
      <c r="Q35" s="177"/>
      <c r="R35" s="177"/>
      <c r="S35" s="177"/>
      <c r="T35" s="177"/>
      <c r="U35" s="177"/>
      <c r="V35" s="177"/>
      <c r="W35" s="177"/>
      <c r="X35" s="177"/>
      <c r="Y35" s="177"/>
      <c r="Z35" s="177"/>
      <c r="AA35" s="177"/>
      <c r="AB35" s="177"/>
      <c r="AC35" s="177"/>
      <c r="AD35" s="177"/>
      <c r="AE35" s="177"/>
      <c r="AF35" s="177"/>
      <c r="AG35" s="177"/>
      <c r="AH35" s="177"/>
      <c r="AI35" s="177"/>
      <c r="AJ35" s="177"/>
    </row>
    <row r="36" spans="1:36" ht="14.25" customHeight="1">
      <c r="A36" s="178" t="s">
        <v>1817</v>
      </c>
      <c r="B36" s="179">
        <v>302072.04657817504</v>
      </c>
      <c r="C36" s="173" t="s">
        <v>1799</v>
      </c>
      <c r="D36" s="173">
        <v>41.277326166361618</v>
      </c>
      <c r="E36" s="173">
        <v>1.7196903798930002E-2</v>
      </c>
      <c r="F36" s="173">
        <v>4.2992259497314897</v>
      </c>
      <c r="G36" s="179">
        <v>12468.726392347711</v>
      </c>
      <c r="H36" s="179">
        <v>5.1947039253499999E-3</v>
      </c>
      <c r="I36" s="179">
        <v>1.29867598133739</v>
      </c>
      <c r="J36" s="179" t="s">
        <v>1814</v>
      </c>
      <c r="K36" s="177"/>
      <c r="L36" s="177"/>
      <c r="M36" s="177"/>
      <c r="N36" s="177"/>
      <c r="O36" s="177"/>
      <c r="P36" s="177"/>
      <c r="Q36" s="177"/>
      <c r="R36" s="177"/>
      <c r="S36" s="177"/>
      <c r="T36" s="177"/>
      <c r="U36" s="177"/>
      <c r="V36" s="177"/>
      <c r="W36" s="177"/>
      <c r="X36" s="177"/>
      <c r="Y36" s="177"/>
      <c r="Z36" s="177"/>
      <c r="AA36" s="177"/>
      <c r="AB36" s="177"/>
      <c r="AC36" s="177"/>
      <c r="AD36" s="177"/>
      <c r="AE36" s="177"/>
      <c r="AF36" s="177"/>
      <c r="AG36" s="177"/>
      <c r="AH36" s="177"/>
      <c r="AI36" s="177"/>
      <c r="AJ36" s="177"/>
    </row>
    <row r="37" spans="1:36" ht="14.25" customHeight="1">
      <c r="A37" s="178" t="s">
        <v>1818</v>
      </c>
      <c r="B37" s="179" t="s">
        <v>1803</v>
      </c>
      <c r="C37" s="173" t="s">
        <v>1799</v>
      </c>
      <c r="D37" s="173" t="s">
        <v>1803</v>
      </c>
      <c r="E37" s="173" t="s">
        <v>1803</v>
      </c>
      <c r="F37" s="173" t="s">
        <v>1803</v>
      </c>
      <c r="G37" s="179" t="s">
        <v>1803</v>
      </c>
      <c r="H37" s="179" t="s">
        <v>1803</v>
      </c>
      <c r="I37" s="179" t="s">
        <v>1803</v>
      </c>
      <c r="J37" s="179" t="s">
        <v>1803</v>
      </c>
      <c r="K37" s="177"/>
      <c r="L37" s="177"/>
      <c r="M37" s="177"/>
      <c r="N37" s="177"/>
      <c r="O37" s="177"/>
      <c r="P37" s="177"/>
      <c r="Q37" s="177"/>
      <c r="R37" s="177"/>
      <c r="S37" s="177"/>
      <c r="T37" s="177"/>
      <c r="U37" s="177"/>
      <c r="V37" s="177"/>
      <c r="W37" s="177"/>
      <c r="X37" s="177"/>
      <c r="Y37" s="177"/>
      <c r="Z37" s="177"/>
      <c r="AA37" s="177"/>
      <c r="AB37" s="177"/>
      <c r="AC37" s="177"/>
      <c r="AD37" s="177"/>
      <c r="AE37" s="177"/>
      <c r="AF37" s="177"/>
      <c r="AG37" s="177"/>
      <c r="AH37" s="177"/>
      <c r="AI37" s="177"/>
      <c r="AJ37" s="177"/>
    </row>
    <row r="38" spans="1:36" ht="14.25" customHeight="1">
      <c r="A38" s="178" t="s">
        <v>391</v>
      </c>
      <c r="B38" s="179" t="s">
        <v>1814</v>
      </c>
      <c r="C38" s="173" t="s">
        <v>1799</v>
      </c>
      <c r="D38" s="173" t="s">
        <v>1814</v>
      </c>
      <c r="E38" s="173" t="s">
        <v>1814</v>
      </c>
      <c r="F38" s="173" t="s">
        <v>1814</v>
      </c>
      <c r="G38" s="179" t="s">
        <v>1814</v>
      </c>
      <c r="H38" s="179" t="s">
        <v>1814</v>
      </c>
      <c r="I38" s="179" t="s">
        <v>1814</v>
      </c>
      <c r="J38" s="179" t="s">
        <v>1814</v>
      </c>
      <c r="K38" s="177"/>
      <c r="L38" s="177"/>
      <c r="M38" s="177"/>
      <c r="N38" s="177"/>
      <c r="O38" s="177"/>
      <c r="P38" s="177"/>
      <c r="Q38" s="177"/>
      <c r="R38" s="177"/>
      <c r="S38" s="177"/>
      <c r="T38" s="177"/>
      <c r="U38" s="177"/>
      <c r="V38" s="177"/>
      <c r="W38" s="177"/>
      <c r="X38" s="177"/>
      <c r="Y38" s="177"/>
      <c r="Z38" s="177"/>
      <c r="AA38" s="177"/>
      <c r="AB38" s="177"/>
      <c r="AC38" s="177"/>
      <c r="AD38" s="177"/>
      <c r="AE38" s="177"/>
      <c r="AF38" s="177"/>
      <c r="AG38" s="177"/>
      <c r="AH38" s="177"/>
      <c r="AI38" s="177"/>
      <c r="AJ38" s="177"/>
    </row>
    <row r="39" spans="1:36" ht="14.25" customHeight="1">
      <c r="A39" s="178" t="s">
        <v>1819</v>
      </c>
      <c r="B39" s="173">
        <v>713996.48794385535</v>
      </c>
      <c r="C39" s="173" t="s">
        <v>1799</v>
      </c>
      <c r="D39" s="174" t="s">
        <v>1800</v>
      </c>
      <c r="E39" s="174" t="s">
        <v>1800</v>
      </c>
      <c r="F39" s="174" t="s">
        <v>1800</v>
      </c>
      <c r="G39" s="173">
        <v>57848.176075132018</v>
      </c>
      <c r="H39" s="173">
        <v>3.1616068794396401</v>
      </c>
      <c r="I39" s="173">
        <v>0.42415176842341001</v>
      </c>
      <c r="J39" s="173" t="s">
        <v>1810</v>
      </c>
      <c r="K39" s="177"/>
      <c r="L39" s="177"/>
      <c r="M39" s="177"/>
      <c r="N39" s="177"/>
      <c r="O39" s="177"/>
      <c r="P39" s="177"/>
      <c r="Q39" s="177"/>
      <c r="R39" s="177"/>
      <c r="S39" s="177"/>
      <c r="T39" s="177"/>
      <c r="U39" s="177"/>
      <c r="V39" s="177"/>
      <c r="W39" s="177"/>
      <c r="X39" s="177"/>
      <c r="Y39" s="177"/>
      <c r="Z39" s="177"/>
      <c r="AA39" s="177"/>
      <c r="AB39" s="177"/>
      <c r="AC39" s="177"/>
      <c r="AD39" s="177"/>
      <c r="AE39" s="177"/>
      <c r="AF39" s="177"/>
      <c r="AG39" s="177"/>
      <c r="AH39" s="177"/>
      <c r="AI39" s="177"/>
      <c r="AJ39" s="177"/>
    </row>
    <row r="40" spans="1:36" ht="14.25" customHeight="1">
      <c r="A40" s="178" t="s">
        <v>1813</v>
      </c>
      <c r="B40" s="179">
        <v>653840.35567843262</v>
      </c>
      <c r="C40" s="173" t="s">
        <v>1799</v>
      </c>
      <c r="D40" s="173">
        <v>81.893066415361531</v>
      </c>
      <c r="E40" s="173">
        <v>4.7500000000000098</v>
      </c>
      <c r="F40" s="173">
        <v>0.57000000000001005</v>
      </c>
      <c r="G40" s="179">
        <v>53544.991672617485</v>
      </c>
      <c r="H40" s="179">
        <v>3.10574168947256</v>
      </c>
      <c r="I40" s="179">
        <v>0.37268900273671002</v>
      </c>
      <c r="J40" s="179" t="s">
        <v>1814</v>
      </c>
      <c r="K40" s="177"/>
      <c r="L40" s="177"/>
      <c r="M40" s="177"/>
      <c r="N40" s="177"/>
      <c r="O40" s="177"/>
      <c r="P40" s="177"/>
      <c r="Q40" s="177"/>
      <c r="R40" s="177"/>
      <c r="S40" s="177"/>
      <c r="T40" s="177"/>
      <c r="U40" s="177"/>
      <c r="V40" s="177"/>
      <c r="W40" s="177"/>
      <c r="X40" s="177"/>
      <c r="Y40" s="177"/>
      <c r="Z40" s="177"/>
      <c r="AA40" s="177"/>
      <c r="AB40" s="177"/>
      <c r="AC40" s="177"/>
      <c r="AD40" s="177"/>
      <c r="AE40" s="177"/>
      <c r="AF40" s="177"/>
      <c r="AG40" s="177"/>
      <c r="AH40" s="177"/>
      <c r="AI40" s="177"/>
      <c r="AJ40" s="177"/>
    </row>
    <row r="41" spans="1:36" ht="14.25" customHeight="1">
      <c r="A41" s="178" t="s">
        <v>1815</v>
      </c>
      <c r="B41" s="179">
        <v>34493.418563902516</v>
      </c>
      <c r="C41" s="173" t="s">
        <v>1799</v>
      </c>
      <c r="D41" s="173">
        <v>87.369782150481583</v>
      </c>
      <c r="E41" s="173">
        <v>0.95000000000008</v>
      </c>
      <c r="F41" s="173">
        <v>1.4249999999999701</v>
      </c>
      <c r="G41" s="179">
        <v>3013.6824655535402</v>
      </c>
      <c r="H41" s="179">
        <v>3.2768747635709999E-2</v>
      </c>
      <c r="I41" s="179">
        <v>4.9153121453560003E-2</v>
      </c>
      <c r="J41" s="179" t="s">
        <v>1814</v>
      </c>
      <c r="K41" s="177"/>
      <c r="L41" s="177"/>
      <c r="M41" s="177"/>
      <c r="N41" s="177"/>
      <c r="O41" s="177"/>
      <c r="P41" s="177"/>
      <c r="Q41" s="177"/>
      <c r="R41" s="177"/>
      <c r="S41" s="177"/>
      <c r="T41" s="177"/>
      <c r="U41" s="177"/>
      <c r="V41" s="177"/>
      <c r="W41" s="177"/>
      <c r="X41" s="177"/>
      <c r="Y41" s="177"/>
      <c r="Z41" s="177"/>
      <c r="AA41" s="177"/>
      <c r="AB41" s="177"/>
      <c r="AC41" s="177"/>
      <c r="AD41" s="177"/>
      <c r="AE41" s="177"/>
      <c r="AF41" s="177"/>
      <c r="AG41" s="177"/>
      <c r="AH41" s="177"/>
      <c r="AI41" s="177"/>
      <c r="AJ41" s="177"/>
    </row>
    <row r="42" spans="1:36" ht="14.25" customHeight="1">
      <c r="A42" s="178" t="s">
        <v>1816</v>
      </c>
      <c r="B42" s="179">
        <v>25662.713701520213</v>
      </c>
      <c r="C42" s="173" t="s">
        <v>1799</v>
      </c>
      <c r="D42" s="173">
        <v>50.248073994006532</v>
      </c>
      <c r="E42" s="173">
        <v>0.90000000000006997</v>
      </c>
      <c r="F42" s="173">
        <v>9.0000000000119998E-2</v>
      </c>
      <c r="G42" s="179">
        <v>1289.5019369609929</v>
      </c>
      <c r="H42" s="179">
        <v>2.3096442331369999E-2</v>
      </c>
      <c r="I42" s="179">
        <v>2.3096442331399999E-3</v>
      </c>
      <c r="J42" s="179" t="s">
        <v>1814</v>
      </c>
      <c r="K42" s="177"/>
      <c r="L42" s="177"/>
      <c r="M42" s="177"/>
      <c r="N42" s="177"/>
      <c r="O42" s="177"/>
      <c r="P42" s="177"/>
      <c r="Q42" s="177"/>
      <c r="R42" s="177"/>
      <c r="S42" s="177"/>
      <c r="T42" s="177"/>
      <c r="U42" s="177"/>
      <c r="V42" s="177"/>
      <c r="W42" s="177"/>
      <c r="X42" s="177"/>
      <c r="Y42" s="177"/>
      <c r="Z42" s="177"/>
      <c r="AA42" s="177"/>
      <c r="AB42" s="177"/>
      <c r="AC42" s="177"/>
      <c r="AD42" s="177"/>
      <c r="AE42" s="177"/>
      <c r="AF42" s="177"/>
      <c r="AG42" s="177"/>
      <c r="AH42" s="177"/>
      <c r="AI42" s="177"/>
      <c r="AJ42" s="177"/>
    </row>
    <row r="43" spans="1:36" ht="14.25" customHeight="1">
      <c r="A43" s="178" t="s">
        <v>1817</v>
      </c>
      <c r="B43" s="179" t="s">
        <v>1803</v>
      </c>
      <c r="C43" s="173" t="s">
        <v>1799</v>
      </c>
      <c r="D43" s="173" t="s">
        <v>1803</v>
      </c>
      <c r="E43" s="173" t="s">
        <v>1803</v>
      </c>
      <c r="F43" s="173" t="s">
        <v>1803</v>
      </c>
      <c r="G43" s="179" t="s">
        <v>1803</v>
      </c>
      <c r="H43" s="179" t="s">
        <v>1803</v>
      </c>
      <c r="I43" s="179" t="s">
        <v>1803</v>
      </c>
      <c r="J43" s="179" t="s">
        <v>1803</v>
      </c>
      <c r="K43" s="177"/>
      <c r="L43" s="177"/>
      <c r="M43" s="177"/>
      <c r="N43" s="177"/>
      <c r="O43" s="177"/>
      <c r="P43" s="177"/>
      <c r="Q43" s="177"/>
      <c r="R43" s="177"/>
      <c r="S43" s="177"/>
      <c r="T43" s="177"/>
      <c r="U43" s="177"/>
      <c r="V43" s="177"/>
      <c r="W43" s="177"/>
      <c r="X43" s="177"/>
      <c r="Y43" s="177"/>
      <c r="Z43" s="177"/>
      <c r="AA43" s="177"/>
      <c r="AB43" s="177"/>
      <c r="AC43" s="177"/>
      <c r="AD43" s="177"/>
      <c r="AE43" s="177"/>
      <c r="AF43" s="177"/>
      <c r="AG43" s="177"/>
      <c r="AH43" s="177"/>
      <c r="AI43" s="177"/>
      <c r="AJ43" s="177"/>
    </row>
    <row r="44" spans="1:36" ht="14.25" customHeight="1">
      <c r="A44" s="178" t="s">
        <v>1818</v>
      </c>
      <c r="B44" s="179" t="s">
        <v>1803</v>
      </c>
      <c r="C44" s="173" t="s">
        <v>1799</v>
      </c>
      <c r="D44" s="173" t="s">
        <v>1803</v>
      </c>
      <c r="E44" s="173" t="s">
        <v>1803</v>
      </c>
      <c r="F44" s="173" t="s">
        <v>1803</v>
      </c>
      <c r="G44" s="179" t="s">
        <v>1803</v>
      </c>
      <c r="H44" s="179" t="s">
        <v>1803</v>
      </c>
      <c r="I44" s="179" t="s">
        <v>1803</v>
      </c>
      <c r="J44" s="179" t="s">
        <v>1803</v>
      </c>
      <c r="K44" s="177"/>
      <c r="L44" s="177"/>
      <c r="M44" s="177"/>
      <c r="N44" s="177"/>
      <c r="O44" s="177"/>
      <c r="P44" s="177"/>
      <c r="Q44" s="177"/>
      <c r="R44" s="177"/>
      <c r="S44" s="177"/>
      <c r="T44" s="177"/>
      <c r="U44" s="177"/>
      <c r="V44" s="177"/>
      <c r="W44" s="177"/>
      <c r="X44" s="177"/>
      <c r="Y44" s="177"/>
      <c r="Z44" s="177"/>
      <c r="AA44" s="177"/>
      <c r="AB44" s="177"/>
      <c r="AC44" s="177"/>
      <c r="AD44" s="177"/>
      <c r="AE44" s="177"/>
      <c r="AF44" s="177"/>
      <c r="AG44" s="177"/>
      <c r="AH44" s="177"/>
      <c r="AI44" s="177"/>
      <c r="AJ44" s="177"/>
    </row>
    <row r="45" spans="1:36" ht="14.25" customHeight="1">
      <c r="A45" s="178" t="s">
        <v>391</v>
      </c>
      <c r="B45" s="179" t="s">
        <v>1778</v>
      </c>
      <c r="C45" s="173" t="s">
        <v>1799</v>
      </c>
      <c r="D45" s="173" t="s">
        <v>1820</v>
      </c>
      <c r="E45" s="173" t="s">
        <v>1778</v>
      </c>
      <c r="F45" s="173" t="s">
        <v>1778</v>
      </c>
      <c r="G45" s="179" t="s">
        <v>1778</v>
      </c>
      <c r="H45" s="179" t="s">
        <v>1778</v>
      </c>
      <c r="I45" s="179" t="s">
        <v>1778</v>
      </c>
      <c r="J45" s="179" t="s">
        <v>1814</v>
      </c>
      <c r="K45" s="177"/>
      <c r="L45" s="177"/>
      <c r="M45" s="177"/>
      <c r="N45" s="177"/>
      <c r="O45" s="177"/>
      <c r="P45" s="177"/>
      <c r="Q45" s="177"/>
      <c r="R45" s="177"/>
      <c r="S45" s="177"/>
      <c r="T45" s="177"/>
      <c r="U45" s="177"/>
      <c r="V45" s="177"/>
      <c r="W45" s="177"/>
      <c r="X45" s="177"/>
      <c r="Y45" s="177"/>
      <c r="Z45" s="177"/>
      <c r="AA45" s="177"/>
      <c r="AB45" s="177"/>
      <c r="AC45" s="177"/>
      <c r="AD45" s="177"/>
      <c r="AE45" s="177"/>
      <c r="AF45" s="177"/>
      <c r="AG45" s="177"/>
      <c r="AH45" s="177"/>
      <c r="AI45" s="177"/>
      <c r="AJ45" s="177"/>
    </row>
    <row r="46" spans="1:36" ht="14.25" customHeight="1">
      <c r="A46" s="178" t="s">
        <v>1821</v>
      </c>
      <c r="B46" s="173">
        <v>5681658.7063525701</v>
      </c>
      <c r="C46" s="173" t="s">
        <v>1799</v>
      </c>
      <c r="D46" s="174" t="s">
        <v>1800</v>
      </c>
      <c r="E46" s="174" t="s">
        <v>1800</v>
      </c>
      <c r="F46" s="174" t="s">
        <v>1800</v>
      </c>
      <c r="G46" s="173">
        <v>131487.15503174736</v>
      </c>
      <c r="H46" s="173" t="s">
        <v>1810</v>
      </c>
      <c r="I46" s="173" t="s">
        <v>1810</v>
      </c>
      <c r="J46" s="173" t="s">
        <v>1810</v>
      </c>
      <c r="K46" s="177"/>
      <c r="L46" s="177"/>
      <c r="M46" s="177"/>
      <c r="N46" s="177"/>
      <c r="O46" s="177"/>
      <c r="P46" s="177"/>
      <c r="Q46" s="177"/>
      <c r="R46" s="177"/>
      <c r="S46" s="177"/>
      <c r="T46" s="177"/>
      <c r="U46" s="177"/>
      <c r="V46" s="177"/>
      <c r="W46" s="177"/>
      <c r="X46" s="177"/>
      <c r="Y46" s="177"/>
      <c r="Z46" s="177"/>
      <c r="AA46" s="177"/>
      <c r="AB46" s="177"/>
      <c r="AC46" s="177"/>
      <c r="AD46" s="177"/>
      <c r="AE46" s="177"/>
      <c r="AF46" s="177"/>
      <c r="AG46" s="177"/>
      <c r="AH46" s="177"/>
      <c r="AI46" s="177"/>
      <c r="AJ46" s="177"/>
    </row>
    <row r="47" spans="1:36" ht="14.25" customHeight="1">
      <c r="A47" s="178" t="s">
        <v>1813</v>
      </c>
      <c r="B47" s="179">
        <v>5126641.8547047246</v>
      </c>
      <c r="C47" s="173" t="s">
        <v>1799</v>
      </c>
      <c r="D47" s="173">
        <v>21.09082226109636</v>
      </c>
      <c r="E47" s="173" t="s">
        <v>1814</v>
      </c>
      <c r="F47" s="173" t="s">
        <v>1814</v>
      </c>
      <c r="G47" s="179">
        <v>108125.09215387472</v>
      </c>
      <c r="H47" s="179" t="s">
        <v>1814</v>
      </c>
      <c r="I47" s="179" t="s">
        <v>1814</v>
      </c>
      <c r="J47" s="179" t="s">
        <v>1814</v>
      </c>
      <c r="K47" s="177"/>
      <c r="L47" s="177"/>
      <c r="M47" s="177"/>
      <c r="N47" s="177"/>
      <c r="O47" s="177"/>
      <c r="P47" s="177"/>
      <c r="Q47" s="177"/>
      <c r="R47" s="177"/>
      <c r="S47" s="177"/>
      <c r="T47" s="177"/>
      <c r="U47" s="177"/>
      <c r="V47" s="177"/>
      <c r="W47" s="177"/>
      <c r="X47" s="177"/>
      <c r="Y47" s="177"/>
      <c r="Z47" s="177"/>
      <c r="AA47" s="177"/>
      <c r="AB47" s="177"/>
      <c r="AC47" s="177"/>
      <c r="AD47" s="177"/>
      <c r="AE47" s="177"/>
      <c r="AF47" s="177"/>
      <c r="AG47" s="177"/>
      <c r="AH47" s="177"/>
      <c r="AI47" s="177"/>
      <c r="AJ47" s="177"/>
    </row>
    <row r="48" spans="1:36" ht="14.25" customHeight="1">
      <c r="A48" s="178" t="s">
        <v>1815</v>
      </c>
      <c r="B48" s="179">
        <v>208406.72604343542</v>
      </c>
      <c r="C48" s="173" t="s">
        <v>1799</v>
      </c>
      <c r="D48" s="173">
        <v>77.68724108908998</v>
      </c>
      <c r="E48" s="173" t="s">
        <v>1814</v>
      </c>
      <c r="F48" s="173" t="s">
        <v>1814</v>
      </c>
      <c r="G48" s="179">
        <v>16190.543570724294</v>
      </c>
      <c r="H48" s="179" t="s">
        <v>1814</v>
      </c>
      <c r="I48" s="179" t="s">
        <v>1814</v>
      </c>
      <c r="J48" s="179" t="s">
        <v>1814</v>
      </c>
      <c r="K48" s="177"/>
      <c r="L48" s="177"/>
      <c r="M48" s="177"/>
      <c r="N48" s="177"/>
      <c r="O48" s="177"/>
      <c r="P48" s="177"/>
      <c r="Q48" s="177"/>
      <c r="R48" s="177"/>
      <c r="S48" s="177"/>
      <c r="T48" s="177"/>
      <c r="U48" s="177"/>
      <c r="V48" s="177"/>
      <c r="W48" s="177"/>
      <c r="X48" s="177"/>
      <c r="Y48" s="177"/>
      <c r="Z48" s="177"/>
      <c r="AA48" s="177"/>
      <c r="AB48" s="177"/>
      <c r="AC48" s="177"/>
      <c r="AD48" s="177"/>
      <c r="AE48" s="177"/>
      <c r="AF48" s="177"/>
      <c r="AG48" s="177"/>
      <c r="AH48" s="177"/>
      <c r="AI48" s="177"/>
      <c r="AJ48" s="177"/>
    </row>
    <row r="49" spans="1:36" ht="14.25" customHeight="1">
      <c r="A49" s="178" t="s">
        <v>1816</v>
      </c>
      <c r="B49" s="179">
        <v>346610.12560441019</v>
      </c>
      <c r="C49" s="173" t="s">
        <v>1799</v>
      </c>
      <c r="D49" s="173">
        <v>20.690449520604218</v>
      </c>
      <c r="E49" s="173" t="s">
        <v>1814</v>
      </c>
      <c r="F49" s="173" t="s">
        <v>1814</v>
      </c>
      <c r="G49" s="179">
        <v>7171.5193071483382</v>
      </c>
      <c r="H49" s="179" t="s">
        <v>1814</v>
      </c>
      <c r="I49" s="179" t="s">
        <v>1814</v>
      </c>
      <c r="J49" s="179" t="s">
        <v>1814</v>
      </c>
      <c r="K49" s="177"/>
      <c r="L49" s="177"/>
      <c r="M49" s="177"/>
      <c r="N49" s="177"/>
      <c r="O49" s="177"/>
      <c r="P49" s="177"/>
      <c r="Q49" s="177"/>
      <c r="R49" s="177"/>
      <c r="S49" s="177"/>
      <c r="T49" s="177"/>
      <c r="U49" s="177"/>
      <c r="V49" s="177"/>
      <c r="W49" s="177"/>
      <c r="X49" s="177"/>
      <c r="Y49" s="177"/>
      <c r="Z49" s="177"/>
      <c r="AA49" s="177"/>
      <c r="AB49" s="177"/>
      <c r="AC49" s="177"/>
      <c r="AD49" s="177"/>
      <c r="AE49" s="177"/>
      <c r="AF49" s="177"/>
      <c r="AG49" s="177"/>
      <c r="AH49" s="177"/>
      <c r="AI49" s="177"/>
      <c r="AJ49" s="177"/>
    </row>
    <row r="50" spans="1:36" ht="14.25" customHeight="1">
      <c r="A50" s="178" t="s">
        <v>1817</v>
      </c>
      <c r="B50" s="179" t="s">
        <v>1803</v>
      </c>
      <c r="C50" s="173" t="s">
        <v>1799</v>
      </c>
      <c r="D50" s="173" t="s">
        <v>1803</v>
      </c>
      <c r="E50" s="173" t="s">
        <v>1803</v>
      </c>
      <c r="F50" s="173" t="s">
        <v>1803</v>
      </c>
      <c r="G50" s="179" t="s">
        <v>1803</v>
      </c>
      <c r="H50" s="179" t="s">
        <v>1803</v>
      </c>
      <c r="I50" s="179" t="s">
        <v>1803</v>
      </c>
      <c r="J50" s="179" t="s">
        <v>1803</v>
      </c>
      <c r="K50" s="177"/>
      <c r="L50" s="177"/>
      <c r="M50" s="177"/>
      <c r="N50" s="177"/>
      <c r="O50" s="177"/>
      <c r="P50" s="177"/>
      <c r="Q50" s="177"/>
      <c r="R50" s="177"/>
      <c r="S50" s="177"/>
      <c r="T50" s="177"/>
      <c r="U50" s="177"/>
      <c r="V50" s="177"/>
      <c r="W50" s="177"/>
      <c r="X50" s="177"/>
      <c r="Y50" s="177"/>
      <c r="Z50" s="177"/>
      <c r="AA50" s="177"/>
      <c r="AB50" s="177"/>
      <c r="AC50" s="177"/>
      <c r="AD50" s="177"/>
      <c r="AE50" s="177"/>
      <c r="AF50" s="177"/>
      <c r="AG50" s="177"/>
      <c r="AH50" s="177"/>
      <c r="AI50" s="177"/>
      <c r="AJ50" s="177"/>
    </row>
    <row r="51" spans="1:36" ht="14.25" customHeight="1">
      <c r="A51" s="178" t="s">
        <v>1818</v>
      </c>
      <c r="B51" s="179" t="s">
        <v>1803</v>
      </c>
      <c r="C51" s="173" t="s">
        <v>1799</v>
      </c>
      <c r="D51" s="173" t="s">
        <v>1803</v>
      </c>
      <c r="E51" s="173" t="s">
        <v>1803</v>
      </c>
      <c r="F51" s="173" t="s">
        <v>1803</v>
      </c>
      <c r="G51" s="179" t="s">
        <v>1803</v>
      </c>
      <c r="H51" s="179" t="s">
        <v>1803</v>
      </c>
      <c r="I51" s="179" t="s">
        <v>1803</v>
      </c>
      <c r="J51" s="179" t="s">
        <v>1803</v>
      </c>
      <c r="K51" s="177"/>
      <c r="L51" s="177"/>
      <c r="M51" s="177"/>
      <c r="N51" s="177"/>
      <c r="O51" s="177"/>
      <c r="P51" s="177"/>
      <c r="Q51" s="177"/>
      <c r="R51" s="177"/>
      <c r="S51" s="177"/>
      <c r="T51" s="177"/>
      <c r="U51" s="177"/>
      <c r="V51" s="177"/>
      <c r="W51" s="177"/>
      <c r="X51" s="177"/>
      <c r="Y51" s="177"/>
      <c r="Z51" s="177"/>
      <c r="AA51" s="177"/>
      <c r="AB51" s="177"/>
      <c r="AC51" s="177"/>
      <c r="AD51" s="177"/>
      <c r="AE51" s="177"/>
      <c r="AF51" s="177"/>
      <c r="AG51" s="177"/>
      <c r="AH51" s="177"/>
      <c r="AI51" s="177"/>
      <c r="AJ51" s="177"/>
    </row>
    <row r="52" spans="1:36" ht="14.25" customHeight="1">
      <c r="A52" s="178" t="s">
        <v>391</v>
      </c>
      <c r="B52" s="179" t="s">
        <v>1814</v>
      </c>
      <c r="C52" s="173" t="s">
        <v>1799</v>
      </c>
      <c r="D52" s="173" t="s">
        <v>1814</v>
      </c>
      <c r="E52" s="173" t="s">
        <v>1814</v>
      </c>
      <c r="F52" s="173" t="s">
        <v>1814</v>
      </c>
      <c r="G52" s="179" t="s">
        <v>1814</v>
      </c>
      <c r="H52" s="179" t="s">
        <v>1814</v>
      </c>
      <c r="I52" s="179" t="s">
        <v>1814</v>
      </c>
      <c r="J52" s="179" t="s">
        <v>1814</v>
      </c>
      <c r="K52" s="177"/>
      <c r="L52" s="177"/>
      <c r="M52" s="177"/>
      <c r="N52" s="177"/>
      <c r="O52" s="177"/>
      <c r="P52" s="177"/>
      <c r="Q52" s="177"/>
      <c r="R52" s="177"/>
      <c r="S52" s="177"/>
      <c r="T52" s="177"/>
      <c r="U52" s="177"/>
      <c r="V52" s="177"/>
      <c r="W52" s="177"/>
      <c r="X52" s="177"/>
      <c r="Y52" s="177"/>
      <c r="Z52" s="177"/>
      <c r="AA52" s="177"/>
      <c r="AB52" s="177"/>
      <c r="AC52" s="177"/>
      <c r="AD52" s="177"/>
      <c r="AE52" s="177"/>
      <c r="AF52" s="177"/>
      <c r="AG52" s="177"/>
      <c r="AH52" s="177"/>
      <c r="AI52" s="177"/>
      <c r="AJ52" s="177"/>
    </row>
    <row r="53" spans="1:36" ht="14.25" customHeight="1">
      <c r="A53" s="172" t="s">
        <v>1822</v>
      </c>
      <c r="B53" s="173">
        <v>382733.38020017074</v>
      </c>
      <c r="C53" s="173" t="s">
        <v>1799</v>
      </c>
      <c r="D53" s="174" t="s">
        <v>1800</v>
      </c>
      <c r="E53" s="174" t="s">
        <v>1800</v>
      </c>
      <c r="F53" s="174" t="s">
        <v>1800</v>
      </c>
      <c r="G53" s="173">
        <v>27566.101487001506</v>
      </c>
      <c r="H53" s="173">
        <v>0.48826677857</v>
      </c>
      <c r="I53" s="173">
        <v>0.78160963399831995</v>
      </c>
      <c r="J53" s="174" t="s">
        <v>1800</v>
      </c>
      <c r="K53" s="177"/>
      <c r="L53" s="177"/>
      <c r="M53" s="177"/>
      <c r="N53" s="177"/>
      <c r="O53" s="177"/>
      <c r="P53" s="177"/>
      <c r="Q53" s="177"/>
      <c r="R53" s="177"/>
      <c r="S53" s="177"/>
      <c r="T53" s="177"/>
      <c r="U53" s="177"/>
      <c r="V53" s="177"/>
      <c r="W53" s="177"/>
      <c r="X53" s="177"/>
      <c r="Y53" s="177"/>
      <c r="Z53" s="177"/>
      <c r="AA53" s="177"/>
      <c r="AB53" s="177"/>
      <c r="AC53" s="177"/>
      <c r="AD53" s="177"/>
      <c r="AE53" s="177"/>
      <c r="AF53" s="177"/>
      <c r="AG53" s="177"/>
      <c r="AH53" s="177"/>
      <c r="AI53" s="177"/>
      <c r="AJ53" s="177"/>
    </row>
    <row r="54" spans="1:36" ht="14.25" customHeight="1">
      <c r="A54" s="178" t="s">
        <v>1823</v>
      </c>
      <c r="B54" s="173">
        <v>382733.38020017074</v>
      </c>
      <c r="C54" s="173" t="s">
        <v>1799</v>
      </c>
      <c r="D54" s="174" t="s">
        <v>1800</v>
      </c>
      <c r="E54" s="174" t="s">
        <v>1800</v>
      </c>
      <c r="F54" s="174" t="s">
        <v>1800</v>
      </c>
      <c r="G54" s="173">
        <v>27566.101487001506</v>
      </c>
      <c r="H54" s="173">
        <v>0.48826677857</v>
      </c>
      <c r="I54" s="173">
        <v>0.78160963399831995</v>
      </c>
      <c r="J54" s="174" t="s">
        <v>1800</v>
      </c>
      <c r="K54" s="177"/>
      <c r="L54" s="177"/>
      <c r="M54" s="177"/>
      <c r="N54" s="177"/>
      <c r="O54" s="177"/>
      <c r="P54" s="177"/>
      <c r="Q54" s="177"/>
      <c r="R54" s="177"/>
      <c r="S54" s="177"/>
      <c r="T54" s="177"/>
      <c r="U54" s="177"/>
      <c r="V54" s="177"/>
      <c r="W54" s="177"/>
      <c r="X54" s="177"/>
      <c r="Y54" s="177"/>
      <c r="Z54" s="177"/>
      <c r="AA54" s="177"/>
      <c r="AB54" s="177"/>
      <c r="AC54" s="177"/>
      <c r="AD54" s="177"/>
      <c r="AE54" s="177"/>
      <c r="AF54" s="177"/>
      <c r="AG54" s="177"/>
      <c r="AH54" s="177"/>
      <c r="AI54" s="177"/>
      <c r="AJ54" s="177"/>
    </row>
    <row r="55" spans="1:36" ht="14.25" customHeight="1">
      <c r="A55" s="178" t="s">
        <v>1813</v>
      </c>
      <c r="B55" s="179">
        <v>382733.38020017074</v>
      </c>
      <c r="C55" s="173" t="s">
        <v>1799</v>
      </c>
      <c r="D55" s="173">
        <v>72.024293968256316</v>
      </c>
      <c r="E55" s="173">
        <v>1.27573607066788</v>
      </c>
      <c r="F55" s="173">
        <v>2.0421778565264801</v>
      </c>
      <c r="G55" s="179">
        <v>27566.101487001506</v>
      </c>
      <c r="H55" s="179">
        <v>0.48826677857</v>
      </c>
      <c r="I55" s="179">
        <v>0.78160963399831995</v>
      </c>
      <c r="J55" s="174" t="s">
        <v>1800</v>
      </c>
      <c r="K55" s="177"/>
      <c r="L55" s="177"/>
      <c r="M55" s="177"/>
      <c r="N55" s="177"/>
      <c r="O55" s="177"/>
      <c r="P55" s="177"/>
      <c r="Q55" s="177"/>
      <c r="R55" s="177"/>
      <c r="S55" s="177"/>
      <c r="T55" s="177"/>
      <c r="U55" s="177"/>
      <c r="V55" s="177"/>
      <c r="W55" s="177"/>
      <c r="X55" s="177"/>
      <c r="Y55" s="177"/>
      <c r="Z55" s="177"/>
      <c r="AA55" s="177"/>
      <c r="AB55" s="177"/>
      <c r="AC55" s="177"/>
      <c r="AD55" s="177"/>
      <c r="AE55" s="177"/>
      <c r="AF55" s="177"/>
      <c r="AG55" s="177"/>
      <c r="AH55" s="177"/>
      <c r="AI55" s="177"/>
      <c r="AJ55" s="177"/>
    </row>
    <row r="56" spans="1:36" ht="14.25" customHeight="1">
      <c r="A56" s="178" t="s">
        <v>1815</v>
      </c>
      <c r="B56" s="179" t="s">
        <v>1814</v>
      </c>
      <c r="C56" s="173" t="s">
        <v>1799</v>
      </c>
      <c r="D56" s="173" t="s">
        <v>1814</v>
      </c>
      <c r="E56" s="173" t="s">
        <v>1814</v>
      </c>
      <c r="F56" s="173" t="s">
        <v>1814</v>
      </c>
      <c r="G56" s="179" t="s">
        <v>1814</v>
      </c>
      <c r="H56" s="179" t="s">
        <v>1814</v>
      </c>
      <c r="I56" s="179" t="s">
        <v>1814</v>
      </c>
      <c r="J56" s="174" t="s">
        <v>1800</v>
      </c>
      <c r="K56" s="177"/>
      <c r="L56" s="177"/>
      <c r="M56" s="177"/>
      <c r="N56" s="177"/>
      <c r="O56" s="177"/>
      <c r="P56" s="177"/>
      <c r="Q56" s="177"/>
      <c r="R56" s="177"/>
      <c r="S56" s="177"/>
      <c r="T56" s="177"/>
      <c r="U56" s="177"/>
      <c r="V56" s="177"/>
      <c r="W56" s="177"/>
      <c r="X56" s="177"/>
      <c r="Y56" s="177"/>
      <c r="Z56" s="177"/>
      <c r="AA56" s="177"/>
      <c r="AB56" s="177"/>
      <c r="AC56" s="177"/>
      <c r="AD56" s="177"/>
      <c r="AE56" s="177"/>
      <c r="AF56" s="177"/>
      <c r="AG56" s="177"/>
      <c r="AH56" s="177"/>
      <c r="AI56" s="177"/>
      <c r="AJ56" s="177"/>
    </row>
    <row r="57" spans="1:36" ht="14.25" customHeight="1">
      <c r="A57" s="178" t="s">
        <v>1816</v>
      </c>
      <c r="B57" s="179" t="s">
        <v>1814</v>
      </c>
      <c r="C57" s="173" t="s">
        <v>1799</v>
      </c>
      <c r="D57" s="173" t="s">
        <v>1814</v>
      </c>
      <c r="E57" s="173" t="s">
        <v>1814</v>
      </c>
      <c r="F57" s="173" t="s">
        <v>1814</v>
      </c>
      <c r="G57" s="179" t="s">
        <v>1814</v>
      </c>
      <c r="H57" s="179" t="s">
        <v>1814</v>
      </c>
      <c r="I57" s="179" t="s">
        <v>1814</v>
      </c>
      <c r="J57" s="174" t="s">
        <v>1800</v>
      </c>
      <c r="K57" s="177"/>
      <c r="L57" s="177"/>
      <c r="M57" s="177"/>
      <c r="N57" s="177"/>
      <c r="O57" s="177"/>
      <c r="P57" s="177"/>
      <c r="Q57" s="177"/>
      <c r="R57" s="177"/>
      <c r="S57" s="177"/>
      <c r="T57" s="177"/>
      <c r="U57" s="177"/>
      <c r="V57" s="177"/>
      <c r="W57" s="177"/>
      <c r="X57" s="177"/>
      <c r="Y57" s="177"/>
      <c r="Z57" s="177"/>
      <c r="AA57" s="177"/>
      <c r="AB57" s="177"/>
      <c r="AC57" s="177"/>
      <c r="AD57" s="177"/>
      <c r="AE57" s="177"/>
      <c r="AF57" s="177"/>
      <c r="AG57" s="177"/>
      <c r="AH57" s="177"/>
      <c r="AI57" s="177"/>
      <c r="AJ57" s="177"/>
    </row>
    <row r="58" spans="1:36" ht="14.25" customHeight="1">
      <c r="A58" s="178" t="s">
        <v>1817</v>
      </c>
      <c r="B58" s="179" t="s">
        <v>1814</v>
      </c>
      <c r="C58" s="173" t="s">
        <v>1799</v>
      </c>
      <c r="D58" s="173" t="s">
        <v>1814</v>
      </c>
      <c r="E58" s="173" t="s">
        <v>1814</v>
      </c>
      <c r="F58" s="173" t="s">
        <v>1814</v>
      </c>
      <c r="G58" s="179" t="s">
        <v>1814</v>
      </c>
      <c r="H58" s="179" t="s">
        <v>1814</v>
      </c>
      <c r="I58" s="179" t="s">
        <v>1814</v>
      </c>
      <c r="J58" s="174" t="s">
        <v>1800</v>
      </c>
      <c r="K58" s="177"/>
      <c r="L58" s="177"/>
      <c r="M58" s="177"/>
      <c r="N58" s="177"/>
      <c r="O58" s="177"/>
      <c r="P58" s="177"/>
      <c r="Q58" s="177"/>
      <c r="R58" s="177"/>
      <c r="S58" s="177"/>
      <c r="T58" s="177"/>
      <c r="U58" s="177"/>
      <c r="V58" s="177"/>
      <c r="W58" s="177"/>
      <c r="X58" s="177"/>
      <c r="Y58" s="177"/>
      <c r="Z58" s="177"/>
      <c r="AA58" s="177"/>
      <c r="AB58" s="177"/>
      <c r="AC58" s="177"/>
      <c r="AD58" s="177"/>
      <c r="AE58" s="177"/>
      <c r="AF58" s="177"/>
      <c r="AG58" s="177"/>
      <c r="AH58" s="177"/>
      <c r="AI58" s="177"/>
      <c r="AJ58" s="177"/>
    </row>
    <row r="59" spans="1:36" ht="14.25" customHeight="1">
      <c r="A59" s="178" t="s">
        <v>391</v>
      </c>
      <c r="B59" s="179" t="s">
        <v>1814</v>
      </c>
      <c r="C59" s="173" t="s">
        <v>1799</v>
      </c>
      <c r="D59" s="173" t="s">
        <v>1814</v>
      </c>
      <c r="E59" s="173" t="s">
        <v>1814</v>
      </c>
      <c r="F59" s="173" t="s">
        <v>1814</v>
      </c>
      <c r="G59" s="179" t="s">
        <v>1814</v>
      </c>
      <c r="H59" s="179" t="s">
        <v>1814</v>
      </c>
      <c r="I59" s="179" t="s">
        <v>1814</v>
      </c>
      <c r="J59" s="174" t="s">
        <v>1800</v>
      </c>
      <c r="K59" s="177"/>
      <c r="L59" s="177"/>
      <c r="M59" s="177"/>
      <c r="N59" s="177"/>
      <c r="O59" s="177"/>
      <c r="P59" s="177"/>
      <c r="Q59" s="177"/>
      <c r="R59" s="177"/>
      <c r="S59" s="177"/>
      <c r="T59" s="177"/>
      <c r="U59" s="177"/>
      <c r="V59" s="177"/>
      <c r="W59" s="177"/>
      <c r="X59" s="177"/>
      <c r="Y59" s="177"/>
      <c r="Z59" s="177"/>
      <c r="AA59" s="177"/>
      <c r="AB59" s="177"/>
      <c r="AC59" s="177"/>
      <c r="AD59" s="177"/>
      <c r="AE59" s="177"/>
      <c r="AF59" s="177"/>
      <c r="AG59" s="177"/>
      <c r="AH59" s="177"/>
      <c r="AI59" s="177"/>
      <c r="AJ59" s="177"/>
    </row>
    <row r="60" spans="1:36" ht="14.25" customHeight="1">
      <c r="A60" s="8"/>
      <c r="B60" s="8"/>
      <c r="C60" s="8"/>
      <c r="D60" s="8"/>
      <c r="E60" s="8"/>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row>
    <row r="61" spans="1:36" ht="14.25" customHeight="1">
      <c r="A61" s="162" t="s">
        <v>1824</v>
      </c>
      <c r="B61" s="180">
        <f t="shared" ref="B61:J61" si="1">SUM(B29,B59)</f>
        <v>345635.58248966921</v>
      </c>
      <c r="C61" s="180">
        <f t="shared" si="1"/>
        <v>0</v>
      </c>
      <c r="D61" s="180">
        <f t="shared" si="1"/>
        <v>65.064901324053054</v>
      </c>
      <c r="E61" s="180">
        <f t="shared" si="1"/>
        <v>1.390008601474E-2</v>
      </c>
      <c r="F61" s="180">
        <f t="shared" si="1"/>
        <v>1.4611230383029999E-2</v>
      </c>
      <c r="G61" s="180">
        <f t="shared" si="1"/>
        <v>22488.745068771925</v>
      </c>
      <c r="H61" s="180">
        <f t="shared" si="1"/>
        <v>4.80436432636E-3</v>
      </c>
      <c r="I61" s="180">
        <f t="shared" si="1"/>
        <v>5.0501611243300003E-3</v>
      </c>
      <c r="J61" s="180">
        <f t="shared" si="1"/>
        <v>0</v>
      </c>
      <c r="K61" s="2"/>
      <c r="L61" s="2"/>
      <c r="M61" s="2"/>
      <c r="N61" s="2"/>
      <c r="O61" s="2"/>
      <c r="P61" s="2"/>
      <c r="Q61" s="2"/>
      <c r="R61" s="2"/>
      <c r="S61" s="2"/>
      <c r="T61" s="2"/>
      <c r="U61" s="2"/>
      <c r="V61" s="2"/>
      <c r="W61" s="2"/>
      <c r="X61" s="2"/>
      <c r="Y61" s="2"/>
      <c r="Z61" s="2"/>
      <c r="AA61" s="2"/>
      <c r="AB61" s="2"/>
      <c r="AC61" s="2"/>
      <c r="AD61" s="2"/>
      <c r="AE61" s="2"/>
      <c r="AF61" s="2"/>
      <c r="AG61" s="2"/>
      <c r="AH61" s="2"/>
      <c r="AI61" s="2"/>
      <c r="AJ61" s="2"/>
    </row>
    <row r="62" spans="1:36" ht="14.25" customHeight="1">
      <c r="A62" s="8"/>
      <c r="B62" s="8"/>
      <c r="C62" s="8"/>
      <c r="D62" s="8"/>
      <c r="E62" s="8"/>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row>
    <row r="63" spans="1:36" ht="14.25" customHeight="1">
      <c r="A63" s="342" t="s">
        <v>1825</v>
      </c>
      <c r="B63" s="335"/>
      <c r="C63" s="335"/>
      <c r="D63" s="335"/>
      <c r="E63" s="335"/>
      <c r="F63" s="335"/>
      <c r="G63" s="335"/>
      <c r="H63" s="181"/>
      <c r="I63" s="181"/>
      <c r="J63" s="181"/>
      <c r="K63" s="181"/>
      <c r="L63" s="181"/>
      <c r="M63" s="165" t="s">
        <v>1765</v>
      </c>
      <c r="N63" s="2"/>
      <c r="O63" s="2"/>
      <c r="P63" s="2"/>
      <c r="Q63" s="2"/>
      <c r="R63" s="2"/>
      <c r="S63" s="2"/>
      <c r="T63" s="2"/>
      <c r="U63" s="2"/>
      <c r="V63" s="2"/>
      <c r="W63" s="2"/>
      <c r="X63" s="2"/>
      <c r="Y63" s="2"/>
      <c r="Z63" s="2"/>
      <c r="AA63" s="2"/>
      <c r="AB63" s="2"/>
      <c r="AC63" s="2"/>
      <c r="AD63" s="2"/>
      <c r="AE63" s="2"/>
      <c r="AF63" s="2"/>
      <c r="AG63" s="2"/>
      <c r="AH63" s="2"/>
      <c r="AI63" s="2"/>
      <c r="AJ63" s="2"/>
    </row>
    <row r="64" spans="1:36" ht="14.25" customHeight="1">
      <c r="A64" s="151"/>
      <c r="B64" s="166"/>
      <c r="C64" s="166"/>
      <c r="D64" s="166"/>
      <c r="E64" s="166"/>
      <c r="F64" s="166"/>
      <c r="G64" s="166"/>
      <c r="H64" s="181"/>
      <c r="I64" s="181"/>
      <c r="J64" s="181"/>
      <c r="K64" s="181"/>
      <c r="L64" s="181"/>
      <c r="M64" s="149" t="s">
        <v>1766</v>
      </c>
      <c r="N64" s="2"/>
      <c r="O64" s="2"/>
      <c r="P64" s="2"/>
      <c r="Q64" s="2"/>
      <c r="R64" s="2"/>
      <c r="S64" s="2"/>
      <c r="T64" s="2"/>
      <c r="U64" s="2"/>
      <c r="V64" s="2"/>
      <c r="W64" s="2"/>
      <c r="X64" s="2"/>
      <c r="Y64" s="2"/>
      <c r="Z64" s="2"/>
      <c r="AA64" s="2"/>
      <c r="AB64" s="2"/>
      <c r="AC64" s="2"/>
      <c r="AD64" s="2"/>
      <c r="AE64" s="2"/>
      <c r="AF64" s="2"/>
      <c r="AG64" s="2"/>
      <c r="AH64" s="2"/>
      <c r="AI64" s="2"/>
      <c r="AJ64" s="2"/>
    </row>
    <row r="65" spans="1:36" ht="14.25" customHeight="1">
      <c r="A65" s="181"/>
      <c r="B65" s="181"/>
      <c r="C65" s="181"/>
      <c r="D65" s="181"/>
      <c r="E65" s="181"/>
      <c r="F65" s="181"/>
      <c r="G65" s="181"/>
      <c r="H65" s="181"/>
      <c r="I65" s="181"/>
      <c r="J65" s="181"/>
      <c r="K65" s="181"/>
      <c r="L65" s="182"/>
      <c r="M65" s="149" t="s">
        <v>1767</v>
      </c>
      <c r="N65" s="2"/>
      <c r="O65" s="2"/>
      <c r="P65" s="2"/>
      <c r="Q65" s="2"/>
      <c r="R65" s="2"/>
      <c r="S65" s="2"/>
      <c r="T65" s="2"/>
      <c r="U65" s="2"/>
      <c r="V65" s="2"/>
      <c r="W65" s="2"/>
      <c r="X65" s="2"/>
      <c r="Y65" s="2"/>
      <c r="Z65" s="2"/>
      <c r="AA65" s="2"/>
      <c r="AB65" s="2"/>
      <c r="AC65" s="2"/>
      <c r="AD65" s="2"/>
      <c r="AE65" s="2"/>
      <c r="AF65" s="2"/>
      <c r="AG65" s="2"/>
      <c r="AH65" s="2"/>
      <c r="AI65" s="2"/>
      <c r="AJ65" s="2"/>
    </row>
    <row r="66" spans="1:36" ht="14.25" customHeight="1">
      <c r="A66" s="181"/>
      <c r="B66" s="181"/>
      <c r="C66" s="181"/>
      <c r="D66" s="181"/>
      <c r="E66" s="181"/>
      <c r="F66" s="181"/>
      <c r="G66" s="181"/>
      <c r="H66" s="181"/>
      <c r="I66" s="181"/>
      <c r="J66" s="181"/>
      <c r="K66" s="181"/>
      <c r="L66" s="181"/>
      <c r="M66" s="183"/>
      <c r="N66" s="2"/>
      <c r="O66" s="2"/>
      <c r="P66" s="2"/>
      <c r="Q66" s="2"/>
      <c r="R66" s="2"/>
      <c r="S66" s="2"/>
      <c r="T66" s="2"/>
      <c r="U66" s="2"/>
      <c r="V66" s="2"/>
      <c r="W66" s="2"/>
      <c r="X66" s="2"/>
      <c r="Y66" s="2"/>
      <c r="Z66" s="2"/>
      <c r="AA66" s="2"/>
      <c r="AB66" s="2"/>
      <c r="AC66" s="2"/>
      <c r="AD66" s="2"/>
      <c r="AE66" s="2"/>
      <c r="AF66" s="2"/>
      <c r="AG66" s="2"/>
      <c r="AH66" s="2"/>
      <c r="AI66" s="2"/>
      <c r="AJ66" s="2"/>
    </row>
    <row r="67" spans="1:36" ht="14.25" customHeight="1">
      <c r="A67" s="184" t="s">
        <v>1768</v>
      </c>
      <c r="B67" s="185" t="s">
        <v>1826</v>
      </c>
      <c r="C67" s="186" t="s">
        <v>1827</v>
      </c>
      <c r="D67" s="186" t="s">
        <v>1828</v>
      </c>
      <c r="E67" s="186" t="s">
        <v>1829</v>
      </c>
      <c r="F67" s="186" t="s">
        <v>1830</v>
      </c>
      <c r="G67" s="187" t="s">
        <v>1831</v>
      </c>
      <c r="H67" s="186" t="s">
        <v>1832</v>
      </c>
      <c r="I67" s="188" t="s">
        <v>1833</v>
      </c>
      <c r="J67" s="186" t="s">
        <v>1834</v>
      </c>
      <c r="K67" s="186" t="s">
        <v>70</v>
      </c>
      <c r="L67" s="186" t="s">
        <v>1773</v>
      </c>
      <c r="M67" s="189" t="s">
        <v>1835</v>
      </c>
      <c r="N67" s="2"/>
      <c r="O67" s="2"/>
      <c r="P67" s="2"/>
      <c r="Q67" s="2"/>
      <c r="R67" s="2"/>
      <c r="S67" s="2"/>
      <c r="T67" s="2"/>
      <c r="U67" s="2"/>
      <c r="V67" s="2"/>
      <c r="W67" s="2"/>
      <c r="X67" s="2"/>
      <c r="Y67" s="2"/>
      <c r="Z67" s="2"/>
      <c r="AA67" s="2"/>
      <c r="AB67" s="2"/>
      <c r="AC67" s="2"/>
      <c r="AD67" s="2"/>
      <c r="AE67" s="2"/>
      <c r="AF67" s="2"/>
      <c r="AG67" s="2"/>
      <c r="AH67" s="2"/>
      <c r="AI67" s="2"/>
      <c r="AJ67" s="2"/>
    </row>
    <row r="68" spans="1:36" ht="14.25" customHeight="1">
      <c r="A68" s="190"/>
      <c r="B68" s="343" t="s">
        <v>1775</v>
      </c>
      <c r="C68" s="344"/>
      <c r="D68" s="345"/>
      <c r="E68" s="346" t="s">
        <v>1836</v>
      </c>
      <c r="F68" s="344"/>
      <c r="G68" s="345"/>
      <c r="H68" s="346" t="s">
        <v>1775</v>
      </c>
      <c r="I68" s="344"/>
      <c r="J68" s="344"/>
      <c r="K68" s="344"/>
      <c r="L68" s="344"/>
      <c r="M68" s="345"/>
      <c r="N68" s="2"/>
      <c r="O68" s="2"/>
      <c r="P68" s="2"/>
      <c r="Q68" s="2"/>
      <c r="R68" s="2"/>
      <c r="S68" s="2"/>
      <c r="T68" s="2"/>
      <c r="U68" s="2"/>
      <c r="V68" s="2"/>
      <c r="W68" s="2"/>
      <c r="X68" s="2"/>
      <c r="Y68" s="2"/>
      <c r="Z68" s="2"/>
      <c r="AA68" s="2"/>
      <c r="AB68" s="2"/>
      <c r="AC68" s="2"/>
      <c r="AD68" s="2"/>
      <c r="AE68" s="2"/>
      <c r="AF68" s="2"/>
      <c r="AG68" s="2"/>
      <c r="AH68" s="2"/>
      <c r="AI68" s="2"/>
      <c r="AJ68" s="2"/>
    </row>
    <row r="69" spans="1:36" ht="14.25" customHeight="1">
      <c r="A69" s="191" t="s">
        <v>1837</v>
      </c>
      <c r="B69" s="160">
        <v>191653.72458724387</v>
      </c>
      <c r="C69" s="160">
        <v>4.4228396639999996</v>
      </c>
      <c r="D69" s="160">
        <v>83.654409240516358</v>
      </c>
      <c r="E69" s="160">
        <v>115841.0961301388</v>
      </c>
      <c r="F69" s="160">
        <v>6685.5044063413579</v>
      </c>
      <c r="G69" s="160">
        <v>6490.5924236000001</v>
      </c>
      <c r="H69" s="160">
        <v>0.51629724326962001</v>
      </c>
      <c r="I69" s="160">
        <v>2.8346630121989999E-2</v>
      </c>
      <c r="J69" s="160">
        <v>572.16514495327442</v>
      </c>
      <c r="K69" s="160">
        <v>1557.1939910195872</v>
      </c>
      <c r="L69" s="160">
        <v>5849.2197121443369</v>
      </c>
      <c r="M69" s="160">
        <v>830.75987228203655</v>
      </c>
      <c r="N69" s="2"/>
      <c r="O69" s="2"/>
      <c r="P69" s="2"/>
      <c r="Q69" s="2"/>
      <c r="R69" s="2"/>
      <c r="S69" s="2"/>
      <c r="T69" s="2"/>
      <c r="U69" s="2"/>
      <c r="V69" s="2"/>
      <c r="W69" s="2"/>
      <c r="X69" s="2"/>
      <c r="Y69" s="2"/>
      <c r="Z69" s="2"/>
      <c r="AA69" s="2"/>
      <c r="AB69" s="2"/>
      <c r="AC69" s="2"/>
      <c r="AD69" s="2"/>
      <c r="AE69" s="2"/>
      <c r="AF69" s="2"/>
      <c r="AG69" s="2"/>
      <c r="AH69" s="2"/>
      <c r="AI69" s="2"/>
      <c r="AJ69" s="2"/>
    </row>
    <row r="70" spans="1:36" ht="14.25" customHeight="1">
      <c r="A70" s="8"/>
      <c r="B70" s="8"/>
      <c r="C70" s="8"/>
      <c r="D70" s="8"/>
      <c r="E70" s="8"/>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row>
    <row r="71" spans="1:36" ht="14.25" customHeight="1">
      <c r="A71" s="162" t="s">
        <v>1838</v>
      </c>
      <c r="B71" s="180">
        <f t="shared" ref="B71:M71" si="2">B69</f>
        <v>191653.72458724387</v>
      </c>
      <c r="C71" s="180">
        <f t="shared" si="2"/>
        <v>4.4228396639999996</v>
      </c>
      <c r="D71" s="180">
        <f t="shared" si="2"/>
        <v>83.654409240516358</v>
      </c>
      <c r="E71" s="180">
        <f t="shared" si="2"/>
        <v>115841.0961301388</v>
      </c>
      <c r="F71" s="180">
        <f t="shared" si="2"/>
        <v>6685.5044063413579</v>
      </c>
      <c r="G71" s="180">
        <f t="shared" si="2"/>
        <v>6490.5924236000001</v>
      </c>
      <c r="H71" s="180">
        <f t="shared" si="2"/>
        <v>0.51629724326962001</v>
      </c>
      <c r="I71" s="180">
        <f t="shared" si="2"/>
        <v>2.8346630121989999E-2</v>
      </c>
      <c r="J71" s="180">
        <f t="shared" si="2"/>
        <v>572.16514495327442</v>
      </c>
      <c r="K71" s="180">
        <f t="shared" si="2"/>
        <v>1557.1939910195872</v>
      </c>
      <c r="L71" s="180">
        <f t="shared" si="2"/>
        <v>5849.2197121443369</v>
      </c>
      <c r="M71" s="180">
        <f t="shared" si="2"/>
        <v>830.75987228203655</v>
      </c>
      <c r="N71" s="2"/>
      <c r="O71" s="2"/>
      <c r="P71" s="2"/>
      <c r="Q71" s="2"/>
      <c r="R71" s="2"/>
      <c r="S71" s="2"/>
      <c r="T71" s="2"/>
      <c r="U71" s="2"/>
      <c r="V71" s="2"/>
      <c r="W71" s="2"/>
      <c r="X71" s="2"/>
      <c r="Y71" s="2"/>
      <c r="Z71" s="2"/>
      <c r="AA71" s="2"/>
      <c r="AB71" s="2"/>
      <c r="AC71" s="2"/>
      <c r="AD71" s="2"/>
      <c r="AE71" s="2"/>
      <c r="AF71" s="2"/>
      <c r="AG71" s="2"/>
      <c r="AH71" s="2"/>
      <c r="AI71" s="2"/>
      <c r="AJ71" s="2"/>
    </row>
    <row r="72" spans="1:36" ht="14.25" customHeight="1">
      <c r="A72" s="8"/>
      <c r="B72" s="8"/>
      <c r="C72" s="8"/>
      <c r="D72" s="8"/>
      <c r="E72" s="8"/>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row>
    <row r="73" spans="1:36" ht="14.25" customHeight="1">
      <c r="A73" s="347" t="s">
        <v>1839</v>
      </c>
      <c r="B73" s="335"/>
      <c r="C73" s="335"/>
      <c r="D73" s="335"/>
      <c r="E73" s="335"/>
      <c r="F73" s="335"/>
      <c r="G73" s="335"/>
      <c r="H73" s="335"/>
      <c r="I73" s="335"/>
      <c r="J73" s="335"/>
      <c r="K73" s="335"/>
      <c r="L73" s="335"/>
      <c r="M73" s="335"/>
      <c r="N73" s="335"/>
      <c r="O73" s="335"/>
      <c r="P73" s="335"/>
      <c r="Q73" s="335"/>
      <c r="R73" s="183"/>
      <c r="S73" s="183"/>
      <c r="T73" s="183"/>
      <c r="U73" s="183"/>
      <c r="V73" s="183"/>
      <c r="W73" s="183"/>
      <c r="X73" s="183"/>
      <c r="Y73" s="183"/>
      <c r="Z73" s="183"/>
      <c r="AA73" s="183"/>
      <c r="AB73" s="183"/>
      <c r="AC73" s="183"/>
      <c r="AD73" s="183"/>
      <c r="AE73" s="183"/>
      <c r="AF73" s="192"/>
      <c r="AG73" s="183"/>
      <c r="AH73" s="183"/>
      <c r="AI73" s="165" t="s">
        <v>1765</v>
      </c>
      <c r="AJ73" s="182"/>
    </row>
    <row r="74" spans="1:36" ht="14.25" customHeight="1">
      <c r="A74" s="193" t="s">
        <v>1840</v>
      </c>
      <c r="B74" s="194"/>
      <c r="C74" s="194"/>
      <c r="D74" s="194"/>
      <c r="E74" s="194"/>
      <c r="F74" s="194"/>
      <c r="G74" s="194"/>
      <c r="H74" s="194"/>
      <c r="I74" s="194"/>
      <c r="J74" s="194"/>
      <c r="K74" s="194"/>
      <c r="L74" s="194"/>
      <c r="M74" s="194"/>
      <c r="N74" s="194"/>
      <c r="O74" s="194"/>
      <c r="P74" s="194"/>
      <c r="Q74" s="194"/>
      <c r="R74" s="183"/>
      <c r="S74" s="183"/>
      <c r="T74" s="183"/>
      <c r="U74" s="183"/>
      <c r="V74" s="183"/>
      <c r="W74" s="183"/>
      <c r="X74" s="183"/>
      <c r="Y74" s="183"/>
      <c r="Z74" s="183"/>
      <c r="AA74" s="183"/>
      <c r="AB74" s="183"/>
      <c r="AC74" s="183"/>
      <c r="AD74" s="183"/>
      <c r="AE74" s="183"/>
      <c r="AF74" s="192"/>
      <c r="AG74" s="182"/>
      <c r="AH74" s="182"/>
      <c r="AI74" s="149" t="s">
        <v>1766</v>
      </c>
      <c r="AJ74" s="182"/>
    </row>
    <row r="75" spans="1:36" ht="14.25" customHeight="1">
      <c r="A75" s="195"/>
      <c r="B75" s="183"/>
      <c r="C75" s="183"/>
      <c r="D75" s="183"/>
      <c r="E75" s="183"/>
      <c r="F75" s="183"/>
      <c r="G75" s="183"/>
      <c r="H75" s="183"/>
      <c r="I75" s="183"/>
      <c r="J75" s="183"/>
      <c r="K75" s="183"/>
      <c r="L75" s="183"/>
      <c r="M75" s="183"/>
      <c r="N75" s="183"/>
      <c r="O75" s="183"/>
      <c r="P75" s="183"/>
      <c r="Q75" s="183"/>
      <c r="R75" s="183"/>
      <c r="S75" s="183"/>
      <c r="T75" s="183"/>
      <c r="U75" s="183"/>
      <c r="V75" s="183"/>
      <c r="W75" s="183"/>
      <c r="X75" s="183"/>
      <c r="Y75" s="183"/>
      <c r="Z75" s="183"/>
      <c r="AA75" s="183"/>
      <c r="AB75" s="183"/>
      <c r="AC75" s="183"/>
      <c r="AD75" s="183"/>
      <c r="AE75" s="183"/>
      <c r="AF75" s="192"/>
      <c r="AG75" s="182"/>
      <c r="AH75" s="182"/>
      <c r="AI75" s="149" t="s">
        <v>1767</v>
      </c>
      <c r="AJ75" s="182"/>
    </row>
    <row r="76" spans="1:36" ht="14.25" customHeight="1">
      <c r="A76" s="195"/>
      <c r="B76" s="183"/>
      <c r="C76" s="183"/>
      <c r="D76" s="183"/>
      <c r="E76" s="183"/>
      <c r="F76" s="183"/>
      <c r="G76" s="183"/>
      <c r="H76" s="183"/>
      <c r="I76" s="183"/>
      <c r="J76" s="183"/>
      <c r="K76" s="183"/>
      <c r="L76" s="183"/>
      <c r="M76" s="183"/>
      <c r="N76" s="183"/>
      <c r="O76" s="183"/>
      <c r="P76" s="183"/>
      <c r="Q76" s="183"/>
      <c r="R76" s="183"/>
      <c r="S76" s="183"/>
      <c r="T76" s="183"/>
      <c r="U76" s="183"/>
      <c r="V76" s="183"/>
      <c r="W76" s="183"/>
      <c r="X76" s="183"/>
      <c r="Y76" s="183"/>
      <c r="Z76" s="183"/>
      <c r="AA76" s="183"/>
      <c r="AB76" s="183"/>
      <c r="AC76" s="183"/>
      <c r="AD76" s="183"/>
      <c r="AE76" s="183"/>
      <c r="AF76" s="183"/>
      <c r="AG76" s="183"/>
      <c r="AH76" s="183"/>
      <c r="AI76" s="183"/>
      <c r="AJ76" s="183"/>
    </row>
    <row r="77" spans="1:36" ht="14.25" customHeight="1">
      <c r="A77" s="348" t="s">
        <v>1768</v>
      </c>
      <c r="B77" s="196" t="s">
        <v>1841</v>
      </c>
      <c r="C77" s="197" t="s">
        <v>1842</v>
      </c>
      <c r="D77" s="197" t="s">
        <v>1843</v>
      </c>
      <c r="E77" s="197" t="s">
        <v>1844</v>
      </c>
      <c r="F77" s="197" t="s">
        <v>1845</v>
      </c>
      <c r="G77" s="197" t="s">
        <v>1846</v>
      </c>
      <c r="H77" s="197" t="s">
        <v>1847</v>
      </c>
      <c r="I77" s="197" t="s">
        <v>1848</v>
      </c>
      <c r="J77" s="197" t="s">
        <v>1849</v>
      </c>
      <c r="K77" s="197" t="s">
        <v>1850</v>
      </c>
      <c r="L77" s="197" t="s">
        <v>1851</v>
      </c>
      <c r="M77" s="197" t="s">
        <v>1852</v>
      </c>
      <c r="N77" s="197" t="s">
        <v>1853</v>
      </c>
      <c r="O77" s="197" t="s">
        <v>1854</v>
      </c>
      <c r="P77" s="197" t="s">
        <v>1855</v>
      </c>
      <c r="Q77" s="197" t="s">
        <v>1856</v>
      </c>
      <c r="R77" s="197" t="s">
        <v>1857</v>
      </c>
      <c r="S77" s="198" t="s">
        <v>1858</v>
      </c>
      <c r="T77" s="198" t="s">
        <v>1859</v>
      </c>
      <c r="U77" s="199" t="s">
        <v>1860</v>
      </c>
      <c r="V77" s="197" t="s">
        <v>1861</v>
      </c>
      <c r="W77" s="197" t="s">
        <v>1862</v>
      </c>
      <c r="X77" s="197" t="s">
        <v>1863</v>
      </c>
      <c r="Y77" s="197" t="s">
        <v>1864</v>
      </c>
      <c r="Z77" s="197" t="s">
        <v>1865</v>
      </c>
      <c r="AA77" s="197" t="s">
        <v>1866</v>
      </c>
      <c r="AB77" s="197" t="s">
        <v>1867</v>
      </c>
      <c r="AC77" s="197" t="s">
        <v>1868</v>
      </c>
      <c r="AD77" s="198" t="s">
        <v>1869</v>
      </c>
      <c r="AE77" s="198" t="s">
        <v>1870</v>
      </c>
      <c r="AF77" s="199" t="s">
        <v>1871</v>
      </c>
      <c r="AG77" s="197" t="s">
        <v>1872</v>
      </c>
      <c r="AH77" s="199" t="s">
        <v>1873</v>
      </c>
      <c r="AI77" s="198" t="s">
        <v>1874</v>
      </c>
      <c r="AJ77" s="200" t="s">
        <v>1875</v>
      </c>
    </row>
    <row r="78" spans="1:36" ht="14.25" customHeight="1">
      <c r="A78" s="349"/>
      <c r="B78" s="346" t="s">
        <v>1876</v>
      </c>
      <c r="C78" s="344"/>
      <c r="D78" s="344"/>
      <c r="E78" s="344"/>
      <c r="F78" s="344"/>
      <c r="G78" s="344"/>
      <c r="H78" s="344"/>
      <c r="I78" s="344"/>
      <c r="J78" s="344"/>
      <c r="K78" s="344"/>
      <c r="L78" s="344"/>
      <c r="M78" s="344"/>
      <c r="N78" s="344"/>
      <c r="O78" s="344"/>
      <c r="P78" s="344"/>
      <c r="Q78" s="344"/>
      <c r="R78" s="345"/>
      <c r="S78" s="201"/>
      <c r="T78" s="201"/>
      <c r="U78" s="356" t="s">
        <v>1877</v>
      </c>
      <c r="V78" s="345"/>
      <c r="W78" s="346" t="s">
        <v>1878</v>
      </c>
      <c r="X78" s="344"/>
      <c r="Y78" s="344"/>
      <c r="Z78" s="344"/>
      <c r="AA78" s="344"/>
      <c r="AB78" s="344"/>
      <c r="AC78" s="345"/>
      <c r="AD78" s="201"/>
      <c r="AE78" s="201"/>
      <c r="AF78" s="356" t="s">
        <v>1879</v>
      </c>
      <c r="AG78" s="345"/>
      <c r="AH78" s="202" t="s">
        <v>1880</v>
      </c>
      <c r="AI78" s="203" t="s">
        <v>1881</v>
      </c>
      <c r="AJ78" s="204" t="s">
        <v>1882</v>
      </c>
    </row>
    <row r="79" spans="1:36" ht="14.25" customHeight="1">
      <c r="A79" s="205" t="s">
        <v>1883</v>
      </c>
      <c r="B79" s="160">
        <v>1368.5395463487491</v>
      </c>
      <c r="C79" s="160">
        <v>397.31929999999994</v>
      </c>
      <c r="D79" s="160" t="s">
        <v>1820</v>
      </c>
      <c r="E79" s="160" t="s">
        <v>1884</v>
      </c>
      <c r="F79" s="160">
        <v>2582.8095400000002</v>
      </c>
      <c r="G79" s="160" t="s">
        <v>1820</v>
      </c>
      <c r="H79" s="160">
        <v>52974.480300000003</v>
      </c>
      <c r="I79" s="160" t="s">
        <v>1885</v>
      </c>
      <c r="J79" s="160">
        <v>2095.9452000000001</v>
      </c>
      <c r="K79" s="160" t="s">
        <v>1820</v>
      </c>
      <c r="L79" s="160" t="s">
        <v>1886</v>
      </c>
      <c r="M79" s="160" t="s">
        <v>1885</v>
      </c>
      <c r="N79" s="160" t="s">
        <v>1885</v>
      </c>
      <c r="O79" s="160" t="s">
        <v>1885</v>
      </c>
      <c r="P79" s="160" t="s">
        <v>1885</v>
      </c>
      <c r="Q79" s="160">
        <v>117.73</v>
      </c>
      <c r="R79" s="160" t="s">
        <v>1885</v>
      </c>
      <c r="S79" s="160" t="s">
        <v>1884</v>
      </c>
      <c r="T79" s="160" t="s">
        <v>1884</v>
      </c>
      <c r="U79" s="160">
        <v>1.37375367732208</v>
      </c>
      <c r="V79" s="174" t="s">
        <v>1800</v>
      </c>
      <c r="W79" s="160">
        <v>538.34234838564691</v>
      </c>
      <c r="X79" s="160">
        <v>205.73997693468385</v>
      </c>
      <c r="Y79" s="160">
        <v>8.9142298195599299</v>
      </c>
      <c r="Z79" s="160" t="s">
        <v>1885</v>
      </c>
      <c r="AA79" s="160">
        <v>11.347677993033949</v>
      </c>
      <c r="AB79" s="160" t="s">
        <v>1885</v>
      </c>
      <c r="AC79" s="160" t="s">
        <v>1884</v>
      </c>
      <c r="AD79" s="160" t="s">
        <v>1885</v>
      </c>
      <c r="AE79" s="160" t="s">
        <v>1885</v>
      </c>
      <c r="AF79" s="160">
        <v>1.5330005333210299</v>
      </c>
      <c r="AG79" s="174" t="s">
        <v>1800</v>
      </c>
      <c r="AH79" s="160">
        <v>6490.5924236000001</v>
      </c>
      <c r="AI79" s="160">
        <v>516.29724326962003</v>
      </c>
      <c r="AJ79" s="160">
        <v>28.34663012199</v>
      </c>
    </row>
    <row r="80" spans="1:36" ht="14.25" customHeight="1">
      <c r="A80" s="8"/>
      <c r="B80" s="8"/>
      <c r="C80" s="8"/>
      <c r="D80" s="8"/>
      <c r="E80" s="8"/>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row>
    <row r="81" spans="1:36" ht="14.25" customHeight="1">
      <c r="A81" s="162" t="s">
        <v>1887</v>
      </c>
      <c r="B81" s="180">
        <f t="shared" ref="B81:AJ81" si="3">B79</f>
        <v>1368.5395463487491</v>
      </c>
      <c r="C81" s="180">
        <f t="shared" si="3"/>
        <v>397.31929999999994</v>
      </c>
      <c r="D81" s="180" t="str">
        <f t="shared" si="3"/>
        <v>NE,NA</v>
      </c>
      <c r="E81" s="180" t="str">
        <f t="shared" si="3"/>
        <v>NO,NE,IE,NA</v>
      </c>
      <c r="F81" s="180">
        <f t="shared" si="3"/>
        <v>2582.8095400000002</v>
      </c>
      <c r="G81" s="180" t="str">
        <f t="shared" si="3"/>
        <v>NE,NA</v>
      </c>
      <c r="H81" s="180">
        <f t="shared" si="3"/>
        <v>52974.480300000003</v>
      </c>
      <c r="I81" s="180" t="str">
        <f t="shared" si="3"/>
        <v>NO,NE,NA</v>
      </c>
      <c r="J81" s="180">
        <f t="shared" si="3"/>
        <v>2095.9452000000001</v>
      </c>
      <c r="K81" s="180" t="str">
        <f t="shared" si="3"/>
        <v>NE,NA</v>
      </c>
      <c r="L81" s="180" t="str">
        <f t="shared" si="3"/>
        <v>NE,IE,NA</v>
      </c>
      <c r="M81" s="180" t="str">
        <f t="shared" si="3"/>
        <v>NO,NE,NA</v>
      </c>
      <c r="N81" s="180" t="str">
        <f t="shared" si="3"/>
        <v>NO,NE,NA</v>
      </c>
      <c r="O81" s="180" t="str">
        <f t="shared" si="3"/>
        <v>NO,NE,NA</v>
      </c>
      <c r="P81" s="180" t="str">
        <f t="shared" si="3"/>
        <v>NO,NE,NA</v>
      </c>
      <c r="Q81" s="180">
        <f t="shared" si="3"/>
        <v>117.73</v>
      </c>
      <c r="R81" s="180" t="str">
        <f t="shared" si="3"/>
        <v>NO,NE,NA</v>
      </c>
      <c r="S81" s="180" t="str">
        <f t="shared" si="3"/>
        <v>NO,NE,IE,NA</v>
      </c>
      <c r="T81" s="180" t="str">
        <f t="shared" si="3"/>
        <v>NO,NE,IE,NA</v>
      </c>
      <c r="U81" s="180">
        <f t="shared" si="3"/>
        <v>1.37375367732208</v>
      </c>
      <c r="V81" s="180" t="str">
        <f t="shared" si="3"/>
        <v/>
      </c>
      <c r="W81" s="180">
        <f t="shared" si="3"/>
        <v>538.34234838564691</v>
      </c>
      <c r="X81" s="180">
        <f t="shared" si="3"/>
        <v>205.73997693468385</v>
      </c>
      <c r="Y81" s="180">
        <f t="shared" si="3"/>
        <v>8.9142298195599299</v>
      </c>
      <c r="Z81" s="180" t="str">
        <f t="shared" si="3"/>
        <v>NO,NE,NA</v>
      </c>
      <c r="AA81" s="180">
        <f t="shared" si="3"/>
        <v>11.347677993033949</v>
      </c>
      <c r="AB81" s="180" t="str">
        <f t="shared" si="3"/>
        <v>NO,NE,NA</v>
      </c>
      <c r="AC81" s="180" t="str">
        <f t="shared" si="3"/>
        <v>NO,NE,IE,NA</v>
      </c>
      <c r="AD81" s="180" t="str">
        <f t="shared" si="3"/>
        <v>NO,NE,NA</v>
      </c>
      <c r="AE81" s="180" t="str">
        <f t="shared" si="3"/>
        <v>NO,NE,NA</v>
      </c>
      <c r="AF81" s="180">
        <f t="shared" si="3"/>
        <v>1.5330005333210299</v>
      </c>
      <c r="AG81" s="180" t="str">
        <f t="shared" si="3"/>
        <v/>
      </c>
      <c r="AH81" s="180">
        <f t="shared" si="3"/>
        <v>6490.5924236000001</v>
      </c>
      <c r="AI81" s="180">
        <f t="shared" si="3"/>
        <v>516.29724326962003</v>
      </c>
      <c r="AJ81" s="180">
        <f t="shared" si="3"/>
        <v>28.34663012199</v>
      </c>
    </row>
    <row r="82" spans="1:36" ht="14.25" customHeight="1">
      <c r="A82" s="8"/>
      <c r="B82" s="8"/>
      <c r="C82" s="8"/>
      <c r="D82" s="8"/>
      <c r="E82" s="8"/>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row>
    <row r="83" spans="1:36" ht="14.25" customHeight="1">
      <c r="A83" s="8"/>
      <c r="B83" s="8"/>
      <c r="C83" s="8"/>
      <c r="D83" s="8"/>
      <c r="E83" s="8"/>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row>
    <row r="84" spans="1:36" ht="14.25" customHeight="1">
      <c r="A84" s="193" t="s">
        <v>1888</v>
      </c>
      <c r="B84" s="181"/>
      <c r="C84" s="181"/>
      <c r="D84" s="181"/>
      <c r="E84" s="181"/>
      <c r="F84" s="182"/>
      <c r="G84" s="165" t="s">
        <v>1765</v>
      </c>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row>
    <row r="85" spans="1:36" ht="14.25" customHeight="1">
      <c r="A85" s="193" t="s">
        <v>1889</v>
      </c>
      <c r="B85" s="181"/>
      <c r="C85" s="181"/>
      <c r="D85" s="181"/>
      <c r="E85" s="181"/>
      <c r="F85" s="182"/>
      <c r="G85" s="149" t="s">
        <v>1766</v>
      </c>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row>
    <row r="86" spans="1:36" ht="14.25" customHeight="1">
      <c r="A86" s="181"/>
      <c r="B86" s="181"/>
      <c r="C86" s="181"/>
      <c r="D86" s="181"/>
      <c r="E86" s="181"/>
      <c r="F86" s="182"/>
      <c r="G86" s="149" t="s">
        <v>1767</v>
      </c>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row>
    <row r="87" spans="1:36" ht="14.25" customHeight="1">
      <c r="A87" s="181"/>
      <c r="B87" s="181"/>
      <c r="C87" s="181"/>
      <c r="D87" s="181"/>
      <c r="E87" s="181"/>
      <c r="F87" s="206"/>
      <c r="G87" s="181"/>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row>
    <row r="88" spans="1:36" ht="14.25" customHeight="1">
      <c r="A88" s="184" t="s">
        <v>1890</v>
      </c>
      <c r="B88" s="207" t="s">
        <v>1891</v>
      </c>
      <c r="C88" s="189" t="s">
        <v>1892</v>
      </c>
      <c r="D88" s="189" t="s">
        <v>1893</v>
      </c>
      <c r="E88" s="189" t="s">
        <v>1894</v>
      </c>
      <c r="F88" s="189" t="s">
        <v>70</v>
      </c>
      <c r="G88" s="189" t="s">
        <v>1773</v>
      </c>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row>
    <row r="89" spans="1:36" ht="14.25" customHeight="1">
      <c r="A89" s="190" t="s">
        <v>1895</v>
      </c>
      <c r="B89" s="343" t="s">
        <v>1775</v>
      </c>
      <c r="C89" s="344"/>
      <c r="D89" s="344"/>
      <c r="E89" s="344"/>
      <c r="F89" s="344"/>
      <c r="G89" s="345"/>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row>
    <row r="90" spans="1:36" ht="14.25" customHeight="1">
      <c r="A90" s="208" t="s">
        <v>1896</v>
      </c>
      <c r="B90" s="160">
        <v>7853.7090592547993</v>
      </c>
      <c r="C90" s="160">
        <v>9578.6390380540051</v>
      </c>
      <c r="D90" s="160">
        <v>909.65635468019082</v>
      </c>
      <c r="E90" s="160">
        <v>6.1192032504651603</v>
      </c>
      <c r="F90" s="160">
        <v>154.07923309696955</v>
      </c>
      <c r="G90" s="160" t="s">
        <v>1814</v>
      </c>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row>
    <row r="91" spans="1:36"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row>
    <row r="92" spans="1:36" ht="14.25" customHeight="1">
      <c r="A92" s="209" t="s">
        <v>1897</v>
      </c>
      <c r="B92" s="210">
        <f t="shared" ref="B92:G92" si="4">B90</f>
        <v>7853.7090592547993</v>
      </c>
      <c r="C92" s="210">
        <f t="shared" si="4"/>
        <v>9578.6390380540051</v>
      </c>
      <c r="D92" s="210">
        <f t="shared" si="4"/>
        <v>909.65635468019082</v>
      </c>
      <c r="E92" s="210">
        <f t="shared" si="4"/>
        <v>6.1192032504651603</v>
      </c>
      <c r="F92" s="210">
        <f t="shared" si="4"/>
        <v>154.07923309696955</v>
      </c>
      <c r="G92" s="210" t="str">
        <f t="shared" si="4"/>
        <v>NA</v>
      </c>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row>
    <row r="93" spans="1:36"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row>
    <row r="94" spans="1:36" ht="14.25" customHeight="1">
      <c r="A94" s="8"/>
      <c r="B94" s="8"/>
      <c r="C94" s="8"/>
      <c r="D94" s="8"/>
      <c r="E94" s="8"/>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row>
    <row r="95" spans="1:36" ht="14.25" customHeight="1">
      <c r="A95" s="151" t="s">
        <v>1898</v>
      </c>
      <c r="B95" s="181"/>
      <c r="C95" s="181"/>
      <c r="D95" s="181"/>
      <c r="E95" s="181"/>
      <c r="F95" s="181"/>
      <c r="G95" s="165" t="s">
        <v>1765</v>
      </c>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row>
    <row r="96" spans="1:36" ht="14.25" customHeight="1">
      <c r="A96" s="151" t="s">
        <v>1840</v>
      </c>
      <c r="B96" s="181"/>
      <c r="C96" s="181"/>
      <c r="D96" s="181"/>
      <c r="E96" s="181"/>
      <c r="F96" s="181"/>
      <c r="G96" s="149" t="s">
        <v>1766</v>
      </c>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row>
    <row r="97" spans="1:36" ht="14.25" customHeight="1">
      <c r="A97" s="181"/>
      <c r="B97" s="181"/>
      <c r="C97" s="181"/>
      <c r="D97" s="181"/>
      <c r="E97" s="181"/>
      <c r="F97" s="181"/>
      <c r="G97" s="149" t="s">
        <v>1767</v>
      </c>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row>
    <row r="98" spans="1:36" ht="14.25" customHeight="1">
      <c r="A98" s="181"/>
      <c r="B98" s="181"/>
      <c r="C98" s="181"/>
      <c r="D98" s="181"/>
      <c r="E98" s="181"/>
      <c r="F98" s="181"/>
      <c r="G98" s="181"/>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row>
    <row r="99" spans="1:36" ht="54" customHeight="1">
      <c r="A99" s="348" t="s">
        <v>1768</v>
      </c>
      <c r="B99" s="211" t="s">
        <v>1899</v>
      </c>
      <c r="C99" s="211" t="s">
        <v>1900</v>
      </c>
      <c r="D99" s="211" t="s">
        <v>1901</v>
      </c>
      <c r="E99" s="211" t="s">
        <v>1902</v>
      </c>
      <c r="F99" s="211" t="s">
        <v>70</v>
      </c>
      <c r="G99" s="211" t="s">
        <v>1773</v>
      </c>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row>
    <row r="100" spans="1:36" ht="14.25" customHeight="1">
      <c r="A100" s="349"/>
      <c r="B100" s="350" t="s">
        <v>1775</v>
      </c>
      <c r="C100" s="344"/>
      <c r="D100" s="344"/>
      <c r="E100" s="344"/>
      <c r="F100" s="344"/>
      <c r="G100" s="345"/>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row>
    <row r="101" spans="1:36" ht="14.25" customHeight="1">
      <c r="A101" s="212" t="s">
        <v>1903</v>
      </c>
      <c r="B101" s="160">
        <v>-756056.48346272612</v>
      </c>
      <c r="C101" s="160">
        <v>361.51530433402655</v>
      </c>
      <c r="D101" s="160">
        <v>23.437425122404811</v>
      </c>
      <c r="E101" s="160">
        <v>154.05671927844622</v>
      </c>
      <c r="F101" s="160">
        <v>5080.526181748176</v>
      </c>
      <c r="G101" s="160" t="s">
        <v>1820</v>
      </c>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row>
    <row r="102" spans="1:36" ht="14.25" customHeight="1">
      <c r="A102" s="8"/>
      <c r="B102" s="8"/>
      <c r="C102" s="8"/>
      <c r="D102" s="8"/>
      <c r="E102" s="8"/>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row>
    <row r="103" spans="1:36" ht="14.25" customHeight="1">
      <c r="A103" s="162" t="s">
        <v>1904</v>
      </c>
      <c r="B103" s="163">
        <f t="shared" ref="B103:G103" si="5">B101</f>
        <v>-756056.48346272612</v>
      </c>
      <c r="C103" s="180">
        <f t="shared" si="5"/>
        <v>361.51530433402655</v>
      </c>
      <c r="D103" s="180">
        <f t="shared" si="5"/>
        <v>23.437425122404811</v>
      </c>
      <c r="E103" s="180">
        <f t="shared" si="5"/>
        <v>154.05671927844622</v>
      </c>
      <c r="F103" s="180">
        <f t="shared" si="5"/>
        <v>5080.526181748176</v>
      </c>
      <c r="G103" s="180" t="str">
        <f t="shared" si="5"/>
        <v>NE,NA</v>
      </c>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row>
    <row r="104" spans="1:36" ht="14.25" customHeight="1">
      <c r="A104" s="8"/>
      <c r="B104" s="8"/>
      <c r="C104" s="8"/>
      <c r="D104" s="8"/>
      <c r="E104" s="8"/>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row>
    <row r="105" spans="1:36" ht="14.25" customHeight="1">
      <c r="A105" s="8"/>
      <c r="B105" s="8"/>
      <c r="C105" s="8"/>
      <c r="D105" s="8"/>
      <c r="E105" s="8"/>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row>
    <row r="106" spans="1:36" ht="14.25" customHeight="1">
      <c r="A106" s="351" t="s">
        <v>1905</v>
      </c>
      <c r="B106" s="335"/>
      <c r="C106" s="181"/>
      <c r="D106" s="181"/>
      <c r="E106" s="181"/>
      <c r="F106" s="181"/>
      <c r="G106" s="181"/>
      <c r="H106" s="165" t="s">
        <v>1765</v>
      </c>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row>
    <row r="107" spans="1:36" ht="14.25" customHeight="1">
      <c r="A107" s="193" t="s">
        <v>1840</v>
      </c>
      <c r="B107" s="166"/>
      <c r="C107" s="181"/>
      <c r="D107" s="181"/>
      <c r="E107" s="181"/>
      <c r="F107" s="181"/>
      <c r="G107" s="181"/>
      <c r="H107" s="149" t="s">
        <v>1766</v>
      </c>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row>
    <row r="108" spans="1:36" ht="14.25" customHeight="1">
      <c r="A108" s="181"/>
      <c r="B108" s="181"/>
      <c r="C108" s="181"/>
      <c r="D108" s="181"/>
      <c r="E108" s="181"/>
      <c r="F108" s="181"/>
      <c r="G108" s="181"/>
      <c r="H108" s="149" t="s">
        <v>1767</v>
      </c>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row>
    <row r="109" spans="1:36" ht="14.25" customHeight="1">
      <c r="A109" s="181"/>
      <c r="B109" s="181"/>
      <c r="C109" s="181"/>
      <c r="D109" s="181"/>
      <c r="E109" s="181"/>
      <c r="F109" s="181"/>
      <c r="G109" s="181"/>
      <c r="H109" s="213"/>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row>
    <row r="110" spans="1:36" ht="14.25" customHeight="1">
      <c r="A110" s="352" t="s">
        <v>1906</v>
      </c>
      <c r="B110" s="214" t="s">
        <v>1907</v>
      </c>
      <c r="C110" s="215" t="s">
        <v>1908</v>
      </c>
      <c r="D110" s="215" t="s">
        <v>1909</v>
      </c>
      <c r="E110" s="215" t="s">
        <v>1910</v>
      </c>
      <c r="F110" s="215" t="s">
        <v>70</v>
      </c>
      <c r="G110" s="216" t="s">
        <v>1773</v>
      </c>
      <c r="H110" s="217" t="s">
        <v>1911</v>
      </c>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row>
    <row r="111" spans="1:36" ht="14.25" customHeight="1">
      <c r="A111" s="353"/>
      <c r="B111" s="354" t="s">
        <v>1775</v>
      </c>
      <c r="C111" s="344"/>
      <c r="D111" s="344"/>
      <c r="E111" s="344"/>
      <c r="F111" s="344"/>
      <c r="G111" s="344"/>
      <c r="H111" s="355"/>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row>
    <row r="112" spans="1:36" ht="14.25" customHeight="1">
      <c r="A112" s="218" t="s">
        <v>1912</v>
      </c>
      <c r="B112" s="160" t="s">
        <v>1807</v>
      </c>
      <c r="C112" s="160">
        <v>5946.6835084857275</v>
      </c>
      <c r="D112" s="160">
        <v>20.321113183524819</v>
      </c>
      <c r="E112" s="160">
        <v>2.3460190219567099</v>
      </c>
      <c r="F112" s="160">
        <v>6.5483463597946603</v>
      </c>
      <c r="G112" s="160">
        <v>114.39560414851302</v>
      </c>
      <c r="H112" s="160">
        <v>0.74349333311907995</v>
      </c>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row>
    <row r="113" spans="1:36" ht="14.25" customHeight="1">
      <c r="A113" s="8"/>
      <c r="B113" s="8"/>
      <c r="C113" s="8"/>
      <c r="D113" s="8"/>
      <c r="E113" s="8"/>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row>
    <row r="114" spans="1:36" ht="14.25" customHeight="1">
      <c r="A114" s="162" t="s">
        <v>1913</v>
      </c>
      <c r="B114" s="180" t="str">
        <f t="shared" ref="B114:H114" si="6">B112</f>
        <v>NO,IE,NA</v>
      </c>
      <c r="C114" s="180">
        <f t="shared" si="6"/>
        <v>5946.6835084857275</v>
      </c>
      <c r="D114" s="180">
        <f t="shared" si="6"/>
        <v>20.321113183524819</v>
      </c>
      <c r="E114" s="180">
        <f t="shared" si="6"/>
        <v>2.3460190219567099</v>
      </c>
      <c r="F114" s="180">
        <f t="shared" si="6"/>
        <v>6.5483463597946603</v>
      </c>
      <c r="G114" s="180">
        <f t="shared" si="6"/>
        <v>114.39560414851302</v>
      </c>
      <c r="H114" s="180">
        <f t="shared" si="6"/>
        <v>0.74349333311907995</v>
      </c>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row>
    <row r="115" spans="1:36" ht="14.25" customHeight="1">
      <c r="A115" s="8"/>
      <c r="B115" s="8"/>
      <c r="C115" s="8"/>
      <c r="D115" s="8"/>
      <c r="E115" s="8"/>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row>
    <row r="116" spans="1:36" ht="14.25" customHeight="1">
      <c r="A116" s="8"/>
      <c r="B116" s="8"/>
      <c r="C116" s="8"/>
      <c r="D116" s="8"/>
      <c r="E116" s="8"/>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row>
    <row r="117" spans="1:36" ht="14.25" customHeight="1">
      <c r="A117" s="162" t="s">
        <v>1914</v>
      </c>
      <c r="B117" s="219" t="s">
        <v>1915</v>
      </c>
      <c r="C117" s="219" t="s">
        <v>1916</v>
      </c>
      <c r="D117" s="219" t="s">
        <v>1917</v>
      </c>
      <c r="E117" s="219" t="s">
        <v>1918</v>
      </c>
      <c r="F117" s="219" t="s">
        <v>70</v>
      </c>
      <c r="G117" s="219" t="s">
        <v>1773</v>
      </c>
      <c r="H117" s="219" t="s">
        <v>1919</v>
      </c>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row>
    <row r="118" spans="1:36" ht="14.25" customHeight="1">
      <c r="A118" s="220" t="s">
        <v>1920</v>
      </c>
      <c r="B118" s="221">
        <f t="shared" ref="B118:H118" si="7">B13</f>
        <v>6044184.233017941</v>
      </c>
      <c r="C118" s="221">
        <f t="shared" si="7"/>
        <v>12132.773414404321</v>
      </c>
      <c r="D118" s="221">
        <f t="shared" si="7"/>
        <v>250.65797970449802</v>
      </c>
      <c r="E118" s="221">
        <f t="shared" si="7"/>
        <v>18305.749424551203</v>
      </c>
      <c r="F118" s="221">
        <f t="shared" si="7"/>
        <v>65117.178069736605</v>
      </c>
      <c r="G118" s="221">
        <f t="shared" si="7"/>
        <v>7244.4555805128311</v>
      </c>
      <c r="H118" s="221">
        <f t="shared" si="7"/>
        <v>12364.091048770906</v>
      </c>
      <c r="I118" s="2"/>
      <c r="J118" s="142"/>
      <c r="K118" s="2"/>
      <c r="L118" s="142"/>
      <c r="M118" s="2"/>
      <c r="N118" s="2"/>
      <c r="O118" s="2"/>
      <c r="P118" s="2"/>
      <c r="Q118" s="2"/>
      <c r="R118" s="2"/>
      <c r="S118" s="2"/>
      <c r="T118" s="2"/>
      <c r="U118" s="2"/>
      <c r="V118" s="2"/>
      <c r="W118" s="2"/>
      <c r="X118" s="2"/>
      <c r="Y118" s="2"/>
      <c r="Z118" s="2"/>
      <c r="AA118" s="2"/>
      <c r="AB118" s="2"/>
      <c r="AC118" s="2"/>
      <c r="AD118" s="2"/>
      <c r="AE118" s="2"/>
      <c r="AF118" s="2"/>
      <c r="AG118" s="2"/>
      <c r="AH118" s="2"/>
      <c r="AI118" s="2"/>
      <c r="AJ118" s="2"/>
    </row>
    <row r="119" spans="1:36" ht="14.25" customHeight="1">
      <c r="A119" s="220" t="s">
        <v>1921</v>
      </c>
      <c r="B119" s="221">
        <f t="shared" ref="B119:D119" si="8">G61</f>
        <v>22488.745068771925</v>
      </c>
      <c r="C119" s="221">
        <f t="shared" si="8"/>
        <v>4.80436432636E-3</v>
      </c>
      <c r="D119" s="221">
        <f t="shared" si="8"/>
        <v>5.0501611243300003E-3</v>
      </c>
      <c r="E119" s="221"/>
      <c r="F119" s="222"/>
      <c r="G119" s="222"/>
      <c r="H119" s="222"/>
      <c r="I119" s="2"/>
      <c r="J119" s="14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row>
    <row r="120" spans="1:36" ht="14.25" customHeight="1">
      <c r="A120" s="220" t="s">
        <v>1922</v>
      </c>
      <c r="B120" s="221">
        <f t="shared" ref="B120:D120" si="9">B71</f>
        <v>191653.72458724387</v>
      </c>
      <c r="C120" s="221">
        <f t="shared" si="9"/>
        <v>4.4228396639999996</v>
      </c>
      <c r="D120" s="221">
        <f t="shared" si="9"/>
        <v>83.654409240516358</v>
      </c>
      <c r="E120" s="221">
        <f t="shared" ref="E120:H120" si="10">J71</f>
        <v>572.16514495327442</v>
      </c>
      <c r="F120" s="221">
        <f t="shared" si="10"/>
        <v>1557.1939910195872</v>
      </c>
      <c r="G120" s="221">
        <f t="shared" si="10"/>
        <v>5849.2197121443369</v>
      </c>
      <c r="H120" s="221">
        <f t="shared" si="10"/>
        <v>830.75987228203655</v>
      </c>
      <c r="I120" s="2"/>
      <c r="J120" s="14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row>
    <row r="121" spans="1:36" ht="14.25" customHeight="1">
      <c r="A121" s="220" t="s">
        <v>1923</v>
      </c>
      <c r="B121" s="221">
        <f t="shared" ref="B121:H121" si="11">B92</f>
        <v>7853.7090592547993</v>
      </c>
      <c r="C121" s="221">
        <f t="shared" si="11"/>
        <v>9578.6390380540051</v>
      </c>
      <c r="D121" s="221">
        <f t="shared" si="11"/>
        <v>909.65635468019082</v>
      </c>
      <c r="E121" s="221">
        <f t="shared" si="11"/>
        <v>6.1192032504651603</v>
      </c>
      <c r="F121" s="221">
        <f t="shared" si="11"/>
        <v>154.07923309696955</v>
      </c>
      <c r="G121" s="221" t="str">
        <f t="shared" si="11"/>
        <v>NA</v>
      </c>
      <c r="H121" s="221">
        <f t="shared" si="11"/>
        <v>0</v>
      </c>
      <c r="I121" s="2"/>
      <c r="J121" s="14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row>
    <row r="122" spans="1:36" ht="14.25" customHeight="1">
      <c r="A122" s="220" t="s">
        <v>1924</v>
      </c>
      <c r="B122" s="221">
        <f t="shared" ref="B122:H122" si="12">B103</f>
        <v>-756056.48346272612</v>
      </c>
      <c r="C122" s="221">
        <f t="shared" si="12"/>
        <v>361.51530433402655</v>
      </c>
      <c r="D122" s="221">
        <f t="shared" si="12"/>
        <v>23.437425122404811</v>
      </c>
      <c r="E122" s="221">
        <f t="shared" si="12"/>
        <v>154.05671927844622</v>
      </c>
      <c r="F122" s="221">
        <f t="shared" si="12"/>
        <v>5080.526181748176</v>
      </c>
      <c r="G122" s="221" t="str">
        <f t="shared" si="12"/>
        <v>NE,NA</v>
      </c>
      <c r="H122" s="221">
        <f t="shared" si="12"/>
        <v>0</v>
      </c>
      <c r="I122" s="2"/>
      <c r="J122" s="14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row>
    <row r="123" spans="1:36" ht="14.25" customHeight="1">
      <c r="A123" s="220" t="s">
        <v>1925</v>
      </c>
      <c r="B123" s="223" t="str">
        <f t="shared" ref="B123:H123" si="13">B114</f>
        <v>NO,IE,NA</v>
      </c>
      <c r="C123" s="223">
        <f t="shared" si="13"/>
        <v>5946.6835084857275</v>
      </c>
      <c r="D123" s="223">
        <f t="shared" si="13"/>
        <v>20.321113183524819</v>
      </c>
      <c r="E123" s="223">
        <f t="shared" si="13"/>
        <v>2.3460190219567099</v>
      </c>
      <c r="F123" s="223">
        <f t="shared" si="13"/>
        <v>6.5483463597946603</v>
      </c>
      <c r="G123" s="223">
        <f t="shared" si="13"/>
        <v>114.39560414851302</v>
      </c>
      <c r="H123" s="223">
        <f t="shared" si="13"/>
        <v>0.74349333311907995</v>
      </c>
      <c r="I123" s="2"/>
      <c r="J123" s="14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row>
    <row r="124" spans="1:36" ht="14.25" customHeight="1">
      <c r="A124" s="83" t="s">
        <v>1926</v>
      </c>
      <c r="B124" s="224">
        <f t="shared" ref="B124:H124" si="14">SUM(B118,B120,B121,B122,B123)</f>
        <v>5487635.1832017144</v>
      </c>
      <c r="C124" s="224">
        <f t="shared" si="14"/>
        <v>28024.034104942079</v>
      </c>
      <c r="D124" s="224">
        <f t="shared" si="14"/>
        <v>1287.7272819311349</v>
      </c>
      <c r="E124" s="224">
        <f t="shared" si="14"/>
        <v>19040.436511055344</v>
      </c>
      <c r="F124" s="224">
        <f t="shared" si="14"/>
        <v>71915.525821961142</v>
      </c>
      <c r="G124" s="224">
        <f t="shared" si="14"/>
        <v>13208.070896805681</v>
      </c>
      <c r="H124" s="224">
        <f t="shared" si="14"/>
        <v>13195.594414386062</v>
      </c>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row>
    <row r="125" spans="1:36" ht="14.25" customHeight="1">
      <c r="A125" s="8"/>
      <c r="B125" s="8"/>
      <c r="C125" s="8"/>
      <c r="D125" s="8"/>
      <c r="E125" s="8"/>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row>
    <row r="126" spans="1:36" ht="14.25" customHeight="1">
      <c r="A126" s="162" t="s">
        <v>1927</v>
      </c>
      <c r="B126" s="162" t="s">
        <v>1841</v>
      </c>
      <c r="C126" s="162" t="s">
        <v>1842</v>
      </c>
      <c r="D126" s="162" t="s">
        <v>1843</v>
      </c>
      <c r="E126" s="162" t="s">
        <v>1844</v>
      </c>
      <c r="F126" s="225" t="s">
        <v>1845</v>
      </c>
      <c r="G126" s="225" t="s">
        <v>1846</v>
      </c>
      <c r="H126" s="225" t="s">
        <v>1847</v>
      </c>
      <c r="I126" s="225" t="s">
        <v>1848</v>
      </c>
      <c r="J126" s="225" t="s">
        <v>1849</v>
      </c>
      <c r="K126" s="225" t="s">
        <v>1850</v>
      </c>
      <c r="L126" s="225" t="s">
        <v>1851</v>
      </c>
      <c r="M126" s="225" t="s">
        <v>1852</v>
      </c>
      <c r="N126" s="225" t="s">
        <v>1853</v>
      </c>
      <c r="O126" s="225" t="s">
        <v>1854</v>
      </c>
      <c r="P126" s="225" t="s">
        <v>1855</v>
      </c>
      <c r="Q126" s="225" t="s">
        <v>1856</v>
      </c>
      <c r="R126" s="225" t="s">
        <v>1857</v>
      </c>
      <c r="S126" s="225" t="s">
        <v>1858</v>
      </c>
      <c r="T126" s="225" t="s">
        <v>1859</v>
      </c>
      <c r="U126" s="225" t="s">
        <v>1928</v>
      </c>
      <c r="V126" s="225" t="s">
        <v>1861</v>
      </c>
      <c r="W126" s="225" t="s">
        <v>1929</v>
      </c>
      <c r="X126" s="225" t="s">
        <v>1930</v>
      </c>
      <c r="Y126" s="225" t="s">
        <v>1931</v>
      </c>
      <c r="Z126" s="225" t="s">
        <v>1932</v>
      </c>
      <c r="AA126" s="225" t="s">
        <v>1933</v>
      </c>
      <c r="AB126" s="225" t="s">
        <v>1934</v>
      </c>
      <c r="AC126" s="225" t="s">
        <v>1935</v>
      </c>
      <c r="AD126" s="225" t="s">
        <v>1936</v>
      </c>
      <c r="AE126" s="225" t="s">
        <v>1937</v>
      </c>
      <c r="AF126" s="225" t="s">
        <v>1938</v>
      </c>
      <c r="AG126" s="225" t="s">
        <v>1872</v>
      </c>
      <c r="AH126" s="225" t="s">
        <v>1939</v>
      </c>
      <c r="AI126" s="225" t="s">
        <v>1940</v>
      </c>
      <c r="AJ126" s="225" t="s">
        <v>1941</v>
      </c>
    </row>
    <row r="127" spans="1:36" ht="14.25" customHeight="1">
      <c r="A127" s="8" t="s">
        <v>1942</v>
      </c>
      <c r="B127" s="85">
        <f t="shared" ref="B127:C127" si="15">B79</f>
        <v>1368.5395463487491</v>
      </c>
      <c r="C127" s="85">
        <f t="shared" si="15"/>
        <v>397.31929999999994</v>
      </c>
      <c r="D127" s="85">
        <v>0</v>
      </c>
      <c r="E127" s="85">
        <v>0</v>
      </c>
      <c r="F127" s="85">
        <f>F79</f>
        <v>2582.8095400000002</v>
      </c>
      <c r="G127" s="85">
        <v>0</v>
      </c>
      <c r="H127" s="85">
        <f>H79</f>
        <v>52974.480300000003</v>
      </c>
      <c r="I127" s="85">
        <v>0</v>
      </c>
      <c r="J127" s="85">
        <f>J79</f>
        <v>2095.9452000000001</v>
      </c>
      <c r="K127" s="85">
        <v>0</v>
      </c>
      <c r="L127" s="85">
        <v>0</v>
      </c>
      <c r="M127" s="85">
        <v>0</v>
      </c>
      <c r="N127" s="85">
        <v>0</v>
      </c>
      <c r="O127" s="85">
        <v>0</v>
      </c>
      <c r="P127" s="85">
        <v>0</v>
      </c>
      <c r="Q127" s="85">
        <f>Q79</f>
        <v>117.73</v>
      </c>
      <c r="R127" s="85">
        <v>0</v>
      </c>
      <c r="S127" s="85">
        <v>0</v>
      </c>
      <c r="T127" s="85">
        <v>0</v>
      </c>
      <c r="U127" s="85">
        <v>0</v>
      </c>
      <c r="V127" s="85" t="str">
        <f t="shared" ref="V127:Y127" si="16">V79</f>
        <v/>
      </c>
      <c r="W127" s="85">
        <f t="shared" si="16"/>
        <v>538.34234838564691</v>
      </c>
      <c r="X127" s="85">
        <f t="shared" si="16"/>
        <v>205.73997693468385</v>
      </c>
      <c r="Y127" s="85">
        <f t="shared" si="16"/>
        <v>8.9142298195599299</v>
      </c>
      <c r="Z127" s="85">
        <v>0</v>
      </c>
      <c r="AA127" s="85">
        <f>AA79</f>
        <v>11.347677993033949</v>
      </c>
      <c r="AB127" s="85">
        <v>0</v>
      </c>
      <c r="AC127" s="85">
        <v>0</v>
      </c>
      <c r="AD127" s="85">
        <v>0</v>
      </c>
      <c r="AE127" s="85">
        <v>0</v>
      </c>
      <c r="AF127" s="85">
        <v>0</v>
      </c>
      <c r="AG127" s="85" t="str">
        <f t="shared" ref="AG127:AJ127" si="17">AG79</f>
        <v/>
      </c>
      <c r="AH127" s="85">
        <f t="shared" si="17"/>
        <v>6490.5924236000001</v>
      </c>
      <c r="AI127" s="85">
        <f t="shared" si="17"/>
        <v>516.29724326962003</v>
      </c>
      <c r="AJ127" s="85">
        <f t="shared" si="17"/>
        <v>28.34663012199</v>
      </c>
    </row>
    <row r="128" spans="1:36" ht="14.25" customHeight="1">
      <c r="A128" s="8" t="s">
        <v>1943</v>
      </c>
      <c r="B128" s="8">
        <f t="shared" ref="B128:T128" si="18">B127*IFERROR(INDEX($H$151:$H$357,MATCH(B126,$A$151:$A$357,0),1),INDEX($H$151:$H$357,MATCH(B126,$B$151:$B$357,0),1))/1000</f>
        <v>16969.890374724488</v>
      </c>
      <c r="C128" s="8">
        <f t="shared" si="18"/>
        <v>268.98516609999996</v>
      </c>
      <c r="D128" s="8">
        <f t="shared" si="18"/>
        <v>0</v>
      </c>
      <c r="E128" s="8">
        <f t="shared" si="18"/>
        <v>0</v>
      </c>
      <c r="F128" s="8">
        <f t="shared" si="18"/>
        <v>8187.5062418000007</v>
      </c>
      <c r="G128" s="8">
        <f t="shared" si="18"/>
        <v>0</v>
      </c>
      <c r="H128" s="8">
        <f t="shared" si="18"/>
        <v>68866.824389999994</v>
      </c>
      <c r="I128" s="8">
        <f t="shared" si="18"/>
        <v>0</v>
      </c>
      <c r="J128" s="8">
        <f t="shared" si="18"/>
        <v>10060.536960000001</v>
      </c>
      <c r="K128" s="8">
        <f t="shared" si="18"/>
        <v>0</v>
      </c>
      <c r="L128" s="8">
        <f t="shared" si="18"/>
        <v>0</v>
      </c>
      <c r="M128" s="8">
        <f t="shared" si="18"/>
        <v>0</v>
      </c>
      <c r="N128" s="8">
        <f t="shared" si="18"/>
        <v>0</v>
      </c>
      <c r="O128" s="8">
        <f t="shared" si="18"/>
        <v>0</v>
      </c>
      <c r="P128" s="8">
        <f t="shared" si="18"/>
        <v>0</v>
      </c>
      <c r="Q128" s="8">
        <f t="shared" si="18"/>
        <v>948.90380000000005</v>
      </c>
      <c r="R128" s="8">
        <f t="shared" si="18"/>
        <v>0</v>
      </c>
      <c r="S128" s="8">
        <f t="shared" si="18"/>
        <v>0</v>
      </c>
      <c r="T128" s="8">
        <f t="shared" si="18"/>
        <v>0</v>
      </c>
      <c r="U128" s="8"/>
      <c r="V128" s="8"/>
      <c r="W128" s="8">
        <f t="shared" ref="W128:AA128" si="19">W127*IFERROR(INDEX($H$151:$H$357,MATCH(W126,$A$151:$A$357,0),1),INDEX($H$151:$H$357,MATCH(W126,$B$151:$B$357,0),1))/1000</f>
        <v>3569.2097697968388</v>
      </c>
      <c r="X128" s="8">
        <f t="shared" si="19"/>
        <v>2283.7137439749908</v>
      </c>
      <c r="Y128" s="8">
        <f t="shared" si="19"/>
        <v>79.336645394083376</v>
      </c>
      <c r="Z128" s="8">
        <f t="shared" si="19"/>
        <v>0</v>
      </c>
      <c r="AA128" s="8">
        <f t="shared" si="19"/>
        <v>108.25684805354388</v>
      </c>
      <c r="AB128" s="8">
        <v>0</v>
      </c>
      <c r="AC128" s="8">
        <v>0</v>
      </c>
      <c r="AD128" s="8">
        <f t="shared" ref="AD128:AE128" si="20">AD127*IFERROR(INDEX($H$151:$H$357,MATCH(AD126,$A$151:$A$357,0),1),INDEX($H$151:$H$357,MATCH(AD126,$B$151:$B$357,0),1))/1000</f>
        <v>0</v>
      </c>
      <c r="AE128" s="8">
        <f t="shared" si="20"/>
        <v>0</v>
      </c>
      <c r="AF128" s="8">
        <v>0</v>
      </c>
      <c r="AG128" s="8">
        <v>0</v>
      </c>
      <c r="AH128" s="85">
        <f>AH127</f>
        <v>6490.5924236000001</v>
      </c>
      <c r="AI128" s="8">
        <f t="shared" ref="AI128:AJ128" si="21">AI127*IFERROR(INDEX($H$151:$H$357,MATCH(AI126,$A$151:$A$357,0),1),INDEX($H$151:$H$357,MATCH(AI126,$B$151:$B$357,0),1))/1000</f>
        <v>12132.98521683607</v>
      </c>
      <c r="AJ128" s="8">
        <f t="shared" si="21"/>
        <v>456.38074496403902</v>
      </c>
    </row>
    <row r="129" spans="1:36" ht="14.25" customHeight="1">
      <c r="A129" s="8"/>
      <c r="B129" s="8"/>
      <c r="C129" s="8"/>
      <c r="D129" s="8"/>
      <c r="E129" s="8"/>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row>
    <row r="130" spans="1:36" ht="14.25" customHeight="1">
      <c r="A130" s="83" t="s">
        <v>1926</v>
      </c>
      <c r="B130" s="83">
        <f>SUM(B128:AJ128)</f>
        <v>130423.12232524405</v>
      </c>
      <c r="C130" s="8"/>
      <c r="D130" s="8"/>
      <c r="E130" s="8"/>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row>
    <row r="131" spans="1:36" ht="14.25" customHeight="1">
      <c r="A131" s="8"/>
      <c r="B131" s="8"/>
      <c r="C131" s="8"/>
      <c r="D131" s="8"/>
      <c r="E131" s="8"/>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row>
    <row r="132" spans="1:36" ht="14.25" customHeight="1">
      <c r="A132" s="162" t="s">
        <v>1944</v>
      </c>
      <c r="B132" s="219" t="s">
        <v>1945</v>
      </c>
      <c r="C132" s="219" t="s">
        <v>1946</v>
      </c>
      <c r="D132" s="219" t="s">
        <v>1947</v>
      </c>
      <c r="E132" s="219" t="s">
        <v>1948</v>
      </c>
      <c r="F132" s="219" t="s">
        <v>70</v>
      </c>
      <c r="G132" s="219" t="s">
        <v>1773</v>
      </c>
      <c r="H132" s="219" t="s">
        <v>1949</v>
      </c>
      <c r="I132" s="219" t="s">
        <v>1619</v>
      </c>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row>
    <row r="133" spans="1:36" ht="14.25" customHeight="1">
      <c r="A133" s="8" t="s">
        <v>1950</v>
      </c>
      <c r="B133" s="147">
        <f>B124/1000</f>
        <v>5487.6351832017144</v>
      </c>
      <c r="C133" s="8">
        <f>C124*H152/1000</f>
        <v>784.67295493837821</v>
      </c>
      <c r="D133" s="8">
        <f>D124*H154/1000</f>
        <v>341.24772971175076</v>
      </c>
      <c r="E133" s="8">
        <f>E124*C363/1000</f>
        <v>-156.13157939065383</v>
      </c>
      <c r="F133" s="2">
        <f>F124*C362/1000</f>
        <v>129.44794647953006</v>
      </c>
      <c r="G133" s="2">
        <f>G124*C361/1000</f>
        <v>66.040354484028398</v>
      </c>
      <c r="H133" s="2">
        <f>C366/1000</f>
        <v>0</v>
      </c>
      <c r="I133" s="2">
        <f>B130/1000</f>
        <v>130.42312232524407</v>
      </c>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row>
    <row r="134" spans="1:36" ht="14.25" customHeight="1">
      <c r="A134" s="8"/>
      <c r="B134" s="8"/>
      <c r="C134" s="8"/>
      <c r="D134" s="8"/>
      <c r="E134" s="8"/>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row>
    <row r="135" spans="1:36" ht="14.25" customHeight="1">
      <c r="A135" s="226" t="s">
        <v>1951</v>
      </c>
      <c r="B135" s="227">
        <f>SUM(B133:I133)</f>
        <v>6783.3357117499918</v>
      </c>
      <c r="C135" s="8"/>
      <c r="D135" s="8"/>
      <c r="E135" s="8"/>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row>
    <row r="136" spans="1:36" ht="14.25" customHeight="1">
      <c r="A136" s="83"/>
      <c r="B136" s="147"/>
      <c r="C136" s="8"/>
      <c r="D136" s="8"/>
      <c r="E136" s="8"/>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row>
    <row r="137" spans="1:36" ht="14.25" customHeight="1">
      <c r="A137" s="83"/>
      <c r="B137" s="147"/>
      <c r="C137" s="8"/>
      <c r="D137" s="8"/>
      <c r="E137" s="8"/>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row>
    <row r="138" spans="1:36" ht="15" customHeight="1">
      <c r="A138" s="2" t="s">
        <v>1952</v>
      </c>
      <c r="B138" s="8">
        <v>-911929</v>
      </c>
      <c r="C138" s="8">
        <v>332</v>
      </c>
      <c r="D138" s="8">
        <v>18</v>
      </c>
      <c r="E138" s="336" t="s">
        <v>1953</v>
      </c>
      <c r="F138" s="337"/>
      <c r="G138" s="337"/>
      <c r="H138" s="337"/>
      <c r="I138" s="337"/>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row>
    <row r="139" spans="1:36" ht="14.25" customHeight="1">
      <c r="A139" s="2" t="s">
        <v>1954</v>
      </c>
      <c r="B139" s="147">
        <f>B138/1000</f>
        <v>-911.92899999999997</v>
      </c>
      <c r="C139" s="8">
        <f>C138*H152/1000</f>
        <v>9.2959999999999994</v>
      </c>
      <c r="D139" s="8">
        <f>D138*H154/1000</f>
        <v>4.7699999999999996</v>
      </c>
      <c r="E139" s="337"/>
      <c r="F139" s="337"/>
      <c r="G139" s="337"/>
      <c r="H139" s="337"/>
      <c r="I139" s="337"/>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row>
    <row r="140" spans="1:36" ht="14.25" customHeight="1">
      <c r="A140" s="83"/>
      <c r="B140" s="147"/>
      <c r="C140" s="8"/>
      <c r="D140" s="8"/>
      <c r="E140" s="8"/>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row>
    <row r="141" spans="1:36" ht="14.25" customHeight="1">
      <c r="A141" s="83"/>
      <c r="B141" s="147"/>
      <c r="C141" s="8"/>
      <c r="D141" s="8"/>
      <c r="E141" s="8"/>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row>
    <row r="142" spans="1:36" ht="14.25" customHeight="1">
      <c r="A142" s="226" t="s">
        <v>1955</v>
      </c>
      <c r="B142" s="227">
        <f>B135-B103/1000+SUM(B139:D139)</f>
        <v>6641.5291952127172</v>
      </c>
      <c r="C142" s="147" t="e">
        <f>B142-#REF!</f>
        <v>#REF!</v>
      </c>
      <c r="D142" s="8"/>
      <c r="E142" s="8"/>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row>
    <row r="143" spans="1:36" ht="14.25" customHeight="1">
      <c r="A143" s="83"/>
      <c r="B143" s="147"/>
      <c r="C143" s="8"/>
      <c r="D143" s="8"/>
      <c r="E143" s="8"/>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row>
    <row r="144" spans="1:36" ht="14.25" customHeight="1">
      <c r="A144" s="83"/>
      <c r="B144" s="147"/>
      <c r="C144" s="8"/>
      <c r="D144" s="8"/>
      <c r="E144" s="8"/>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row>
    <row r="145" spans="1:36" ht="14.25" customHeight="1">
      <c r="A145" s="83"/>
      <c r="B145" s="147"/>
      <c r="C145" s="8"/>
      <c r="D145" s="8"/>
      <c r="E145" s="8"/>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row>
    <row r="146" spans="1:36" ht="14.25" customHeight="1">
      <c r="A146" s="83"/>
      <c r="B146" s="147"/>
      <c r="C146" s="8"/>
      <c r="D146" s="8"/>
      <c r="E146" s="8"/>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row>
    <row r="147" spans="1:36" ht="14.25" customHeight="1">
      <c r="A147" s="228" t="s">
        <v>1956</v>
      </c>
      <c r="B147" s="229"/>
      <c r="C147" s="229"/>
      <c r="D147" s="229"/>
      <c r="E147" s="229"/>
      <c r="F147" s="229"/>
      <c r="G147" s="229"/>
      <c r="H147" s="229"/>
      <c r="I147" s="229"/>
      <c r="J147" s="229"/>
      <c r="K147" s="229"/>
      <c r="L147" s="229"/>
      <c r="M147" s="229"/>
      <c r="N147" s="229"/>
      <c r="O147" s="2"/>
      <c r="P147" s="2"/>
      <c r="Q147" s="2"/>
      <c r="R147" s="2"/>
      <c r="S147" s="2"/>
      <c r="T147" s="2"/>
      <c r="U147" s="2"/>
      <c r="V147" s="2"/>
      <c r="W147" s="2"/>
      <c r="X147" s="2"/>
      <c r="Y147" s="2"/>
      <c r="Z147" s="2"/>
      <c r="AA147" s="2"/>
      <c r="AB147" s="2"/>
      <c r="AC147" s="2"/>
      <c r="AD147" s="2"/>
      <c r="AE147" s="2"/>
      <c r="AF147" s="2"/>
      <c r="AG147" s="2"/>
      <c r="AH147" s="2"/>
      <c r="AI147" s="2"/>
      <c r="AJ147" s="2"/>
    </row>
    <row r="148" spans="1:36" ht="14.25" customHeight="1">
      <c r="A148" s="229" t="s">
        <v>1957</v>
      </c>
      <c r="B148" s="229"/>
      <c r="C148" s="229"/>
      <c r="D148" s="229"/>
      <c r="E148" s="229"/>
      <c r="F148" s="229"/>
      <c r="G148" s="229"/>
      <c r="H148" s="229"/>
      <c r="I148" s="229"/>
      <c r="J148" s="229"/>
      <c r="K148" s="229"/>
      <c r="L148" s="229"/>
      <c r="M148" s="229"/>
      <c r="N148" s="229"/>
      <c r="O148" s="2"/>
      <c r="P148" s="2"/>
      <c r="Q148" s="2"/>
      <c r="R148" s="2"/>
      <c r="S148" s="2"/>
      <c r="T148" s="2"/>
      <c r="U148" s="2"/>
      <c r="V148" s="2"/>
      <c r="W148" s="2"/>
      <c r="X148" s="2"/>
      <c r="Y148" s="2"/>
      <c r="Z148" s="2"/>
      <c r="AA148" s="2"/>
      <c r="AB148" s="2"/>
      <c r="AC148" s="2"/>
      <c r="AD148" s="2"/>
      <c r="AE148" s="2"/>
      <c r="AF148" s="2"/>
      <c r="AG148" s="2"/>
      <c r="AH148" s="2"/>
      <c r="AI148" s="2"/>
      <c r="AJ148" s="2"/>
    </row>
    <row r="149" spans="1:36" ht="14.25" customHeight="1">
      <c r="A149" s="229" t="s">
        <v>1958</v>
      </c>
      <c r="B149" s="229"/>
      <c r="C149" s="229"/>
      <c r="D149" s="229"/>
      <c r="E149" s="229"/>
      <c r="F149" s="229"/>
      <c r="G149" s="229"/>
      <c r="H149" s="229"/>
      <c r="I149" s="229"/>
      <c r="J149" s="229"/>
      <c r="K149" s="229"/>
      <c r="L149" s="229"/>
      <c r="M149" s="229"/>
      <c r="N149" s="229"/>
      <c r="O149" s="2"/>
      <c r="P149" s="2"/>
      <c r="Q149" s="2"/>
      <c r="R149" s="2"/>
      <c r="S149" s="2"/>
      <c r="T149" s="2"/>
      <c r="U149" s="2"/>
      <c r="V149" s="2"/>
      <c r="W149" s="2"/>
      <c r="X149" s="2"/>
      <c r="Y149" s="2"/>
      <c r="Z149" s="2"/>
      <c r="AA149" s="2"/>
      <c r="AB149" s="2"/>
      <c r="AC149" s="2"/>
      <c r="AD149" s="2"/>
      <c r="AE149" s="2"/>
      <c r="AF149" s="2"/>
      <c r="AG149" s="2"/>
      <c r="AH149" s="2"/>
      <c r="AI149" s="2"/>
      <c r="AJ149" s="2"/>
    </row>
    <row r="150" spans="1:36" ht="14.25" customHeight="1">
      <c r="A150" s="230" t="s">
        <v>1959</v>
      </c>
      <c r="B150" s="231" t="s">
        <v>1960</v>
      </c>
      <c r="C150" s="232" t="s">
        <v>1961</v>
      </c>
      <c r="D150" s="233" t="s">
        <v>1962</v>
      </c>
      <c r="E150" s="233" t="s">
        <v>1963</v>
      </c>
      <c r="F150" s="234" t="s">
        <v>1964</v>
      </c>
      <c r="G150" s="233" t="s">
        <v>1965</v>
      </c>
      <c r="H150" s="234" t="s">
        <v>1966</v>
      </c>
      <c r="I150" s="233" t="s">
        <v>1967</v>
      </c>
      <c r="J150" s="234" t="s">
        <v>1968</v>
      </c>
      <c r="K150" s="233" t="s">
        <v>1969</v>
      </c>
      <c r="L150" s="234" t="s">
        <v>1970</v>
      </c>
      <c r="M150" s="234" t="s">
        <v>1971</v>
      </c>
      <c r="N150" s="234" t="s">
        <v>1972</v>
      </c>
      <c r="O150" s="2"/>
      <c r="P150" s="2"/>
      <c r="Q150" s="2"/>
      <c r="R150" s="2"/>
      <c r="S150" s="2"/>
      <c r="T150" s="2"/>
      <c r="U150" s="2"/>
      <c r="V150" s="2"/>
      <c r="W150" s="2"/>
      <c r="X150" s="2"/>
      <c r="Y150" s="2"/>
      <c r="Z150" s="2"/>
      <c r="AA150" s="2"/>
      <c r="AB150" s="2"/>
      <c r="AC150" s="2"/>
      <c r="AD150" s="2"/>
      <c r="AE150" s="2"/>
      <c r="AF150" s="2"/>
      <c r="AG150" s="2"/>
      <c r="AH150" s="2"/>
      <c r="AI150" s="2"/>
      <c r="AJ150" s="2"/>
    </row>
    <row r="151" spans="1:36" ht="14.25" customHeight="1">
      <c r="A151" s="235" t="s">
        <v>1973</v>
      </c>
      <c r="B151" s="236" t="s">
        <v>1974</v>
      </c>
      <c r="C151" s="237" t="s">
        <v>1975</v>
      </c>
      <c r="D151" s="235" t="s">
        <v>1976</v>
      </c>
      <c r="E151" s="235" t="s">
        <v>1977</v>
      </c>
      <c r="F151" s="238">
        <v>1</v>
      </c>
      <c r="G151" s="235" t="s">
        <v>1978</v>
      </c>
      <c r="H151" s="238">
        <v>1</v>
      </c>
      <c r="I151" s="235" t="s">
        <v>1979</v>
      </c>
      <c r="J151" s="238">
        <v>1</v>
      </c>
      <c r="K151" s="235" t="s">
        <v>1980</v>
      </c>
      <c r="L151" s="238">
        <v>1</v>
      </c>
      <c r="M151" s="235" t="s">
        <v>1981</v>
      </c>
      <c r="N151" s="238">
        <v>1</v>
      </c>
      <c r="O151" s="2"/>
      <c r="P151" s="2"/>
      <c r="Q151" s="2"/>
      <c r="R151" s="2"/>
      <c r="S151" s="2"/>
      <c r="T151" s="2"/>
      <c r="U151" s="2"/>
      <c r="V151" s="2"/>
      <c r="W151" s="2"/>
      <c r="X151" s="2"/>
      <c r="Y151" s="2"/>
      <c r="Z151" s="2"/>
      <c r="AA151" s="2"/>
      <c r="AB151" s="2"/>
      <c r="AC151" s="2"/>
      <c r="AD151" s="2"/>
      <c r="AE151" s="2"/>
      <c r="AF151" s="2"/>
      <c r="AG151" s="2"/>
      <c r="AH151" s="2"/>
      <c r="AI151" s="2"/>
      <c r="AJ151" s="2"/>
    </row>
    <row r="152" spans="1:36" ht="14.25" customHeight="1">
      <c r="A152" s="239" t="s">
        <v>1982</v>
      </c>
      <c r="B152" s="240" t="s">
        <v>1983</v>
      </c>
      <c r="C152" s="240" t="s">
        <v>1984</v>
      </c>
      <c r="D152" s="239" t="s">
        <v>1985</v>
      </c>
      <c r="E152" s="239" t="s">
        <v>1986</v>
      </c>
      <c r="F152" s="241">
        <v>84</v>
      </c>
      <c r="G152" s="239" t="s">
        <v>1987</v>
      </c>
      <c r="H152" s="241">
        <v>28</v>
      </c>
      <c r="I152" s="239" t="s">
        <v>1988</v>
      </c>
      <c r="J152" s="241">
        <v>67</v>
      </c>
      <c r="K152" s="239" t="s">
        <v>1989</v>
      </c>
      <c r="L152" s="241">
        <v>14</v>
      </c>
      <c r="M152" s="239" t="s">
        <v>1990</v>
      </c>
      <c r="N152" s="241">
        <v>4</v>
      </c>
      <c r="O152" s="2"/>
      <c r="P152" s="2"/>
      <c r="Q152" s="2"/>
      <c r="R152" s="2"/>
      <c r="S152" s="2"/>
      <c r="T152" s="2"/>
      <c r="U152" s="2"/>
      <c r="V152" s="2"/>
      <c r="W152" s="2"/>
      <c r="X152" s="2"/>
      <c r="Y152" s="2"/>
      <c r="Z152" s="2"/>
      <c r="AA152" s="2"/>
      <c r="AB152" s="2"/>
      <c r="AC152" s="2"/>
      <c r="AD152" s="2"/>
      <c r="AE152" s="2"/>
      <c r="AF152" s="2"/>
      <c r="AG152" s="2"/>
      <c r="AH152" s="2"/>
      <c r="AI152" s="2"/>
      <c r="AJ152" s="2"/>
    </row>
    <row r="153" spans="1:36" ht="14.25" customHeight="1">
      <c r="A153" s="242" t="s">
        <v>1991</v>
      </c>
      <c r="B153" s="243" t="s">
        <v>1992</v>
      </c>
      <c r="C153" s="243" t="s">
        <v>1993</v>
      </c>
      <c r="D153" s="242" t="s">
        <v>1994</v>
      </c>
      <c r="E153" s="242" t="s">
        <v>1995</v>
      </c>
      <c r="F153" s="244">
        <v>85</v>
      </c>
      <c r="G153" s="242" t="s">
        <v>1996</v>
      </c>
      <c r="H153" s="244">
        <v>30</v>
      </c>
      <c r="I153" s="242" t="s">
        <v>1997</v>
      </c>
      <c r="J153" s="244">
        <v>68</v>
      </c>
      <c r="K153" s="242" t="s">
        <v>1998</v>
      </c>
      <c r="L153" s="244">
        <v>15</v>
      </c>
      <c r="M153" s="242" t="s">
        <v>1999</v>
      </c>
      <c r="N153" s="244">
        <v>6</v>
      </c>
      <c r="O153" s="2"/>
      <c r="P153" s="2"/>
      <c r="Q153" s="2"/>
      <c r="R153" s="2"/>
      <c r="S153" s="2"/>
      <c r="T153" s="2"/>
      <c r="U153" s="2"/>
      <c r="V153" s="2"/>
      <c r="W153" s="2"/>
      <c r="X153" s="2"/>
      <c r="Y153" s="2"/>
      <c r="Z153" s="2"/>
      <c r="AA153" s="2"/>
      <c r="AB153" s="2"/>
      <c r="AC153" s="2"/>
      <c r="AD153" s="2"/>
      <c r="AE153" s="2"/>
      <c r="AF153" s="2"/>
      <c r="AG153" s="2"/>
      <c r="AH153" s="2"/>
      <c r="AI153" s="2"/>
      <c r="AJ153" s="2"/>
    </row>
    <row r="154" spans="1:36" ht="14.25" customHeight="1">
      <c r="A154" s="245" t="s">
        <v>2000</v>
      </c>
      <c r="B154" s="246" t="s">
        <v>2001</v>
      </c>
      <c r="C154" s="246" t="s">
        <v>2002</v>
      </c>
      <c r="D154" s="245" t="s">
        <v>2003</v>
      </c>
      <c r="E154" s="245" t="s">
        <v>2004</v>
      </c>
      <c r="F154" s="247">
        <v>264</v>
      </c>
      <c r="G154" s="245" t="s">
        <v>2005</v>
      </c>
      <c r="H154" s="247">
        <v>265</v>
      </c>
      <c r="I154" s="245" t="s">
        <v>2006</v>
      </c>
      <c r="J154" s="247">
        <v>277</v>
      </c>
      <c r="K154" s="245" t="s">
        <v>2007</v>
      </c>
      <c r="L154" s="247">
        <v>282</v>
      </c>
      <c r="M154" s="245" t="s">
        <v>2008</v>
      </c>
      <c r="N154" s="247">
        <v>234</v>
      </c>
      <c r="O154" s="2"/>
      <c r="P154" s="2"/>
      <c r="Q154" s="2"/>
      <c r="R154" s="2"/>
      <c r="S154" s="2"/>
      <c r="T154" s="2"/>
      <c r="U154" s="2"/>
      <c r="V154" s="2"/>
      <c r="W154" s="2"/>
      <c r="X154" s="2"/>
      <c r="Y154" s="2"/>
      <c r="Z154" s="2"/>
      <c r="AA154" s="2"/>
      <c r="AB154" s="2"/>
      <c r="AC154" s="2"/>
      <c r="AD154" s="2"/>
      <c r="AE154" s="2"/>
      <c r="AF154" s="2"/>
      <c r="AG154" s="2"/>
      <c r="AH154" s="2"/>
      <c r="AI154" s="2"/>
      <c r="AJ154" s="2"/>
    </row>
    <row r="155" spans="1:36" ht="14.25" customHeight="1">
      <c r="A155" s="235" t="s">
        <v>2009</v>
      </c>
      <c r="B155" s="236" t="s">
        <v>2010</v>
      </c>
      <c r="C155" s="248">
        <v>45</v>
      </c>
      <c r="D155" s="249">
        <v>0.26</v>
      </c>
      <c r="E155" s="235" t="s">
        <v>2011</v>
      </c>
      <c r="F155" s="238">
        <v>6900</v>
      </c>
      <c r="G155" s="235" t="s">
        <v>2012</v>
      </c>
      <c r="H155" s="238">
        <v>4660</v>
      </c>
      <c r="I155" s="235" t="s">
        <v>2013</v>
      </c>
      <c r="J155" s="238">
        <v>6890</v>
      </c>
      <c r="K155" s="235" t="s">
        <v>2014</v>
      </c>
      <c r="L155" s="238">
        <v>4890</v>
      </c>
      <c r="M155" s="235" t="s">
        <v>2015</v>
      </c>
      <c r="N155" s="238">
        <v>2340</v>
      </c>
      <c r="O155" s="2"/>
      <c r="P155" s="2"/>
      <c r="Q155" s="2"/>
      <c r="R155" s="2"/>
      <c r="S155" s="2"/>
      <c r="T155" s="2"/>
      <c r="U155" s="2"/>
      <c r="V155" s="2"/>
      <c r="W155" s="2"/>
      <c r="X155" s="2"/>
      <c r="Y155" s="2"/>
      <c r="Z155" s="2"/>
      <c r="AA155" s="2"/>
      <c r="AB155" s="2"/>
      <c r="AC155" s="2"/>
      <c r="AD155" s="2"/>
      <c r="AE155" s="2"/>
      <c r="AF155" s="2"/>
      <c r="AG155" s="2"/>
      <c r="AH155" s="2"/>
      <c r="AI155" s="2"/>
      <c r="AJ155" s="2"/>
    </row>
    <row r="156" spans="1:36" ht="14.25" customHeight="1">
      <c r="A156" s="239" t="s">
        <v>2016</v>
      </c>
      <c r="B156" s="240" t="s">
        <v>2017</v>
      </c>
      <c r="C156" s="250">
        <v>100</v>
      </c>
      <c r="D156" s="251">
        <v>0.32</v>
      </c>
      <c r="E156" s="239" t="s">
        <v>2018</v>
      </c>
      <c r="F156" s="252">
        <v>10800</v>
      </c>
      <c r="G156" s="239" t="s">
        <v>2019</v>
      </c>
      <c r="H156" s="252">
        <v>10200</v>
      </c>
      <c r="I156" s="239" t="s">
        <v>2020</v>
      </c>
      <c r="J156" s="252">
        <v>11300</v>
      </c>
      <c r="K156" s="239" t="s">
        <v>2021</v>
      </c>
      <c r="L156" s="252">
        <v>11000</v>
      </c>
      <c r="M156" s="239" t="s">
        <v>2022</v>
      </c>
      <c r="N156" s="241">
        <v>8450</v>
      </c>
      <c r="O156" s="2"/>
      <c r="P156" s="2"/>
      <c r="Q156" s="2"/>
      <c r="R156" s="2"/>
      <c r="S156" s="2"/>
      <c r="T156" s="2"/>
      <c r="U156" s="2"/>
      <c r="V156" s="2"/>
      <c r="W156" s="2"/>
      <c r="X156" s="2"/>
      <c r="Y156" s="2"/>
      <c r="Z156" s="2"/>
      <c r="AA156" s="2"/>
      <c r="AB156" s="2"/>
      <c r="AC156" s="2"/>
      <c r="AD156" s="2"/>
      <c r="AE156" s="2"/>
      <c r="AF156" s="2"/>
      <c r="AG156" s="2"/>
      <c r="AH156" s="2"/>
      <c r="AI156" s="2"/>
      <c r="AJ156" s="2"/>
    </row>
    <row r="157" spans="1:36" ht="14.25" customHeight="1">
      <c r="A157" s="242" t="s">
        <v>2023</v>
      </c>
      <c r="B157" s="243" t="s">
        <v>2024</v>
      </c>
      <c r="C157" s="253">
        <v>640</v>
      </c>
      <c r="D157" s="254">
        <v>0.25</v>
      </c>
      <c r="E157" s="242" t="s">
        <v>2025</v>
      </c>
      <c r="F157" s="255">
        <v>10900</v>
      </c>
      <c r="G157" s="242" t="s">
        <v>2026</v>
      </c>
      <c r="H157" s="255">
        <v>13900</v>
      </c>
      <c r="I157" s="242" t="s">
        <v>2027</v>
      </c>
      <c r="J157" s="255">
        <v>11700</v>
      </c>
      <c r="K157" s="242" t="s">
        <v>2028</v>
      </c>
      <c r="L157" s="255">
        <v>14200</v>
      </c>
      <c r="M157" s="242" t="s">
        <v>2029</v>
      </c>
      <c r="N157" s="255">
        <v>15900</v>
      </c>
      <c r="O157" s="2"/>
      <c r="P157" s="2"/>
      <c r="Q157" s="2"/>
      <c r="R157" s="2"/>
      <c r="S157" s="2"/>
      <c r="T157" s="2"/>
      <c r="U157" s="2"/>
      <c r="V157" s="2"/>
      <c r="W157" s="2"/>
      <c r="X157" s="2"/>
      <c r="Y157" s="2"/>
      <c r="Z157" s="2"/>
      <c r="AA157" s="2"/>
      <c r="AB157" s="2"/>
      <c r="AC157" s="2"/>
      <c r="AD157" s="2"/>
      <c r="AE157" s="2"/>
      <c r="AF157" s="2"/>
      <c r="AG157" s="2"/>
      <c r="AH157" s="2"/>
      <c r="AI157" s="2"/>
      <c r="AJ157" s="2"/>
    </row>
    <row r="158" spans="1:36" ht="14.25" customHeight="1">
      <c r="A158" s="239" t="s">
        <v>2030</v>
      </c>
      <c r="B158" s="256" t="s">
        <v>2031</v>
      </c>
      <c r="C158" s="257">
        <v>85</v>
      </c>
      <c r="D158" s="251">
        <v>0.3</v>
      </c>
      <c r="E158" s="239" t="s">
        <v>2032</v>
      </c>
      <c r="F158" s="241">
        <v>6490</v>
      </c>
      <c r="G158" s="239" t="s">
        <v>2033</v>
      </c>
      <c r="H158" s="241">
        <v>5820</v>
      </c>
      <c r="I158" s="239" t="s">
        <v>2034</v>
      </c>
      <c r="J158" s="241">
        <v>6730</v>
      </c>
      <c r="K158" s="239" t="s">
        <v>2035</v>
      </c>
      <c r="L158" s="241">
        <v>6250</v>
      </c>
      <c r="M158" s="239" t="s">
        <v>2036</v>
      </c>
      <c r="N158" s="241">
        <v>4470</v>
      </c>
      <c r="O158" s="2"/>
      <c r="P158" s="2"/>
      <c r="Q158" s="2"/>
      <c r="R158" s="2"/>
      <c r="S158" s="2"/>
      <c r="T158" s="2"/>
      <c r="U158" s="2"/>
      <c r="V158" s="2"/>
      <c r="W158" s="2"/>
      <c r="X158" s="2"/>
      <c r="Y158" s="2"/>
      <c r="Z158" s="2"/>
      <c r="AA158" s="2"/>
      <c r="AB158" s="2"/>
      <c r="AC158" s="2"/>
      <c r="AD158" s="2"/>
      <c r="AE158" s="2"/>
      <c r="AF158" s="2"/>
      <c r="AG158" s="2"/>
      <c r="AH158" s="2"/>
      <c r="AI158" s="2"/>
      <c r="AJ158" s="2"/>
    </row>
    <row r="159" spans="1:36" ht="14.25" customHeight="1">
      <c r="A159" s="242" t="s">
        <v>2037</v>
      </c>
      <c r="B159" s="258" t="s">
        <v>2038</v>
      </c>
      <c r="C159" s="253">
        <v>190</v>
      </c>
      <c r="D159" s="254">
        <v>0.31</v>
      </c>
      <c r="E159" s="242" t="s">
        <v>2039</v>
      </c>
      <c r="F159" s="244">
        <v>7710</v>
      </c>
      <c r="G159" s="242" t="s">
        <v>2040</v>
      </c>
      <c r="H159" s="244">
        <v>8590</v>
      </c>
      <c r="I159" s="242" t="s">
        <v>2041</v>
      </c>
      <c r="J159" s="244">
        <v>8190</v>
      </c>
      <c r="K159" s="242" t="s">
        <v>2042</v>
      </c>
      <c r="L159" s="244">
        <v>9020</v>
      </c>
      <c r="M159" s="242" t="s">
        <v>2043</v>
      </c>
      <c r="N159" s="244">
        <v>8550</v>
      </c>
      <c r="O159" s="2"/>
      <c r="P159" s="2"/>
      <c r="Q159" s="2"/>
      <c r="R159" s="2"/>
      <c r="S159" s="2"/>
      <c r="T159" s="2"/>
      <c r="U159" s="2"/>
      <c r="V159" s="2"/>
      <c r="W159" s="2"/>
      <c r="X159" s="2"/>
      <c r="Y159" s="2"/>
      <c r="Z159" s="2"/>
      <c r="AA159" s="2"/>
      <c r="AB159" s="2"/>
      <c r="AC159" s="2"/>
      <c r="AD159" s="2"/>
      <c r="AE159" s="2"/>
      <c r="AF159" s="2"/>
      <c r="AG159" s="2"/>
      <c r="AH159" s="2"/>
      <c r="AI159" s="2"/>
      <c r="AJ159" s="2"/>
    </row>
    <row r="160" spans="1:36" ht="14.25" customHeight="1">
      <c r="A160" s="245" t="s">
        <v>2044</v>
      </c>
      <c r="B160" s="259" t="s">
        <v>2045</v>
      </c>
      <c r="C160" s="260">
        <v>1020</v>
      </c>
      <c r="D160" s="261">
        <v>0.2</v>
      </c>
      <c r="E160" s="245" t="s">
        <v>2046</v>
      </c>
      <c r="F160" s="247">
        <v>5860</v>
      </c>
      <c r="G160" s="245" t="s">
        <v>2047</v>
      </c>
      <c r="H160" s="247">
        <v>7670</v>
      </c>
      <c r="I160" s="245" t="s">
        <v>2048</v>
      </c>
      <c r="J160" s="247">
        <v>6310</v>
      </c>
      <c r="K160" s="245" t="s">
        <v>2049</v>
      </c>
      <c r="L160" s="247">
        <v>7810</v>
      </c>
      <c r="M160" s="245" t="s">
        <v>2050</v>
      </c>
      <c r="N160" s="247">
        <v>8980</v>
      </c>
      <c r="O160" s="2"/>
      <c r="P160" s="2"/>
      <c r="Q160" s="2"/>
      <c r="R160" s="2"/>
      <c r="S160" s="2"/>
      <c r="T160" s="2"/>
      <c r="U160" s="2"/>
      <c r="V160" s="2"/>
      <c r="W160" s="2"/>
      <c r="X160" s="2"/>
      <c r="Y160" s="2"/>
      <c r="Z160" s="2"/>
      <c r="AA160" s="2"/>
      <c r="AB160" s="2"/>
      <c r="AC160" s="2"/>
      <c r="AD160" s="2"/>
      <c r="AE160" s="2"/>
      <c r="AF160" s="2"/>
      <c r="AG160" s="2"/>
      <c r="AH160" s="2"/>
      <c r="AI160" s="2"/>
      <c r="AJ160" s="2"/>
    </row>
    <row r="161" spans="1:36" ht="14.25" customHeight="1">
      <c r="A161" s="235" t="s">
        <v>2051</v>
      </c>
      <c r="B161" s="236" t="s">
        <v>2052</v>
      </c>
      <c r="C161" s="248">
        <v>1.7</v>
      </c>
      <c r="D161" s="249">
        <v>0.15</v>
      </c>
      <c r="E161" s="235" t="s">
        <v>2053</v>
      </c>
      <c r="F161" s="238">
        <v>543</v>
      </c>
      <c r="G161" s="235" t="s">
        <v>2054</v>
      </c>
      <c r="H161" s="238">
        <v>148</v>
      </c>
      <c r="I161" s="235" t="s">
        <v>2055</v>
      </c>
      <c r="J161" s="238">
        <v>192</v>
      </c>
      <c r="K161" s="235" t="s">
        <v>2056</v>
      </c>
      <c r="L161" s="238">
        <v>26</v>
      </c>
      <c r="M161" s="235" t="s">
        <v>2057</v>
      </c>
      <c r="N161" s="238">
        <v>20</v>
      </c>
      <c r="O161" s="2"/>
      <c r="P161" s="2"/>
      <c r="Q161" s="2"/>
      <c r="R161" s="2"/>
      <c r="S161" s="2"/>
      <c r="T161" s="2"/>
      <c r="U161" s="2"/>
      <c r="V161" s="2"/>
      <c r="W161" s="2"/>
      <c r="X161" s="2"/>
      <c r="Y161" s="2"/>
      <c r="Z161" s="2"/>
      <c r="AA161" s="2"/>
      <c r="AB161" s="2"/>
      <c r="AC161" s="2"/>
      <c r="AD161" s="2"/>
      <c r="AE161" s="2"/>
      <c r="AF161" s="2"/>
      <c r="AG161" s="2"/>
      <c r="AH161" s="2"/>
      <c r="AI161" s="2"/>
      <c r="AJ161" s="2"/>
    </row>
    <row r="162" spans="1:36" ht="14.25" customHeight="1">
      <c r="A162" s="239" t="s">
        <v>2058</v>
      </c>
      <c r="B162" s="240" t="s">
        <v>2059</v>
      </c>
      <c r="C162" s="257">
        <v>11.9</v>
      </c>
      <c r="D162" s="251">
        <v>0.21</v>
      </c>
      <c r="E162" s="239" t="s">
        <v>2060</v>
      </c>
      <c r="F162" s="241">
        <v>5280</v>
      </c>
      <c r="G162" s="239" t="s">
        <v>2061</v>
      </c>
      <c r="H162" s="241">
        <v>1760</v>
      </c>
      <c r="I162" s="239" t="s">
        <v>2062</v>
      </c>
      <c r="J162" s="241">
        <v>4200</v>
      </c>
      <c r="K162" s="239" t="s">
        <v>2063</v>
      </c>
      <c r="L162" s="241">
        <v>832</v>
      </c>
      <c r="M162" s="239" t="s">
        <v>2064</v>
      </c>
      <c r="N162" s="241">
        <v>262</v>
      </c>
      <c r="O162" s="2"/>
      <c r="P162" s="2"/>
      <c r="Q162" s="2"/>
      <c r="R162" s="2"/>
      <c r="S162" s="2"/>
      <c r="T162" s="2"/>
      <c r="U162" s="2"/>
      <c r="V162" s="2"/>
      <c r="W162" s="2"/>
      <c r="X162" s="2"/>
      <c r="Y162" s="2"/>
      <c r="Z162" s="2"/>
      <c r="AA162" s="2"/>
      <c r="AB162" s="2"/>
      <c r="AC162" s="2"/>
      <c r="AD162" s="2"/>
      <c r="AE162" s="2"/>
      <c r="AF162" s="2"/>
      <c r="AG162" s="2"/>
      <c r="AH162" s="2"/>
      <c r="AI162" s="2"/>
      <c r="AJ162" s="2"/>
    </row>
    <row r="163" spans="1:36" ht="14.25" customHeight="1">
      <c r="A163" s="242" t="s">
        <v>2065</v>
      </c>
      <c r="B163" s="258" t="s">
        <v>2066</v>
      </c>
      <c r="C163" s="262">
        <v>1</v>
      </c>
      <c r="D163" s="254">
        <v>0.17</v>
      </c>
      <c r="E163" s="242" t="s">
        <v>2067</v>
      </c>
      <c r="F163" s="244">
        <v>218</v>
      </c>
      <c r="G163" s="242" t="s">
        <v>2068</v>
      </c>
      <c r="H163" s="244">
        <v>59</v>
      </c>
      <c r="I163" s="242" t="s">
        <v>2069</v>
      </c>
      <c r="J163" s="244">
        <v>70</v>
      </c>
      <c r="K163" s="242" t="s">
        <v>2070</v>
      </c>
      <c r="L163" s="244">
        <v>10</v>
      </c>
      <c r="M163" s="242" t="s">
        <v>2071</v>
      </c>
      <c r="N163" s="244">
        <v>8</v>
      </c>
      <c r="O163" s="2"/>
      <c r="P163" s="2"/>
      <c r="Q163" s="2"/>
      <c r="R163" s="2"/>
      <c r="S163" s="2"/>
      <c r="T163" s="2"/>
      <c r="U163" s="2"/>
      <c r="V163" s="2"/>
      <c r="W163" s="2"/>
      <c r="X163" s="2"/>
      <c r="Y163" s="2"/>
      <c r="Z163" s="2"/>
      <c r="AA163" s="2"/>
      <c r="AB163" s="2"/>
      <c r="AC163" s="2"/>
      <c r="AD163" s="2"/>
      <c r="AE163" s="2"/>
      <c r="AF163" s="2"/>
      <c r="AG163" s="2"/>
      <c r="AH163" s="2"/>
      <c r="AI163" s="2"/>
      <c r="AJ163" s="2"/>
    </row>
    <row r="164" spans="1:36" ht="14.25" customHeight="1">
      <c r="A164" s="239" t="s">
        <v>2072</v>
      </c>
      <c r="B164" s="256" t="s">
        <v>2073</v>
      </c>
      <c r="C164" s="257">
        <v>3.4</v>
      </c>
      <c r="D164" s="251">
        <v>0.21</v>
      </c>
      <c r="E164" s="239" t="s">
        <v>2074</v>
      </c>
      <c r="F164" s="241">
        <v>945</v>
      </c>
      <c r="G164" s="239" t="s">
        <v>2075</v>
      </c>
      <c r="H164" s="241">
        <v>258</v>
      </c>
      <c r="I164" s="239" t="s">
        <v>2076</v>
      </c>
      <c r="J164" s="241">
        <v>426</v>
      </c>
      <c r="K164" s="239" t="s">
        <v>2077</v>
      </c>
      <c r="L164" s="241">
        <v>48</v>
      </c>
      <c r="M164" s="239" t="s">
        <v>2078</v>
      </c>
      <c r="N164" s="241">
        <v>36</v>
      </c>
      <c r="O164" s="2"/>
      <c r="P164" s="2"/>
      <c r="Q164" s="2"/>
      <c r="R164" s="2"/>
      <c r="S164" s="2"/>
      <c r="T164" s="2"/>
      <c r="U164" s="2"/>
      <c r="V164" s="2"/>
      <c r="W164" s="2"/>
      <c r="X164" s="2"/>
      <c r="Y164" s="2"/>
      <c r="Z164" s="2"/>
      <c r="AA164" s="2"/>
      <c r="AB164" s="2"/>
      <c r="AC164" s="2"/>
      <c r="AD164" s="2"/>
      <c r="AE164" s="2"/>
      <c r="AF164" s="2"/>
      <c r="AG164" s="2"/>
      <c r="AH164" s="2"/>
      <c r="AI164" s="2"/>
      <c r="AJ164" s="2"/>
    </row>
    <row r="165" spans="1:36" ht="14.25" customHeight="1">
      <c r="A165" s="242" t="s">
        <v>2079</v>
      </c>
      <c r="B165" s="258" t="s">
        <v>2080</v>
      </c>
      <c r="C165" s="262">
        <v>1.3</v>
      </c>
      <c r="D165" s="254">
        <v>0.15</v>
      </c>
      <c r="E165" s="242" t="s">
        <v>2081</v>
      </c>
      <c r="F165" s="244">
        <v>292</v>
      </c>
      <c r="G165" s="242" t="s">
        <v>2082</v>
      </c>
      <c r="H165" s="244">
        <v>79</v>
      </c>
      <c r="I165" s="242" t="s">
        <v>2083</v>
      </c>
      <c r="J165" s="244">
        <v>98</v>
      </c>
      <c r="K165" s="242" t="s">
        <v>2084</v>
      </c>
      <c r="L165" s="244">
        <v>14</v>
      </c>
      <c r="M165" s="242" t="s">
        <v>2085</v>
      </c>
      <c r="N165" s="244">
        <v>11</v>
      </c>
      <c r="O165" s="2"/>
      <c r="P165" s="2"/>
      <c r="Q165" s="2"/>
      <c r="R165" s="2"/>
      <c r="S165" s="2"/>
      <c r="T165" s="2"/>
      <c r="U165" s="2"/>
      <c r="V165" s="2"/>
      <c r="W165" s="2"/>
      <c r="X165" s="2"/>
      <c r="Y165" s="2"/>
      <c r="Z165" s="2"/>
      <c r="AA165" s="2"/>
      <c r="AB165" s="2"/>
      <c r="AC165" s="2"/>
      <c r="AD165" s="2"/>
      <c r="AE165" s="2"/>
      <c r="AF165" s="2"/>
      <c r="AG165" s="2"/>
      <c r="AH165" s="2"/>
      <c r="AI165" s="2"/>
      <c r="AJ165" s="2"/>
    </row>
    <row r="166" spans="1:36" ht="14.25" customHeight="1">
      <c r="A166" s="239" t="s">
        <v>2086</v>
      </c>
      <c r="B166" s="256" t="s">
        <v>2087</v>
      </c>
      <c r="C166" s="257">
        <v>4</v>
      </c>
      <c r="D166" s="251">
        <v>0.23</v>
      </c>
      <c r="E166" s="239" t="s">
        <v>2088</v>
      </c>
      <c r="F166" s="241">
        <v>1350</v>
      </c>
      <c r="G166" s="239" t="s">
        <v>2089</v>
      </c>
      <c r="H166" s="241">
        <v>370</v>
      </c>
      <c r="I166" s="239" t="s">
        <v>2090</v>
      </c>
      <c r="J166" s="241">
        <v>659</v>
      </c>
      <c r="K166" s="239" t="s">
        <v>2091</v>
      </c>
      <c r="L166" s="241">
        <v>72</v>
      </c>
      <c r="M166" s="239" t="s">
        <v>2092</v>
      </c>
      <c r="N166" s="241">
        <v>51</v>
      </c>
      <c r="O166" s="2"/>
      <c r="P166" s="2"/>
      <c r="Q166" s="2"/>
      <c r="R166" s="2"/>
      <c r="S166" s="2"/>
      <c r="T166" s="2"/>
      <c r="U166" s="2"/>
      <c r="V166" s="2"/>
      <c r="W166" s="2"/>
      <c r="X166" s="2"/>
      <c r="Y166" s="2"/>
      <c r="Z166" s="2"/>
      <c r="AA166" s="2"/>
      <c r="AB166" s="2"/>
      <c r="AC166" s="2"/>
      <c r="AD166" s="2"/>
      <c r="AE166" s="2"/>
      <c r="AF166" s="2"/>
      <c r="AG166" s="2"/>
      <c r="AH166" s="2"/>
      <c r="AI166" s="2"/>
      <c r="AJ166" s="2"/>
    </row>
    <row r="167" spans="1:36" ht="14.25" customHeight="1">
      <c r="A167" s="242" t="s">
        <v>2093</v>
      </c>
      <c r="B167" s="258" t="s">
        <v>2094</v>
      </c>
      <c r="C167" s="262">
        <v>5.9</v>
      </c>
      <c r="D167" s="254">
        <v>0.2</v>
      </c>
      <c r="E167" s="242" t="s">
        <v>2095</v>
      </c>
      <c r="F167" s="244">
        <v>1870</v>
      </c>
      <c r="G167" s="242" t="s">
        <v>2096</v>
      </c>
      <c r="H167" s="244">
        <v>527</v>
      </c>
      <c r="I167" s="242" t="s">
        <v>2097</v>
      </c>
      <c r="J167" s="244">
        <v>1120</v>
      </c>
      <c r="K167" s="242" t="s">
        <v>2098</v>
      </c>
      <c r="L167" s="244">
        <v>121</v>
      </c>
      <c r="M167" s="242" t="s">
        <v>2099</v>
      </c>
      <c r="N167" s="244">
        <v>74</v>
      </c>
      <c r="O167" s="2"/>
      <c r="P167" s="2"/>
      <c r="Q167" s="2"/>
      <c r="R167" s="2"/>
      <c r="S167" s="2"/>
      <c r="T167" s="2"/>
      <c r="U167" s="2"/>
      <c r="V167" s="2"/>
      <c r="W167" s="2"/>
      <c r="X167" s="2"/>
      <c r="Y167" s="2"/>
      <c r="Z167" s="2"/>
      <c r="AA167" s="2"/>
      <c r="AB167" s="2"/>
      <c r="AC167" s="2"/>
      <c r="AD167" s="2"/>
      <c r="AE167" s="2"/>
      <c r="AF167" s="2"/>
      <c r="AG167" s="2"/>
      <c r="AH167" s="2"/>
      <c r="AI167" s="2"/>
      <c r="AJ167" s="2"/>
    </row>
    <row r="168" spans="1:36" ht="14.25" customHeight="1">
      <c r="A168" s="239" t="s">
        <v>2100</v>
      </c>
      <c r="B168" s="256" t="s">
        <v>2101</v>
      </c>
      <c r="C168" s="257">
        <v>4.3</v>
      </c>
      <c r="D168" s="251">
        <v>0.17</v>
      </c>
      <c r="E168" s="239" t="s">
        <v>2102</v>
      </c>
      <c r="F168" s="241">
        <v>1230</v>
      </c>
      <c r="G168" s="239" t="s">
        <v>2103</v>
      </c>
      <c r="H168" s="241">
        <v>338</v>
      </c>
      <c r="I168" s="239" t="s">
        <v>2104</v>
      </c>
      <c r="J168" s="241">
        <v>624</v>
      </c>
      <c r="K168" s="239" t="s">
        <v>2105</v>
      </c>
      <c r="L168" s="241">
        <v>67</v>
      </c>
      <c r="M168" s="239" t="s">
        <v>2106</v>
      </c>
      <c r="N168" s="241">
        <v>47</v>
      </c>
      <c r="O168" s="2"/>
      <c r="P168" s="2"/>
      <c r="Q168" s="2"/>
      <c r="R168" s="2"/>
      <c r="S168" s="2"/>
      <c r="T168" s="2"/>
      <c r="U168" s="2"/>
      <c r="V168" s="2"/>
      <c r="W168" s="2"/>
      <c r="X168" s="2"/>
      <c r="Y168" s="2"/>
      <c r="Z168" s="2"/>
      <c r="AA168" s="2"/>
      <c r="AB168" s="2"/>
      <c r="AC168" s="2"/>
      <c r="AD168" s="2"/>
      <c r="AE168" s="2"/>
      <c r="AF168" s="2"/>
      <c r="AG168" s="2"/>
      <c r="AH168" s="2"/>
      <c r="AI168" s="2"/>
      <c r="AJ168" s="2"/>
    </row>
    <row r="169" spans="1:36" ht="14.25" customHeight="1">
      <c r="A169" s="242" t="s">
        <v>2107</v>
      </c>
      <c r="B169" s="258" t="s">
        <v>2108</v>
      </c>
      <c r="C169" s="262">
        <v>9.1999999999999993</v>
      </c>
      <c r="D169" s="254">
        <v>0.16</v>
      </c>
      <c r="E169" s="242" t="s">
        <v>2109</v>
      </c>
      <c r="F169" s="244">
        <v>2550</v>
      </c>
      <c r="G169" s="242" t="s">
        <v>2110</v>
      </c>
      <c r="H169" s="244">
        <v>782</v>
      </c>
      <c r="I169" s="242" t="s">
        <v>2111</v>
      </c>
      <c r="J169" s="244">
        <v>1850</v>
      </c>
      <c r="K169" s="242" t="s">
        <v>2112</v>
      </c>
      <c r="L169" s="244">
        <v>271</v>
      </c>
      <c r="M169" s="242" t="s">
        <v>2113</v>
      </c>
      <c r="N169" s="244">
        <v>111</v>
      </c>
      <c r="O169" s="2"/>
      <c r="P169" s="2"/>
      <c r="Q169" s="2"/>
      <c r="R169" s="2"/>
      <c r="S169" s="2"/>
      <c r="T169" s="2"/>
      <c r="U169" s="2"/>
      <c r="V169" s="2"/>
      <c r="W169" s="2"/>
      <c r="X169" s="2"/>
      <c r="Y169" s="2"/>
      <c r="Z169" s="2"/>
      <c r="AA169" s="2"/>
      <c r="AB169" s="2"/>
      <c r="AC169" s="2"/>
      <c r="AD169" s="2"/>
      <c r="AE169" s="2"/>
      <c r="AF169" s="2"/>
      <c r="AG169" s="2"/>
      <c r="AH169" s="2"/>
      <c r="AI169" s="2"/>
      <c r="AJ169" s="2"/>
    </row>
    <row r="170" spans="1:36" ht="14.25" customHeight="1">
      <c r="A170" s="239" t="s">
        <v>2114</v>
      </c>
      <c r="B170" s="256" t="s">
        <v>2115</v>
      </c>
      <c r="C170" s="257">
        <v>17.2</v>
      </c>
      <c r="D170" s="251">
        <v>0.19</v>
      </c>
      <c r="E170" s="239" t="s">
        <v>2116</v>
      </c>
      <c r="F170" s="241">
        <v>5020</v>
      </c>
      <c r="G170" s="239" t="s">
        <v>2117</v>
      </c>
      <c r="H170" s="241">
        <v>1980</v>
      </c>
      <c r="I170" s="239" t="s">
        <v>2118</v>
      </c>
      <c r="J170" s="241">
        <v>4390</v>
      </c>
      <c r="K170" s="239" t="s">
        <v>2119</v>
      </c>
      <c r="L170" s="241">
        <v>1370</v>
      </c>
      <c r="M170" s="239" t="s">
        <v>2120</v>
      </c>
      <c r="N170" s="241">
        <v>356</v>
      </c>
      <c r="O170" s="2"/>
      <c r="P170" s="2"/>
      <c r="Q170" s="2"/>
      <c r="R170" s="2"/>
      <c r="S170" s="2"/>
      <c r="T170" s="2"/>
      <c r="U170" s="2"/>
      <c r="V170" s="2"/>
      <c r="W170" s="2"/>
      <c r="X170" s="2"/>
      <c r="Y170" s="2"/>
      <c r="Z170" s="2"/>
      <c r="AA170" s="2"/>
      <c r="AB170" s="2"/>
      <c r="AC170" s="2"/>
      <c r="AD170" s="2"/>
      <c r="AE170" s="2"/>
      <c r="AF170" s="2"/>
      <c r="AG170" s="2"/>
      <c r="AH170" s="2"/>
      <c r="AI170" s="2"/>
      <c r="AJ170" s="2"/>
    </row>
    <row r="171" spans="1:36" ht="14.25" customHeight="1">
      <c r="A171" s="242" t="s">
        <v>2121</v>
      </c>
      <c r="B171" s="258" t="s">
        <v>2122</v>
      </c>
      <c r="C171" s="262">
        <v>1.9</v>
      </c>
      <c r="D171" s="254">
        <v>0.22</v>
      </c>
      <c r="E171" s="242" t="s">
        <v>2123</v>
      </c>
      <c r="F171" s="244">
        <v>469</v>
      </c>
      <c r="G171" s="242" t="s">
        <v>2124</v>
      </c>
      <c r="H171" s="244">
        <v>127</v>
      </c>
      <c r="I171" s="242" t="s">
        <v>2125</v>
      </c>
      <c r="J171" s="244">
        <v>170</v>
      </c>
      <c r="K171" s="242" t="s">
        <v>2126</v>
      </c>
      <c r="L171" s="244">
        <v>22</v>
      </c>
      <c r="M171" s="242" t="s">
        <v>2127</v>
      </c>
      <c r="N171" s="244">
        <v>18</v>
      </c>
      <c r="O171" s="2"/>
      <c r="P171" s="2"/>
      <c r="Q171" s="2"/>
      <c r="R171" s="2"/>
      <c r="S171" s="2"/>
      <c r="T171" s="2"/>
      <c r="U171" s="2"/>
      <c r="V171" s="2"/>
      <c r="W171" s="2"/>
      <c r="X171" s="2"/>
      <c r="Y171" s="2"/>
      <c r="Z171" s="2"/>
      <c r="AA171" s="2"/>
      <c r="AB171" s="2"/>
      <c r="AC171" s="2"/>
      <c r="AD171" s="2"/>
      <c r="AE171" s="2"/>
      <c r="AF171" s="2"/>
      <c r="AG171" s="2"/>
      <c r="AH171" s="2"/>
      <c r="AI171" s="2"/>
      <c r="AJ171" s="2"/>
    </row>
    <row r="172" spans="1:36" ht="14.25" customHeight="1">
      <c r="A172" s="239" t="s">
        <v>2128</v>
      </c>
      <c r="B172" s="256" t="s">
        <v>2129</v>
      </c>
      <c r="C172" s="257">
        <v>5.9</v>
      </c>
      <c r="D172" s="251">
        <v>0.28999999999999998</v>
      </c>
      <c r="E172" s="239" t="s">
        <v>2130</v>
      </c>
      <c r="F172" s="241">
        <v>1860</v>
      </c>
      <c r="G172" s="239" t="s">
        <v>2131</v>
      </c>
      <c r="H172" s="241">
        <v>525</v>
      </c>
      <c r="I172" s="239" t="s">
        <v>2132</v>
      </c>
      <c r="J172" s="241">
        <v>1110</v>
      </c>
      <c r="K172" s="239" t="s">
        <v>2133</v>
      </c>
      <c r="L172" s="241">
        <v>120</v>
      </c>
      <c r="M172" s="239" t="s">
        <v>2134</v>
      </c>
      <c r="N172" s="241">
        <v>73</v>
      </c>
      <c r="O172" s="2"/>
      <c r="P172" s="2"/>
      <c r="Q172" s="2"/>
      <c r="R172" s="2"/>
      <c r="S172" s="2"/>
      <c r="T172" s="2"/>
      <c r="U172" s="2"/>
      <c r="V172" s="2"/>
      <c r="W172" s="2"/>
      <c r="X172" s="2"/>
      <c r="Y172" s="2"/>
      <c r="Z172" s="2"/>
      <c r="AA172" s="2"/>
      <c r="AB172" s="2"/>
      <c r="AC172" s="2"/>
      <c r="AD172" s="2"/>
      <c r="AE172" s="2"/>
      <c r="AF172" s="2"/>
      <c r="AG172" s="2"/>
      <c r="AH172" s="2"/>
      <c r="AI172" s="2"/>
      <c r="AJ172" s="2"/>
    </row>
    <row r="173" spans="1:36" ht="14.25" customHeight="1">
      <c r="A173" s="263" t="s">
        <v>2135</v>
      </c>
      <c r="B173" s="263" t="s">
        <v>2136</v>
      </c>
      <c r="C173" s="264" t="s">
        <v>2137</v>
      </c>
      <c r="D173" s="265">
        <v>0.04</v>
      </c>
      <c r="E173" s="264" t="s">
        <v>2138</v>
      </c>
      <c r="F173" s="266">
        <v>5</v>
      </c>
      <c r="G173" s="264" t="s">
        <v>2139</v>
      </c>
      <c r="H173" s="266">
        <v>1</v>
      </c>
      <c r="I173" s="264" t="s">
        <v>2140</v>
      </c>
      <c r="J173" s="266">
        <v>2</v>
      </c>
      <c r="K173" s="264" t="s">
        <v>2141</v>
      </c>
      <c r="L173" s="267" t="s">
        <v>2142</v>
      </c>
      <c r="M173" s="264" t="s">
        <v>2143</v>
      </c>
      <c r="N173" s="267" t="s">
        <v>2144</v>
      </c>
      <c r="O173" s="2"/>
      <c r="P173" s="2"/>
      <c r="Q173" s="2"/>
      <c r="R173" s="2"/>
      <c r="S173" s="2"/>
      <c r="T173" s="2"/>
      <c r="U173" s="2"/>
      <c r="V173" s="2"/>
      <c r="W173" s="2"/>
      <c r="X173" s="2"/>
      <c r="Y173" s="2"/>
      <c r="Z173" s="2"/>
      <c r="AA173" s="2"/>
      <c r="AB173" s="2"/>
      <c r="AC173" s="2"/>
      <c r="AD173" s="2"/>
      <c r="AE173" s="2"/>
      <c r="AF173" s="2"/>
      <c r="AG173" s="2"/>
      <c r="AH173" s="2"/>
      <c r="AI173" s="2"/>
      <c r="AJ173" s="2"/>
    </row>
    <row r="174" spans="1:36" ht="14.25" customHeight="1">
      <c r="A174" s="235" t="s">
        <v>2145</v>
      </c>
      <c r="B174" s="236" t="s">
        <v>2146</v>
      </c>
      <c r="C174" s="268">
        <v>222</v>
      </c>
      <c r="D174" s="249">
        <v>0.18</v>
      </c>
      <c r="E174" s="235" t="s">
        <v>2147</v>
      </c>
      <c r="F174" s="269">
        <v>10800</v>
      </c>
      <c r="G174" s="235" t="s">
        <v>2148</v>
      </c>
      <c r="H174" s="269">
        <v>12400</v>
      </c>
      <c r="I174" s="235" t="s">
        <v>2149</v>
      </c>
      <c r="J174" s="269">
        <v>11500</v>
      </c>
      <c r="K174" s="235" t="s">
        <v>2150</v>
      </c>
      <c r="L174" s="269">
        <v>13000</v>
      </c>
      <c r="M174" s="235" t="s">
        <v>2151</v>
      </c>
      <c r="N174" s="269">
        <v>12700</v>
      </c>
      <c r="O174" s="2"/>
      <c r="P174" s="2"/>
      <c r="Q174" s="2"/>
      <c r="R174" s="2"/>
      <c r="S174" s="2"/>
      <c r="T174" s="2"/>
      <c r="U174" s="2"/>
      <c r="V174" s="2"/>
      <c r="W174" s="2"/>
      <c r="X174" s="2"/>
      <c r="Y174" s="2"/>
      <c r="Z174" s="2"/>
      <c r="AA174" s="2"/>
      <c r="AB174" s="2"/>
      <c r="AC174" s="2"/>
      <c r="AD174" s="2"/>
      <c r="AE174" s="2"/>
      <c r="AF174" s="2"/>
      <c r="AG174" s="2"/>
      <c r="AH174" s="2"/>
      <c r="AI174" s="2"/>
      <c r="AJ174" s="2"/>
    </row>
    <row r="175" spans="1:36" ht="14.25" customHeight="1">
      <c r="A175" s="239" t="s">
        <v>2152</v>
      </c>
      <c r="B175" s="240" t="s">
        <v>2153</v>
      </c>
      <c r="C175" s="257">
        <v>5.2</v>
      </c>
      <c r="D175" s="251">
        <v>0.11</v>
      </c>
      <c r="E175" s="239" t="s">
        <v>2154</v>
      </c>
      <c r="F175" s="270">
        <v>2430</v>
      </c>
      <c r="G175" s="239" t="s">
        <v>2155</v>
      </c>
      <c r="H175" s="270">
        <v>677</v>
      </c>
      <c r="I175" s="239" t="s">
        <v>2156</v>
      </c>
      <c r="J175" s="271">
        <v>1360</v>
      </c>
      <c r="K175" s="239" t="s">
        <v>2157</v>
      </c>
      <c r="L175" s="270">
        <v>145</v>
      </c>
      <c r="M175" s="239" t="s">
        <v>2158</v>
      </c>
      <c r="N175" s="270">
        <v>94</v>
      </c>
      <c r="O175" s="2"/>
      <c r="P175" s="2"/>
      <c r="Q175" s="2"/>
      <c r="R175" s="2"/>
      <c r="S175" s="2"/>
      <c r="T175" s="2"/>
      <c r="U175" s="2"/>
      <c r="V175" s="2"/>
      <c r="W175" s="2"/>
      <c r="X175" s="2"/>
      <c r="Y175" s="2"/>
      <c r="Z175" s="2"/>
      <c r="AA175" s="2"/>
      <c r="AB175" s="2"/>
      <c r="AC175" s="2"/>
      <c r="AD175" s="2"/>
      <c r="AE175" s="2"/>
      <c r="AF175" s="2"/>
      <c r="AG175" s="2"/>
      <c r="AH175" s="2"/>
      <c r="AI175" s="2"/>
      <c r="AJ175" s="2"/>
    </row>
    <row r="176" spans="1:36" ht="14.25" customHeight="1">
      <c r="A176" s="242" t="s">
        <v>2159</v>
      </c>
      <c r="B176" s="243" t="s">
        <v>2160</v>
      </c>
      <c r="C176" s="262">
        <v>2.8</v>
      </c>
      <c r="D176" s="254">
        <v>0.02</v>
      </c>
      <c r="E176" s="242" t="s">
        <v>2161</v>
      </c>
      <c r="F176" s="272">
        <v>427</v>
      </c>
      <c r="G176" s="242" t="s">
        <v>2162</v>
      </c>
      <c r="H176" s="272">
        <v>116</v>
      </c>
      <c r="I176" s="242" t="s">
        <v>2163</v>
      </c>
      <c r="J176" s="272">
        <v>177</v>
      </c>
      <c r="K176" s="242" t="s">
        <v>2164</v>
      </c>
      <c r="L176" s="272">
        <v>21</v>
      </c>
      <c r="M176" s="242" t="s">
        <v>2165</v>
      </c>
      <c r="N176" s="272">
        <v>16</v>
      </c>
      <c r="O176" s="2"/>
      <c r="P176" s="2"/>
      <c r="Q176" s="2"/>
      <c r="R176" s="2"/>
      <c r="S176" s="2"/>
      <c r="T176" s="2"/>
      <c r="U176" s="2"/>
      <c r="V176" s="2"/>
      <c r="W176" s="2"/>
      <c r="X176" s="2"/>
      <c r="Y176" s="2"/>
      <c r="Z176" s="2"/>
      <c r="AA176" s="2"/>
      <c r="AB176" s="2"/>
      <c r="AC176" s="2"/>
      <c r="AD176" s="2"/>
      <c r="AE176" s="2"/>
      <c r="AF176" s="2"/>
      <c r="AG176" s="2"/>
      <c r="AH176" s="2"/>
      <c r="AI176" s="2"/>
      <c r="AJ176" s="2"/>
    </row>
    <row r="177" spans="1:36" ht="14.25" customHeight="1">
      <c r="A177" s="239" t="s">
        <v>2166</v>
      </c>
      <c r="B177" s="256" t="s">
        <v>2167</v>
      </c>
      <c r="C177" s="257">
        <v>28.2</v>
      </c>
      <c r="D177" s="251">
        <v>0.23</v>
      </c>
      <c r="E177" s="239" t="s">
        <v>2168</v>
      </c>
      <c r="F177" s="270">
        <v>6090</v>
      </c>
      <c r="G177" s="239" t="s">
        <v>2169</v>
      </c>
      <c r="H177" s="271">
        <v>3170</v>
      </c>
      <c r="I177" s="239" t="s">
        <v>2170</v>
      </c>
      <c r="J177" s="271">
        <v>5800</v>
      </c>
      <c r="K177" s="239" t="s">
        <v>2171</v>
      </c>
      <c r="L177" s="270">
        <v>2980</v>
      </c>
      <c r="M177" s="239" t="s">
        <v>2172</v>
      </c>
      <c r="N177" s="270">
        <v>967</v>
      </c>
      <c r="O177" s="2"/>
      <c r="P177" s="2"/>
      <c r="Q177" s="2"/>
      <c r="R177" s="2"/>
      <c r="S177" s="2"/>
      <c r="T177" s="2"/>
      <c r="U177" s="2"/>
      <c r="V177" s="2"/>
      <c r="W177" s="2"/>
      <c r="X177" s="2"/>
      <c r="Y177" s="2"/>
      <c r="Z177" s="2"/>
      <c r="AA177" s="2"/>
      <c r="AB177" s="2"/>
      <c r="AC177" s="2"/>
      <c r="AD177" s="2"/>
      <c r="AE177" s="2"/>
      <c r="AF177" s="2"/>
      <c r="AG177" s="2"/>
      <c r="AH177" s="2"/>
      <c r="AI177" s="2"/>
      <c r="AJ177" s="2"/>
    </row>
    <row r="178" spans="1:36" ht="14.25" customHeight="1">
      <c r="A178" s="242" t="s">
        <v>2173</v>
      </c>
      <c r="B178" s="258" t="s">
        <v>2174</v>
      </c>
      <c r="C178" s="262">
        <v>9.6999999999999993</v>
      </c>
      <c r="D178" s="254">
        <v>0.19</v>
      </c>
      <c r="E178" s="242" t="s">
        <v>2175</v>
      </c>
      <c r="F178" s="272">
        <v>3580</v>
      </c>
      <c r="G178" s="242" t="s">
        <v>2176</v>
      </c>
      <c r="H178" s="273">
        <v>1120</v>
      </c>
      <c r="I178" s="242" t="s">
        <v>2177</v>
      </c>
      <c r="J178" s="273">
        <v>2660</v>
      </c>
      <c r="K178" s="242" t="s">
        <v>2178</v>
      </c>
      <c r="L178" s="272">
        <v>412</v>
      </c>
      <c r="M178" s="242" t="s">
        <v>2179</v>
      </c>
      <c r="N178" s="272">
        <v>160</v>
      </c>
      <c r="O178" s="2"/>
      <c r="P178" s="2"/>
      <c r="Q178" s="2"/>
      <c r="R178" s="2"/>
      <c r="S178" s="2"/>
      <c r="T178" s="2"/>
      <c r="U178" s="2"/>
      <c r="V178" s="2"/>
      <c r="W178" s="2"/>
      <c r="X178" s="2"/>
      <c r="Y178" s="2"/>
      <c r="Z178" s="2"/>
      <c r="AA178" s="2"/>
      <c r="AB178" s="2"/>
      <c r="AC178" s="2"/>
      <c r="AD178" s="2"/>
      <c r="AE178" s="2"/>
      <c r="AF178" s="2"/>
      <c r="AG178" s="2"/>
      <c r="AH178" s="2"/>
      <c r="AI178" s="2"/>
      <c r="AJ178" s="2"/>
    </row>
    <row r="179" spans="1:36" ht="14.25" customHeight="1">
      <c r="A179" s="239" t="s">
        <v>2180</v>
      </c>
      <c r="B179" s="256" t="s">
        <v>2181</v>
      </c>
      <c r="C179" s="257">
        <v>13.4</v>
      </c>
      <c r="D179" s="251">
        <v>0.16</v>
      </c>
      <c r="E179" s="239" t="s">
        <v>2182</v>
      </c>
      <c r="F179" s="270">
        <v>3710</v>
      </c>
      <c r="G179" s="239" t="s">
        <v>2183</v>
      </c>
      <c r="H179" s="271">
        <v>1300</v>
      </c>
      <c r="I179" s="239" t="s">
        <v>2184</v>
      </c>
      <c r="J179" s="271">
        <v>3050</v>
      </c>
      <c r="K179" s="239" t="s">
        <v>2185</v>
      </c>
      <c r="L179" s="270">
        <v>703</v>
      </c>
      <c r="M179" s="239" t="s">
        <v>2186</v>
      </c>
      <c r="N179" s="270">
        <v>201</v>
      </c>
      <c r="O179" s="2"/>
      <c r="P179" s="2"/>
      <c r="Q179" s="2"/>
      <c r="R179" s="2"/>
      <c r="S179" s="2"/>
      <c r="T179" s="2"/>
      <c r="U179" s="2"/>
      <c r="V179" s="2"/>
      <c r="W179" s="2"/>
      <c r="X179" s="2"/>
      <c r="Y179" s="2"/>
      <c r="Z179" s="2"/>
      <c r="AA179" s="2"/>
      <c r="AB179" s="2"/>
      <c r="AC179" s="2"/>
      <c r="AD179" s="2"/>
      <c r="AE179" s="2"/>
      <c r="AF179" s="2"/>
      <c r="AG179" s="2"/>
      <c r="AH179" s="2"/>
      <c r="AI179" s="2"/>
      <c r="AJ179" s="2"/>
    </row>
    <row r="180" spans="1:36" ht="14.25" customHeight="1">
      <c r="A180" s="242" t="s">
        <v>2187</v>
      </c>
      <c r="B180" s="258" t="s">
        <v>2188</v>
      </c>
      <c r="C180" s="262">
        <v>3.5</v>
      </c>
      <c r="D180" s="254">
        <v>0.13</v>
      </c>
      <c r="E180" s="242" t="s">
        <v>2189</v>
      </c>
      <c r="F180" s="272">
        <v>1200</v>
      </c>
      <c r="G180" s="242" t="s">
        <v>2190</v>
      </c>
      <c r="H180" s="272">
        <v>328</v>
      </c>
      <c r="I180" s="242" t="s">
        <v>2191</v>
      </c>
      <c r="J180" s="272">
        <v>549</v>
      </c>
      <c r="K180" s="242" t="s">
        <v>2192</v>
      </c>
      <c r="L180" s="272">
        <v>62</v>
      </c>
      <c r="M180" s="242" t="s">
        <v>2193</v>
      </c>
      <c r="N180" s="272">
        <v>46</v>
      </c>
      <c r="O180" s="2"/>
      <c r="P180" s="2"/>
      <c r="Q180" s="2"/>
      <c r="R180" s="2"/>
      <c r="S180" s="2"/>
      <c r="T180" s="2"/>
      <c r="U180" s="2"/>
      <c r="V180" s="2"/>
      <c r="W180" s="2"/>
      <c r="X180" s="2"/>
      <c r="Y180" s="2"/>
      <c r="Z180" s="2"/>
      <c r="AA180" s="2"/>
      <c r="AB180" s="2"/>
      <c r="AC180" s="2"/>
      <c r="AD180" s="2"/>
      <c r="AE180" s="2"/>
      <c r="AF180" s="2"/>
      <c r="AG180" s="2"/>
      <c r="AH180" s="2"/>
      <c r="AI180" s="2"/>
      <c r="AJ180" s="2"/>
    </row>
    <row r="181" spans="1:36" ht="14.25" customHeight="1">
      <c r="A181" s="239" t="s">
        <v>2194</v>
      </c>
      <c r="B181" s="240" t="s">
        <v>2195</v>
      </c>
      <c r="C181" s="257">
        <v>47.1</v>
      </c>
      <c r="D181" s="251">
        <v>0.16</v>
      </c>
      <c r="E181" s="239" t="s">
        <v>2196</v>
      </c>
      <c r="F181" s="270">
        <v>6940</v>
      </c>
      <c r="G181" s="239" t="s">
        <v>2197</v>
      </c>
      <c r="H181" s="271">
        <v>4800</v>
      </c>
      <c r="I181" s="239" t="s">
        <v>2198</v>
      </c>
      <c r="J181" s="271">
        <v>6960</v>
      </c>
      <c r="K181" s="239" t="s">
        <v>2199</v>
      </c>
      <c r="L181" s="270">
        <v>5060</v>
      </c>
      <c r="M181" s="239" t="s">
        <v>2200</v>
      </c>
      <c r="N181" s="271">
        <v>2500</v>
      </c>
      <c r="O181" s="2"/>
      <c r="P181" s="2"/>
      <c r="Q181" s="2"/>
      <c r="R181" s="2"/>
      <c r="S181" s="2"/>
      <c r="T181" s="2"/>
      <c r="U181" s="2"/>
      <c r="V181" s="2"/>
      <c r="W181" s="2"/>
      <c r="X181" s="2"/>
      <c r="Y181" s="2"/>
      <c r="Z181" s="2"/>
      <c r="AA181" s="2"/>
      <c r="AB181" s="2"/>
      <c r="AC181" s="2"/>
      <c r="AD181" s="2"/>
      <c r="AE181" s="2"/>
      <c r="AF181" s="2"/>
      <c r="AG181" s="2"/>
      <c r="AH181" s="2"/>
      <c r="AI181" s="2"/>
      <c r="AJ181" s="2"/>
    </row>
    <row r="182" spans="1:36" ht="14.25" customHeight="1">
      <c r="A182" s="242" t="s">
        <v>2201</v>
      </c>
      <c r="B182" s="258" t="s">
        <v>2202</v>
      </c>
      <c r="C182" s="262">
        <v>0.4</v>
      </c>
      <c r="D182" s="254">
        <v>0.04</v>
      </c>
      <c r="E182" s="242" t="s">
        <v>2203</v>
      </c>
      <c r="F182" s="272">
        <v>60</v>
      </c>
      <c r="G182" s="242" t="s">
        <v>2204</v>
      </c>
      <c r="H182" s="272">
        <v>16</v>
      </c>
      <c r="I182" s="242" t="s">
        <v>2205</v>
      </c>
      <c r="J182" s="272">
        <v>18</v>
      </c>
      <c r="K182" s="242" t="s">
        <v>2206</v>
      </c>
      <c r="L182" s="272">
        <v>3</v>
      </c>
      <c r="M182" s="242" t="s">
        <v>2207</v>
      </c>
      <c r="N182" s="272">
        <v>2</v>
      </c>
      <c r="O182" s="2"/>
      <c r="P182" s="2"/>
      <c r="Q182" s="2"/>
      <c r="R182" s="2"/>
      <c r="S182" s="2"/>
      <c r="T182" s="2"/>
      <c r="U182" s="2"/>
      <c r="V182" s="2"/>
      <c r="W182" s="2"/>
      <c r="X182" s="2"/>
      <c r="Y182" s="2"/>
      <c r="Z182" s="2"/>
      <c r="AA182" s="2"/>
      <c r="AB182" s="2"/>
      <c r="AC182" s="2"/>
      <c r="AD182" s="2"/>
      <c r="AE182" s="2"/>
      <c r="AF182" s="2"/>
      <c r="AG182" s="2"/>
      <c r="AH182" s="2"/>
      <c r="AI182" s="2"/>
      <c r="AJ182" s="2"/>
    </row>
    <row r="183" spans="1:36" ht="14.25" customHeight="1">
      <c r="A183" s="239" t="s">
        <v>2208</v>
      </c>
      <c r="B183" s="256" t="s">
        <v>2209</v>
      </c>
      <c r="C183" s="257">
        <v>1.5</v>
      </c>
      <c r="D183" s="251">
        <v>0.1</v>
      </c>
      <c r="E183" s="239" t="s">
        <v>2210</v>
      </c>
      <c r="F183" s="270">
        <v>506</v>
      </c>
      <c r="G183" s="239" t="s">
        <v>2211</v>
      </c>
      <c r="H183" s="270">
        <v>138</v>
      </c>
      <c r="I183" s="239" t="s">
        <v>2212</v>
      </c>
      <c r="J183" s="270">
        <v>174</v>
      </c>
      <c r="K183" s="239" t="s">
        <v>2213</v>
      </c>
      <c r="L183" s="270">
        <v>24</v>
      </c>
      <c r="M183" s="239" t="s">
        <v>2214</v>
      </c>
      <c r="N183" s="270">
        <v>19</v>
      </c>
      <c r="O183" s="2"/>
      <c r="P183" s="2"/>
      <c r="Q183" s="2"/>
      <c r="R183" s="2"/>
      <c r="S183" s="2"/>
      <c r="T183" s="2"/>
      <c r="U183" s="2"/>
      <c r="V183" s="2"/>
      <c r="W183" s="2"/>
      <c r="X183" s="2"/>
      <c r="Y183" s="2"/>
      <c r="Z183" s="2"/>
      <c r="AA183" s="2"/>
      <c r="AB183" s="2"/>
      <c r="AC183" s="2"/>
      <c r="AD183" s="2"/>
      <c r="AE183" s="2"/>
      <c r="AF183" s="2"/>
      <c r="AG183" s="2"/>
      <c r="AH183" s="2"/>
      <c r="AI183" s="2"/>
      <c r="AJ183" s="2"/>
    </row>
    <row r="184" spans="1:36" ht="14.25" customHeight="1">
      <c r="A184" s="242" t="s">
        <v>2215</v>
      </c>
      <c r="B184" s="258" t="s">
        <v>2216</v>
      </c>
      <c r="C184" s="242" t="s">
        <v>2217</v>
      </c>
      <c r="D184" s="254">
        <v>0.02</v>
      </c>
      <c r="E184" s="242" t="s">
        <v>2218</v>
      </c>
      <c r="F184" s="272">
        <v>13</v>
      </c>
      <c r="G184" s="242" t="s">
        <v>2219</v>
      </c>
      <c r="H184" s="272">
        <v>4</v>
      </c>
      <c r="I184" s="242" t="s">
        <v>2220</v>
      </c>
      <c r="J184" s="272">
        <v>4</v>
      </c>
      <c r="K184" s="242" t="s">
        <v>2221</v>
      </c>
      <c r="L184" s="274" t="s">
        <v>2222</v>
      </c>
      <c r="M184" s="242" t="s">
        <v>2223</v>
      </c>
      <c r="N184" s="274" t="s">
        <v>2224</v>
      </c>
      <c r="O184" s="2"/>
      <c r="P184" s="2"/>
      <c r="Q184" s="2"/>
      <c r="R184" s="2"/>
      <c r="S184" s="2"/>
      <c r="T184" s="2"/>
      <c r="U184" s="2"/>
      <c r="V184" s="2"/>
      <c r="W184" s="2"/>
      <c r="X184" s="2"/>
      <c r="Y184" s="2"/>
      <c r="Z184" s="2"/>
      <c r="AA184" s="2"/>
      <c r="AB184" s="2"/>
      <c r="AC184" s="2"/>
      <c r="AD184" s="2"/>
      <c r="AE184" s="2"/>
      <c r="AF184" s="2"/>
      <c r="AG184" s="2"/>
      <c r="AH184" s="2"/>
      <c r="AI184" s="2"/>
      <c r="AJ184" s="2"/>
    </row>
    <row r="185" spans="1:36" ht="14.25" customHeight="1">
      <c r="A185" s="239" t="s">
        <v>2225</v>
      </c>
      <c r="B185" s="256" t="s">
        <v>2226</v>
      </c>
      <c r="C185" s="257">
        <v>28.2</v>
      </c>
      <c r="D185" s="251">
        <v>0.27</v>
      </c>
      <c r="E185" s="239" t="s">
        <v>2227</v>
      </c>
      <c r="F185" s="270">
        <v>5080</v>
      </c>
      <c r="G185" s="239" t="s">
        <v>2228</v>
      </c>
      <c r="H185" s="271">
        <v>2640</v>
      </c>
      <c r="I185" s="239" t="s">
        <v>2229</v>
      </c>
      <c r="J185" s="271">
        <v>4830</v>
      </c>
      <c r="K185" s="239" t="s">
        <v>2230</v>
      </c>
      <c r="L185" s="270">
        <v>2480</v>
      </c>
      <c r="M185" s="239" t="s">
        <v>2231</v>
      </c>
      <c r="N185" s="270">
        <v>806</v>
      </c>
      <c r="O185" s="2"/>
      <c r="P185" s="2"/>
      <c r="Q185" s="2"/>
      <c r="R185" s="2"/>
      <c r="S185" s="2"/>
      <c r="T185" s="2"/>
      <c r="U185" s="2"/>
      <c r="V185" s="2"/>
      <c r="W185" s="2"/>
      <c r="X185" s="2"/>
      <c r="Y185" s="2"/>
      <c r="Z185" s="2"/>
      <c r="AA185" s="2"/>
      <c r="AB185" s="2"/>
      <c r="AC185" s="2"/>
      <c r="AD185" s="2"/>
      <c r="AE185" s="2"/>
      <c r="AF185" s="2"/>
      <c r="AG185" s="2"/>
      <c r="AH185" s="2"/>
      <c r="AI185" s="2"/>
      <c r="AJ185" s="2"/>
    </row>
    <row r="186" spans="1:36" ht="14.25" customHeight="1">
      <c r="A186" s="242" t="s">
        <v>2232</v>
      </c>
      <c r="B186" s="258" t="s">
        <v>2233</v>
      </c>
      <c r="C186" s="262">
        <v>38.9</v>
      </c>
      <c r="D186" s="254">
        <v>0.26</v>
      </c>
      <c r="E186" s="242" t="s">
        <v>2234</v>
      </c>
      <c r="F186" s="272">
        <v>5360</v>
      </c>
      <c r="G186" s="242" t="s">
        <v>2235</v>
      </c>
      <c r="H186" s="273">
        <v>3350</v>
      </c>
      <c r="I186" s="242" t="s">
        <v>2236</v>
      </c>
      <c r="J186" s="273">
        <v>5280</v>
      </c>
      <c r="K186" s="242" t="s">
        <v>2237</v>
      </c>
      <c r="L186" s="272">
        <v>3440</v>
      </c>
      <c r="M186" s="242" t="s">
        <v>2238</v>
      </c>
      <c r="N186" s="273">
        <v>1460</v>
      </c>
      <c r="O186" s="2"/>
      <c r="P186" s="2"/>
      <c r="Q186" s="2"/>
      <c r="R186" s="2"/>
      <c r="S186" s="2"/>
      <c r="T186" s="2"/>
      <c r="U186" s="2"/>
      <c r="V186" s="2"/>
      <c r="W186" s="2"/>
      <c r="X186" s="2"/>
      <c r="Y186" s="2"/>
      <c r="Z186" s="2"/>
      <c r="AA186" s="2"/>
      <c r="AB186" s="2"/>
      <c r="AC186" s="2"/>
      <c r="AD186" s="2"/>
      <c r="AE186" s="2"/>
      <c r="AF186" s="2"/>
      <c r="AG186" s="2"/>
      <c r="AH186" s="2"/>
      <c r="AI186" s="2"/>
      <c r="AJ186" s="2"/>
    </row>
    <row r="187" spans="1:36" ht="14.25" customHeight="1">
      <c r="A187" s="239" t="s">
        <v>2239</v>
      </c>
      <c r="B187" s="256" t="s">
        <v>2240</v>
      </c>
      <c r="C187" s="257">
        <v>13.1</v>
      </c>
      <c r="D187" s="251">
        <v>0.23</v>
      </c>
      <c r="E187" s="239" t="s">
        <v>2241</v>
      </c>
      <c r="F187" s="270">
        <v>3480</v>
      </c>
      <c r="G187" s="239" t="s">
        <v>2242</v>
      </c>
      <c r="H187" s="271">
        <v>1210</v>
      </c>
      <c r="I187" s="239" t="s">
        <v>2243</v>
      </c>
      <c r="J187" s="271">
        <v>2840</v>
      </c>
      <c r="K187" s="239" t="s">
        <v>2244</v>
      </c>
      <c r="L187" s="270">
        <v>636</v>
      </c>
      <c r="M187" s="239" t="s">
        <v>2245</v>
      </c>
      <c r="N187" s="270">
        <v>185</v>
      </c>
      <c r="O187" s="2"/>
      <c r="P187" s="2"/>
      <c r="Q187" s="2"/>
      <c r="R187" s="2"/>
      <c r="S187" s="2"/>
      <c r="T187" s="2"/>
      <c r="U187" s="2"/>
      <c r="V187" s="2"/>
      <c r="W187" s="2"/>
      <c r="X187" s="2"/>
      <c r="Y187" s="2"/>
      <c r="Z187" s="2"/>
      <c r="AA187" s="2"/>
      <c r="AB187" s="2"/>
      <c r="AC187" s="2"/>
      <c r="AD187" s="2"/>
      <c r="AE187" s="2"/>
      <c r="AF187" s="2"/>
      <c r="AG187" s="2"/>
      <c r="AH187" s="2"/>
      <c r="AI187" s="2"/>
      <c r="AJ187" s="2"/>
    </row>
    <row r="188" spans="1:36" ht="14.25" customHeight="1">
      <c r="A188" s="242" t="s">
        <v>2246</v>
      </c>
      <c r="B188" s="258" t="s">
        <v>2247</v>
      </c>
      <c r="C188" s="262">
        <v>11</v>
      </c>
      <c r="D188" s="243" t="s">
        <v>2248</v>
      </c>
      <c r="E188" s="242" t="s">
        <v>2249</v>
      </c>
      <c r="F188" s="272">
        <v>4110</v>
      </c>
      <c r="G188" s="242" t="s">
        <v>2250</v>
      </c>
      <c r="H188" s="273">
        <v>1330</v>
      </c>
      <c r="I188" s="242" t="s">
        <v>2251</v>
      </c>
      <c r="J188" s="273">
        <v>3190</v>
      </c>
      <c r="K188" s="242" t="s">
        <v>2252</v>
      </c>
      <c r="L188" s="272">
        <v>573</v>
      </c>
      <c r="M188" s="242" t="s">
        <v>2253</v>
      </c>
      <c r="N188" s="272">
        <v>195</v>
      </c>
      <c r="O188" s="2"/>
      <c r="P188" s="2"/>
      <c r="Q188" s="2"/>
      <c r="R188" s="2"/>
      <c r="S188" s="2"/>
      <c r="T188" s="2"/>
      <c r="U188" s="2"/>
      <c r="V188" s="2"/>
      <c r="W188" s="2"/>
      <c r="X188" s="2"/>
      <c r="Y188" s="2"/>
      <c r="Z188" s="2"/>
      <c r="AA188" s="2"/>
      <c r="AB188" s="2"/>
      <c r="AC188" s="2"/>
      <c r="AD188" s="2"/>
      <c r="AE188" s="2"/>
      <c r="AF188" s="2"/>
      <c r="AG188" s="2"/>
      <c r="AH188" s="2"/>
      <c r="AI188" s="2"/>
      <c r="AJ188" s="2"/>
    </row>
    <row r="189" spans="1:36" ht="14.25" customHeight="1">
      <c r="A189" s="239" t="s">
        <v>2254</v>
      </c>
      <c r="B189" s="256" t="s">
        <v>2255</v>
      </c>
      <c r="C189" s="250">
        <v>242</v>
      </c>
      <c r="D189" s="251">
        <v>0.24</v>
      </c>
      <c r="E189" s="239" t="s">
        <v>2256</v>
      </c>
      <c r="F189" s="270">
        <v>6940</v>
      </c>
      <c r="G189" s="239" t="s">
        <v>2257</v>
      </c>
      <c r="H189" s="271">
        <v>8060</v>
      </c>
      <c r="I189" s="239" t="s">
        <v>2258</v>
      </c>
      <c r="J189" s="271">
        <v>7400</v>
      </c>
      <c r="K189" s="239" t="s">
        <v>2259</v>
      </c>
      <c r="L189" s="270">
        <v>8400</v>
      </c>
      <c r="M189" s="239" t="s">
        <v>2260</v>
      </c>
      <c r="N189" s="271">
        <v>8380</v>
      </c>
      <c r="O189" s="2"/>
      <c r="P189" s="2"/>
      <c r="Q189" s="2"/>
      <c r="R189" s="2"/>
      <c r="S189" s="2"/>
      <c r="T189" s="2"/>
      <c r="U189" s="2"/>
      <c r="V189" s="2"/>
      <c r="W189" s="2"/>
      <c r="X189" s="2"/>
      <c r="Y189" s="2"/>
      <c r="Z189" s="2"/>
      <c r="AA189" s="2"/>
      <c r="AB189" s="2"/>
      <c r="AC189" s="2"/>
      <c r="AD189" s="2"/>
      <c r="AE189" s="2"/>
      <c r="AF189" s="2"/>
      <c r="AG189" s="2"/>
      <c r="AH189" s="2"/>
      <c r="AI189" s="2"/>
      <c r="AJ189" s="2"/>
    </row>
    <row r="190" spans="1:36" ht="14.25" customHeight="1">
      <c r="A190" s="242" t="s">
        <v>2261</v>
      </c>
      <c r="B190" s="258" t="s">
        <v>2262</v>
      </c>
      <c r="C190" s="262">
        <v>6.5</v>
      </c>
      <c r="D190" s="243" t="s">
        <v>2263</v>
      </c>
      <c r="E190" s="242" t="s">
        <v>2264</v>
      </c>
      <c r="F190" s="272">
        <v>2510</v>
      </c>
      <c r="G190" s="242" t="s">
        <v>2265</v>
      </c>
      <c r="H190" s="272">
        <v>716</v>
      </c>
      <c r="I190" s="242" t="s">
        <v>2266</v>
      </c>
      <c r="J190" s="273">
        <v>1570</v>
      </c>
      <c r="K190" s="242" t="s">
        <v>2267</v>
      </c>
      <c r="L190" s="272">
        <v>176</v>
      </c>
      <c r="M190" s="242" t="s">
        <v>2268</v>
      </c>
      <c r="N190" s="272">
        <v>100</v>
      </c>
      <c r="O190" s="2"/>
      <c r="P190" s="2"/>
      <c r="Q190" s="2"/>
      <c r="R190" s="2"/>
      <c r="S190" s="2"/>
      <c r="T190" s="2"/>
      <c r="U190" s="2"/>
      <c r="V190" s="2"/>
      <c r="W190" s="2"/>
      <c r="X190" s="2"/>
      <c r="Y190" s="2"/>
      <c r="Z190" s="2"/>
      <c r="AA190" s="2"/>
      <c r="AB190" s="2"/>
      <c r="AC190" s="2"/>
      <c r="AD190" s="2"/>
      <c r="AE190" s="2"/>
      <c r="AF190" s="2"/>
      <c r="AG190" s="2"/>
      <c r="AH190" s="2"/>
      <c r="AI190" s="2"/>
      <c r="AJ190" s="2"/>
    </row>
    <row r="191" spans="1:36" ht="14.25" customHeight="1">
      <c r="A191" s="239" t="s">
        <v>2269</v>
      </c>
      <c r="B191" s="256" t="s">
        <v>2270</v>
      </c>
      <c r="C191" s="257">
        <v>47.1</v>
      </c>
      <c r="D191" s="251">
        <v>0.24</v>
      </c>
      <c r="E191" s="239" t="s">
        <v>2271</v>
      </c>
      <c r="F191" s="270">
        <v>6680</v>
      </c>
      <c r="G191" s="239" t="s">
        <v>2272</v>
      </c>
      <c r="H191" s="271">
        <v>4620</v>
      </c>
      <c r="I191" s="239" t="s">
        <v>2273</v>
      </c>
      <c r="J191" s="271">
        <v>6690</v>
      </c>
      <c r="K191" s="239" t="s">
        <v>2274</v>
      </c>
      <c r="L191" s="270">
        <v>4870</v>
      </c>
      <c r="M191" s="239" t="s">
        <v>2275</v>
      </c>
      <c r="N191" s="271">
        <v>2410</v>
      </c>
      <c r="O191" s="2"/>
      <c r="P191" s="2"/>
      <c r="Q191" s="2"/>
      <c r="R191" s="2"/>
      <c r="S191" s="2"/>
      <c r="T191" s="2"/>
      <c r="U191" s="2"/>
      <c r="V191" s="2"/>
      <c r="W191" s="2"/>
      <c r="X191" s="2"/>
      <c r="Y191" s="2"/>
      <c r="Z191" s="2"/>
      <c r="AA191" s="2"/>
      <c r="AB191" s="2"/>
      <c r="AC191" s="2"/>
      <c r="AD191" s="2"/>
      <c r="AE191" s="2"/>
      <c r="AF191" s="2"/>
      <c r="AG191" s="2"/>
      <c r="AH191" s="2"/>
      <c r="AI191" s="2"/>
      <c r="AJ191" s="2"/>
    </row>
    <row r="192" spans="1:36" ht="14.25" customHeight="1">
      <c r="A192" s="242" t="s">
        <v>2276</v>
      </c>
      <c r="B192" s="258" t="s">
        <v>2277</v>
      </c>
      <c r="C192" s="262">
        <v>3.2</v>
      </c>
      <c r="D192" s="243" t="s">
        <v>2278</v>
      </c>
      <c r="E192" s="242" t="s">
        <v>2279</v>
      </c>
      <c r="F192" s="272">
        <v>863</v>
      </c>
      <c r="G192" s="242" t="s">
        <v>2280</v>
      </c>
      <c r="H192" s="272">
        <v>235</v>
      </c>
      <c r="I192" s="242" t="s">
        <v>2281</v>
      </c>
      <c r="J192" s="272">
        <v>378</v>
      </c>
      <c r="K192" s="242" t="s">
        <v>2282</v>
      </c>
      <c r="L192" s="272">
        <v>44</v>
      </c>
      <c r="M192" s="242" t="s">
        <v>2283</v>
      </c>
      <c r="N192" s="272">
        <v>33</v>
      </c>
      <c r="O192" s="2"/>
      <c r="P192" s="2"/>
      <c r="Q192" s="2"/>
      <c r="R192" s="2"/>
      <c r="S192" s="2"/>
      <c r="T192" s="2"/>
      <c r="U192" s="2"/>
      <c r="V192" s="2"/>
      <c r="W192" s="2"/>
      <c r="X192" s="2"/>
      <c r="Y192" s="2"/>
      <c r="Z192" s="2"/>
      <c r="AA192" s="2"/>
      <c r="AB192" s="2"/>
      <c r="AC192" s="2"/>
      <c r="AD192" s="2"/>
      <c r="AE192" s="2"/>
      <c r="AF192" s="2"/>
      <c r="AG192" s="2"/>
      <c r="AH192" s="2"/>
      <c r="AI192" s="2"/>
      <c r="AJ192" s="2"/>
    </row>
    <row r="193" spans="1:36" ht="14.25" customHeight="1">
      <c r="A193" s="239" t="s">
        <v>2284</v>
      </c>
      <c r="B193" s="256" t="s">
        <v>2285</v>
      </c>
      <c r="C193" s="257">
        <v>3.1</v>
      </c>
      <c r="D193" s="240" t="s">
        <v>2286</v>
      </c>
      <c r="E193" s="239" t="s">
        <v>2287</v>
      </c>
      <c r="F193" s="270">
        <v>1070</v>
      </c>
      <c r="G193" s="239" t="s">
        <v>2288</v>
      </c>
      <c r="H193" s="270">
        <v>290</v>
      </c>
      <c r="I193" s="239" t="s">
        <v>2289</v>
      </c>
      <c r="J193" s="270">
        <v>460</v>
      </c>
      <c r="K193" s="239" t="s">
        <v>2290</v>
      </c>
      <c r="L193" s="270">
        <v>54</v>
      </c>
      <c r="M193" s="239" t="s">
        <v>2291</v>
      </c>
      <c r="N193" s="270">
        <v>40</v>
      </c>
      <c r="O193" s="2"/>
      <c r="P193" s="2"/>
      <c r="Q193" s="2"/>
      <c r="R193" s="2"/>
      <c r="S193" s="2"/>
      <c r="T193" s="2"/>
      <c r="U193" s="2"/>
      <c r="V193" s="2"/>
      <c r="W193" s="2"/>
      <c r="X193" s="2"/>
      <c r="Y193" s="2"/>
      <c r="Z193" s="2"/>
      <c r="AA193" s="2"/>
      <c r="AB193" s="2"/>
      <c r="AC193" s="2"/>
      <c r="AD193" s="2"/>
      <c r="AE193" s="2"/>
      <c r="AF193" s="2"/>
      <c r="AG193" s="2"/>
      <c r="AH193" s="2"/>
      <c r="AI193" s="2"/>
      <c r="AJ193" s="2"/>
    </row>
    <row r="194" spans="1:36" ht="14.25" customHeight="1">
      <c r="A194" s="242" t="s">
        <v>2292</v>
      </c>
      <c r="B194" s="258" t="s">
        <v>2293</v>
      </c>
      <c r="C194" s="262">
        <v>7.7</v>
      </c>
      <c r="D194" s="254">
        <v>0.24</v>
      </c>
      <c r="E194" s="242" t="s">
        <v>2294</v>
      </c>
      <c r="F194" s="272">
        <v>2920</v>
      </c>
      <c r="G194" s="242" t="s">
        <v>2295</v>
      </c>
      <c r="H194" s="272">
        <v>858</v>
      </c>
      <c r="I194" s="242" t="s">
        <v>2296</v>
      </c>
      <c r="J194" s="273">
        <v>1970</v>
      </c>
      <c r="K194" s="242" t="s">
        <v>2297</v>
      </c>
      <c r="L194" s="272">
        <v>245</v>
      </c>
      <c r="M194" s="242" t="s">
        <v>2298</v>
      </c>
      <c r="N194" s="272">
        <v>121</v>
      </c>
      <c r="O194" s="2"/>
      <c r="P194" s="2"/>
      <c r="Q194" s="2"/>
      <c r="R194" s="2"/>
      <c r="S194" s="2"/>
      <c r="T194" s="2"/>
      <c r="U194" s="2"/>
      <c r="V194" s="2"/>
      <c r="W194" s="2"/>
      <c r="X194" s="2"/>
      <c r="Y194" s="2"/>
      <c r="Z194" s="2"/>
      <c r="AA194" s="2"/>
      <c r="AB194" s="2"/>
      <c r="AC194" s="2"/>
      <c r="AD194" s="2"/>
      <c r="AE194" s="2"/>
      <c r="AF194" s="2"/>
      <c r="AG194" s="2"/>
      <c r="AH194" s="2"/>
      <c r="AI194" s="2"/>
      <c r="AJ194" s="2"/>
    </row>
    <row r="195" spans="1:36" ht="14.25" customHeight="1">
      <c r="A195" s="239" t="s">
        <v>2299</v>
      </c>
      <c r="B195" s="256" t="s">
        <v>2300</v>
      </c>
      <c r="C195" s="257">
        <v>1.2</v>
      </c>
      <c r="D195" s="240" t="s">
        <v>2301</v>
      </c>
      <c r="E195" s="239" t="s">
        <v>2302</v>
      </c>
      <c r="F195" s="270">
        <v>278</v>
      </c>
      <c r="G195" s="239" t="s">
        <v>2303</v>
      </c>
      <c r="H195" s="270">
        <v>76</v>
      </c>
      <c r="I195" s="239" t="s">
        <v>2304</v>
      </c>
      <c r="J195" s="270">
        <v>92</v>
      </c>
      <c r="K195" s="239" t="s">
        <v>2305</v>
      </c>
      <c r="L195" s="270">
        <v>13</v>
      </c>
      <c r="M195" s="239" t="s">
        <v>2306</v>
      </c>
      <c r="N195" s="270">
        <v>10</v>
      </c>
      <c r="O195" s="2"/>
      <c r="P195" s="2"/>
      <c r="Q195" s="2"/>
      <c r="R195" s="2"/>
      <c r="S195" s="2"/>
      <c r="T195" s="2"/>
      <c r="U195" s="2"/>
      <c r="V195" s="2"/>
      <c r="W195" s="2"/>
      <c r="X195" s="2"/>
      <c r="Y195" s="2"/>
      <c r="Z195" s="2"/>
      <c r="AA195" s="2"/>
      <c r="AB195" s="2"/>
      <c r="AC195" s="2"/>
      <c r="AD195" s="2"/>
      <c r="AE195" s="2"/>
      <c r="AF195" s="2"/>
      <c r="AG195" s="2"/>
      <c r="AH195" s="2"/>
      <c r="AI195" s="2"/>
      <c r="AJ195" s="2"/>
    </row>
    <row r="196" spans="1:36" ht="14.25" customHeight="1">
      <c r="A196" s="242" t="s">
        <v>2307</v>
      </c>
      <c r="B196" s="258" t="s">
        <v>2308</v>
      </c>
      <c r="C196" s="262">
        <v>2.6</v>
      </c>
      <c r="D196" s="254">
        <v>7.0000000000000007E-2</v>
      </c>
      <c r="E196" s="242" t="s">
        <v>2309</v>
      </c>
      <c r="F196" s="272">
        <v>530</v>
      </c>
      <c r="G196" s="242" t="s">
        <v>2310</v>
      </c>
      <c r="H196" s="272">
        <v>144</v>
      </c>
      <c r="I196" s="242" t="s">
        <v>2311</v>
      </c>
      <c r="J196" s="272">
        <v>213</v>
      </c>
      <c r="K196" s="242" t="s">
        <v>2312</v>
      </c>
      <c r="L196" s="272">
        <v>26</v>
      </c>
      <c r="M196" s="242" t="s">
        <v>2313</v>
      </c>
      <c r="N196" s="272">
        <v>20</v>
      </c>
      <c r="O196" s="2"/>
      <c r="P196" s="2"/>
      <c r="Q196" s="2"/>
      <c r="R196" s="2"/>
      <c r="S196" s="2"/>
      <c r="T196" s="2"/>
      <c r="U196" s="2"/>
      <c r="V196" s="2"/>
      <c r="W196" s="2"/>
      <c r="X196" s="2"/>
      <c r="Y196" s="2"/>
      <c r="Z196" s="2"/>
      <c r="AA196" s="2"/>
      <c r="AB196" s="2"/>
      <c r="AC196" s="2"/>
      <c r="AD196" s="2"/>
      <c r="AE196" s="2"/>
      <c r="AF196" s="2"/>
      <c r="AG196" s="2"/>
      <c r="AH196" s="2"/>
      <c r="AI196" s="2"/>
      <c r="AJ196" s="2"/>
    </row>
    <row r="197" spans="1:36" ht="14.25" customHeight="1">
      <c r="A197" s="239" t="s">
        <v>2314</v>
      </c>
      <c r="B197" s="256" t="s">
        <v>2315</v>
      </c>
      <c r="C197" s="257">
        <v>28.4</v>
      </c>
      <c r="D197" s="251">
        <v>0.31</v>
      </c>
      <c r="E197" s="239" t="s">
        <v>2316</v>
      </c>
      <c r="F197" s="270">
        <v>4510</v>
      </c>
      <c r="G197" s="239" t="s">
        <v>2317</v>
      </c>
      <c r="H197" s="271">
        <v>2360</v>
      </c>
      <c r="I197" s="239" t="s">
        <v>2318</v>
      </c>
      <c r="J197" s="271">
        <v>4290</v>
      </c>
      <c r="K197" s="239" t="s">
        <v>2319</v>
      </c>
      <c r="L197" s="270">
        <v>2220</v>
      </c>
      <c r="M197" s="239" t="s">
        <v>2320</v>
      </c>
      <c r="N197" s="270">
        <v>725</v>
      </c>
      <c r="O197" s="2"/>
      <c r="P197" s="2"/>
      <c r="Q197" s="2"/>
      <c r="R197" s="2"/>
      <c r="S197" s="2"/>
      <c r="T197" s="2"/>
      <c r="U197" s="2"/>
      <c r="V197" s="2"/>
      <c r="W197" s="2"/>
      <c r="X197" s="2"/>
      <c r="Y197" s="2"/>
      <c r="Z197" s="2"/>
      <c r="AA197" s="2"/>
      <c r="AB197" s="2"/>
      <c r="AC197" s="2"/>
      <c r="AD197" s="2"/>
      <c r="AE197" s="2"/>
      <c r="AF197" s="2"/>
      <c r="AG197" s="2"/>
      <c r="AH197" s="2"/>
      <c r="AI197" s="2"/>
      <c r="AJ197" s="2"/>
    </row>
    <row r="198" spans="1:36" ht="14.25" customHeight="1">
      <c r="A198" s="242" t="s">
        <v>2321</v>
      </c>
      <c r="B198" s="258" t="s">
        <v>2322</v>
      </c>
      <c r="C198" s="262">
        <v>8.6999999999999993</v>
      </c>
      <c r="D198" s="254">
        <v>0.22</v>
      </c>
      <c r="E198" s="242" t="s">
        <v>2323</v>
      </c>
      <c r="F198" s="272">
        <v>2660</v>
      </c>
      <c r="G198" s="242" t="s">
        <v>2324</v>
      </c>
      <c r="H198" s="272">
        <v>804</v>
      </c>
      <c r="I198" s="242" t="s">
        <v>2325</v>
      </c>
      <c r="J198" s="273">
        <v>1890</v>
      </c>
      <c r="K198" s="242" t="s">
        <v>2326</v>
      </c>
      <c r="L198" s="272">
        <v>262</v>
      </c>
      <c r="M198" s="242" t="s">
        <v>2327</v>
      </c>
      <c r="N198" s="272">
        <v>114</v>
      </c>
      <c r="O198" s="2"/>
      <c r="P198" s="2"/>
      <c r="Q198" s="2"/>
      <c r="R198" s="2"/>
      <c r="S198" s="2"/>
      <c r="T198" s="2"/>
      <c r="U198" s="2"/>
      <c r="V198" s="2"/>
      <c r="W198" s="2"/>
      <c r="X198" s="2"/>
      <c r="Y198" s="2"/>
      <c r="Z198" s="2"/>
      <c r="AA198" s="2"/>
      <c r="AB198" s="2"/>
      <c r="AC198" s="2"/>
      <c r="AD198" s="2"/>
      <c r="AE198" s="2"/>
      <c r="AF198" s="2"/>
      <c r="AG198" s="2"/>
      <c r="AH198" s="2"/>
      <c r="AI198" s="2"/>
      <c r="AJ198" s="2"/>
    </row>
    <row r="199" spans="1:36" ht="14.25" customHeight="1">
      <c r="A199" s="239" t="s">
        <v>2328</v>
      </c>
      <c r="B199" s="256" t="s">
        <v>2329</v>
      </c>
      <c r="C199" s="257">
        <v>16.100000000000001</v>
      </c>
      <c r="D199" s="240" t="s">
        <v>2330</v>
      </c>
      <c r="E199" s="239" t="s">
        <v>2331</v>
      </c>
      <c r="F199" s="270">
        <v>4310</v>
      </c>
      <c r="G199" s="239" t="s">
        <v>2332</v>
      </c>
      <c r="H199" s="271">
        <v>1650</v>
      </c>
      <c r="I199" s="239" t="s">
        <v>2333</v>
      </c>
      <c r="J199" s="271">
        <v>3720</v>
      </c>
      <c r="K199" s="239" t="s">
        <v>2334</v>
      </c>
      <c r="L199" s="270">
        <v>1070</v>
      </c>
      <c r="M199" s="239" t="s">
        <v>2335</v>
      </c>
      <c r="N199" s="270">
        <v>281</v>
      </c>
      <c r="O199" s="2"/>
      <c r="P199" s="2"/>
      <c r="Q199" s="2"/>
      <c r="R199" s="2"/>
      <c r="S199" s="2"/>
      <c r="T199" s="2"/>
      <c r="U199" s="2"/>
      <c r="V199" s="2"/>
      <c r="W199" s="2"/>
      <c r="X199" s="2"/>
      <c r="Y199" s="2"/>
      <c r="Z199" s="2"/>
      <c r="AA199" s="2"/>
      <c r="AB199" s="2"/>
      <c r="AC199" s="2"/>
      <c r="AD199" s="2"/>
      <c r="AE199" s="2"/>
      <c r="AF199" s="2"/>
      <c r="AG199" s="2"/>
      <c r="AH199" s="2"/>
      <c r="AI199" s="2"/>
      <c r="AJ199" s="2"/>
    </row>
    <row r="200" spans="1:36" ht="14.25" customHeight="1">
      <c r="A200" s="242" t="s">
        <v>2336</v>
      </c>
      <c r="B200" s="258" t="s">
        <v>2337</v>
      </c>
      <c r="C200" s="242" t="s">
        <v>2338</v>
      </c>
      <c r="D200" s="258" t="s">
        <v>2339</v>
      </c>
      <c r="E200" s="242" t="s">
        <v>2340</v>
      </c>
      <c r="F200" s="274" t="s">
        <v>2341</v>
      </c>
      <c r="G200" s="242" t="s">
        <v>2342</v>
      </c>
      <c r="H200" s="274" t="s">
        <v>2343</v>
      </c>
      <c r="I200" s="242" t="s">
        <v>2344</v>
      </c>
      <c r="J200" s="274" t="s">
        <v>2345</v>
      </c>
      <c r="K200" s="242" t="s">
        <v>2346</v>
      </c>
      <c r="L200" s="274" t="s">
        <v>2347</v>
      </c>
      <c r="M200" s="242" t="s">
        <v>2348</v>
      </c>
      <c r="N200" s="274" t="s">
        <v>2349</v>
      </c>
      <c r="O200" s="2"/>
      <c r="P200" s="2"/>
      <c r="Q200" s="2"/>
      <c r="R200" s="2"/>
      <c r="S200" s="2"/>
      <c r="T200" s="2"/>
      <c r="U200" s="2"/>
      <c r="V200" s="2"/>
      <c r="W200" s="2"/>
      <c r="X200" s="2"/>
      <c r="Y200" s="2"/>
      <c r="Z200" s="2"/>
      <c r="AA200" s="2"/>
      <c r="AB200" s="2"/>
      <c r="AC200" s="2"/>
      <c r="AD200" s="2"/>
      <c r="AE200" s="2"/>
      <c r="AF200" s="2"/>
      <c r="AG200" s="2"/>
      <c r="AH200" s="2"/>
      <c r="AI200" s="2"/>
      <c r="AJ200" s="2"/>
    </row>
    <row r="201" spans="1:36" ht="14.25" customHeight="1">
      <c r="A201" s="239" t="s">
        <v>2350</v>
      </c>
      <c r="B201" s="256" t="s">
        <v>2351</v>
      </c>
      <c r="C201" s="239" t="s">
        <v>2352</v>
      </c>
      <c r="D201" s="256" t="s">
        <v>2353</v>
      </c>
      <c r="E201" s="239" t="s">
        <v>2354</v>
      </c>
      <c r="F201" s="275" t="s">
        <v>2355</v>
      </c>
      <c r="G201" s="239" t="s">
        <v>2356</v>
      </c>
      <c r="H201" s="275" t="s">
        <v>2357</v>
      </c>
      <c r="I201" s="239" t="s">
        <v>2358</v>
      </c>
      <c r="J201" s="275" t="s">
        <v>2359</v>
      </c>
      <c r="K201" s="239" t="s">
        <v>2360</v>
      </c>
      <c r="L201" s="275" t="s">
        <v>2361</v>
      </c>
      <c r="M201" s="239" t="s">
        <v>2362</v>
      </c>
      <c r="N201" s="275" t="s">
        <v>2363</v>
      </c>
      <c r="O201" s="2"/>
      <c r="P201" s="2"/>
      <c r="Q201" s="2"/>
      <c r="R201" s="2"/>
      <c r="S201" s="2"/>
      <c r="T201" s="2"/>
      <c r="U201" s="2"/>
      <c r="V201" s="2"/>
      <c r="W201" s="2"/>
      <c r="X201" s="2"/>
      <c r="Y201" s="2"/>
      <c r="Z201" s="2"/>
      <c r="AA201" s="2"/>
      <c r="AB201" s="2"/>
      <c r="AC201" s="2"/>
      <c r="AD201" s="2"/>
      <c r="AE201" s="2"/>
      <c r="AF201" s="2"/>
      <c r="AG201" s="2"/>
      <c r="AH201" s="2"/>
      <c r="AI201" s="2"/>
      <c r="AJ201" s="2"/>
    </row>
    <row r="202" spans="1:36" ht="14.25" customHeight="1">
      <c r="A202" s="242" t="s">
        <v>2364</v>
      </c>
      <c r="B202" s="258" t="s">
        <v>2365</v>
      </c>
      <c r="C202" s="242" t="s">
        <v>2366</v>
      </c>
      <c r="D202" s="254">
        <v>0.02</v>
      </c>
      <c r="E202" s="242" t="s">
        <v>2367</v>
      </c>
      <c r="F202" s="274" t="s">
        <v>2368</v>
      </c>
      <c r="G202" s="242" t="s">
        <v>2369</v>
      </c>
      <c r="H202" s="274" t="s">
        <v>2370</v>
      </c>
      <c r="I202" s="242" t="s">
        <v>2371</v>
      </c>
      <c r="J202" s="274" t="s">
        <v>2372</v>
      </c>
      <c r="K202" s="242" t="s">
        <v>2373</v>
      </c>
      <c r="L202" s="274" t="s">
        <v>2374</v>
      </c>
      <c r="M202" s="242" t="s">
        <v>2375</v>
      </c>
      <c r="N202" s="274" t="s">
        <v>2376</v>
      </c>
      <c r="O202" s="2"/>
      <c r="P202" s="2"/>
      <c r="Q202" s="2"/>
      <c r="R202" s="2"/>
      <c r="S202" s="2"/>
      <c r="T202" s="2"/>
      <c r="U202" s="2"/>
      <c r="V202" s="2"/>
      <c r="W202" s="2"/>
      <c r="X202" s="2"/>
      <c r="Y202" s="2"/>
      <c r="Z202" s="2"/>
      <c r="AA202" s="2"/>
      <c r="AB202" s="2"/>
      <c r="AC202" s="2"/>
      <c r="AD202" s="2"/>
      <c r="AE202" s="2"/>
      <c r="AF202" s="2"/>
      <c r="AG202" s="2"/>
      <c r="AH202" s="2"/>
      <c r="AI202" s="2"/>
      <c r="AJ202" s="2"/>
    </row>
    <row r="203" spans="1:36" ht="14.25" customHeight="1">
      <c r="A203" s="239" t="s">
        <v>2377</v>
      </c>
      <c r="B203" s="256" t="s">
        <v>2378</v>
      </c>
      <c r="C203" s="239" t="s">
        <v>2379</v>
      </c>
      <c r="D203" s="251">
        <v>0.01</v>
      </c>
      <c r="E203" s="239" t="s">
        <v>2380</v>
      </c>
      <c r="F203" s="275" t="s">
        <v>2381</v>
      </c>
      <c r="G203" s="239" t="s">
        <v>2382</v>
      </c>
      <c r="H203" s="275" t="s">
        <v>2383</v>
      </c>
      <c r="I203" s="239" t="s">
        <v>2384</v>
      </c>
      <c r="J203" s="275" t="s">
        <v>2385</v>
      </c>
      <c r="K203" s="239" t="s">
        <v>2386</v>
      </c>
      <c r="L203" s="275" t="s">
        <v>2387</v>
      </c>
      <c r="M203" s="239" t="s">
        <v>2388</v>
      </c>
      <c r="N203" s="275" t="s">
        <v>2389</v>
      </c>
      <c r="O203" s="2"/>
      <c r="P203" s="2"/>
      <c r="Q203" s="2"/>
      <c r="R203" s="2"/>
      <c r="S203" s="2"/>
      <c r="T203" s="2"/>
      <c r="U203" s="2"/>
      <c r="V203" s="2"/>
      <c r="W203" s="2"/>
      <c r="X203" s="2"/>
      <c r="Y203" s="2"/>
      <c r="Z203" s="2"/>
      <c r="AA203" s="2"/>
      <c r="AB203" s="2"/>
      <c r="AC203" s="2"/>
      <c r="AD203" s="2"/>
      <c r="AE203" s="2"/>
      <c r="AF203" s="2"/>
      <c r="AG203" s="2"/>
      <c r="AH203" s="2"/>
      <c r="AI203" s="2"/>
      <c r="AJ203" s="2"/>
    </row>
    <row r="204" spans="1:36" ht="14.25" customHeight="1">
      <c r="A204" s="242" t="s">
        <v>2390</v>
      </c>
      <c r="B204" s="258" t="s">
        <v>2391</v>
      </c>
      <c r="C204" s="242" t="s">
        <v>2392</v>
      </c>
      <c r="D204" s="254">
        <v>0.02</v>
      </c>
      <c r="E204" s="242" t="s">
        <v>2393</v>
      </c>
      <c r="F204" s="272">
        <v>1</v>
      </c>
      <c r="G204" s="242" t="s">
        <v>2394</v>
      </c>
      <c r="H204" s="274" t="s">
        <v>2395</v>
      </c>
      <c r="I204" s="242" t="s">
        <v>2396</v>
      </c>
      <c r="J204" s="274" t="s">
        <v>2397</v>
      </c>
      <c r="K204" s="242" t="s">
        <v>2398</v>
      </c>
      <c r="L204" s="274" t="s">
        <v>2399</v>
      </c>
      <c r="M204" s="242" t="s">
        <v>2400</v>
      </c>
      <c r="N204" s="274" t="s">
        <v>2401</v>
      </c>
      <c r="O204" s="2"/>
      <c r="P204" s="2"/>
      <c r="Q204" s="2"/>
      <c r="R204" s="2"/>
      <c r="S204" s="2"/>
      <c r="T204" s="2"/>
      <c r="U204" s="2"/>
      <c r="V204" s="2"/>
      <c r="W204" s="2"/>
      <c r="X204" s="2"/>
      <c r="Y204" s="2"/>
      <c r="Z204" s="2"/>
      <c r="AA204" s="2"/>
      <c r="AB204" s="2"/>
      <c r="AC204" s="2"/>
      <c r="AD204" s="2"/>
      <c r="AE204" s="2"/>
      <c r="AF204" s="2"/>
      <c r="AG204" s="2"/>
      <c r="AH204" s="2"/>
      <c r="AI204" s="2"/>
      <c r="AJ204" s="2"/>
    </row>
    <row r="205" spans="1:36" ht="14.25" customHeight="1">
      <c r="A205" s="239" t="s">
        <v>2402</v>
      </c>
      <c r="B205" s="256" t="s">
        <v>2403</v>
      </c>
      <c r="C205" s="239" t="s">
        <v>2404</v>
      </c>
      <c r="D205" s="251">
        <v>0.02</v>
      </c>
      <c r="E205" s="239" t="s">
        <v>2405</v>
      </c>
      <c r="F205" s="270">
        <v>1</v>
      </c>
      <c r="G205" s="239" t="s">
        <v>2406</v>
      </c>
      <c r="H205" s="275" t="s">
        <v>2407</v>
      </c>
      <c r="I205" s="239" t="s">
        <v>2408</v>
      </c>
      <c r="J205" s="275" t="s">
        <v>2409</v>
      </c>
      <c r="K205" s="239" t="s">
        <v>2410</v>
      </c>
      <c r="L205" s="275" t="s">
        <v>2411</v>
      </c>
      <c r="M205" s="239" t="s">
        <v>2412</v>
      </c>
      <c r="N205" s="275" t="s">
        <v>2413</v>
      </c>
      <c r="O205" s="2"/>
      <c r="P205" s="2"/>
      <c r="Q205" s="2"/>
      <c r="R205" s="2"/>
      <c r="S205" s="2"/>
      <c r="T205" s="2"/>
      <c r="U205" s="2"/>
      <c r="V205" s="2"/>
      <c r="W205" s="2"/>
      <c r="X205" s="2"/>
      <c r="Y205" s="2"/>
      <c r="Z205" s="2"/>
      <c r="AA205" s="2"/>
      <c r="AB205" s="2"/>
      <c r="AC205" s="2"/>
      <c r="AD205" s="2"/>
      <c r="AE205" s="2"/>
      <c r="AF205" s="2"/>
      <c r="AG205" s="2"/>
      <c r="AH205" s="2"/>
      <c r="AI205" s="2"/>
      <c r="AJ205" s="2"/>
    </row>
    <row r="206" spans="1:36" ht="14.25" customHeight="1">
      <c r="A206" s="242" t="s">
        <v>2414</v>
      </c>
      <c r="B206" s="258" t="s">
        <v>2415</v>
      </c>
      <c r="C206" s="242" t="s">
        <v>2416</v>
      </c>
      <c r="D206" s="254">
        <v>0.04</v>
      </c>
      <c r="E206" s="242" t="s">
        <v>2417</v>
      </c>
      <c r="F206" s="272">
        <v>4</v>
      </c>
      <c r="G206" s="242" t="s">
        <v>2418</v>
      </c>
      <c r="H206" s="274" t="s">
        <v>2419</v>
      </c>
      <c r="I206" s="242" t="s">
        <v>2420</v>
      </c>
      <c r="J206" s="274" t="s">
        <v>2421</v>
      </c>
      <c r="K206" s="242" t="s">
        <v>2422</v>
      </c>
      <c r="L206" s="274" t="s">
        <v>2423</v>
      </c>
      <c r="M206" s="242" t="s">
        <v>2424</v>
      </c>
      <c r="N206" s="274" t="s">
        <v>2425</v>
      </c>
      <c r="O206" s="2"/>
      <c r="P206" s="2"/>
      <c r="Q206" s="2"/>
      <c r="R206" s="2"/>
      <c r="S206" s="2"/>
      <c r="T206" s="2"/>
      <c r="U206" s="2"/>
      <c r="V206" s="2"/>
      <c r="W206" s="2"/>
      <c r="X206" s="2"/>
      <c r="Y206" s="2"/>
      <c r="Z206" s="2"/>
      <c r="AA206" s="2"/>
      <c r="AB206" s="2"/>
      <c r="AC206" s="2"/>
      <c r="AD206" s="2"/>
      <c r="AE206" s="2"/>
      <c r="AF206" s="2"/>
      <c r="AG206" s="2"/>
      <c r="AH206" s="2"/>
      <c r="AI206" s="2"/>
      <c r="AJ206" s="2"/>
    </row>
    <row r="207" spans="1:36" ht="14.25" customHeight="1">
      <c r="A207" s="245" t="s">
        <v>2426</v>
      </c>
      <c r="B207" s="259" t="s">
        <v>2427</v>
      </c>
      <c r="C207" s="245" t="s">
        <v>2428</v>
      </c>
      <c r="D207" s="246" t="s">
        <v>2429</v>
      </c>
      <c r="E207" s="245" t="s">
        <v>2430</v>
      </c>
      <c r="F207" s="276">
        <v>6</v>
      </c>
      <c r="G207" s="245" t="s">
        <v>2431</v>
      </c>
      <c r="H207" s="276">
        <v>2</v>
      </c>
      <c r="I207" s="245" t="s">
        <v>2432</v>
      </c>
      <c r="J207" s="276">
        <v>2</v>
      </c>
      <c r="K207" s="245" t="s">
        <v>2433</v>
      </c>
      <c r="L207" s="277" t="s">
        <v>2434</v>
      </c>
      <c r="M207" s="245" t="s">
        <v>2435</v>
      </c>
      <c r="N207" s="277" t="s">
        <v>2436</v>
      </c>
      <c r="O207" s="2"/>
      <c r="P207" s="2"/>
      <c r="Q207" s="2"/>
      <c r="R207" s="2"/>
      <c r="S207" s="2"/>
      <c r="T207" s="2"/>
      <c r="U207" s="2"/>
      <c r="V207" s="2"/>
      <c r="W207" s="2"/>
      <c r="X207" s="2"/>
      <c r="Y207" s="2"/>
      <c r="Z207" s="2"/>
      <c r="AA207" s="2"/>
      <c r="AB207" s="2"/>
      <c r="AC207" s="2"/>
      <c r="AD207" s="2"/>
      <c r="AE207" s="2"/>
      <c r="AF207" s="2"/>
      <c r="AG207" s="2"/>
      <c r="AH207" s="2"/>
      <c r="AI207" s="2"/>
      <c r="AJ207" s="2"/>
    </row>
    <row r="208" spans="1:36" ht="14.25" customHeight="1">
      <c r="A208" s="235" t="s">
        <v>2437</v>
      </c>
      <c r="B208" s="278" t="s">
        <v>2438</v>
      </c>
      <c r="C208" s="235" t="s">
        <v>2439</v>
      </c>
      <c r="D208" s="279">
        <v>0.01</v>
      </c>
      <c r="E208" s="235" t="s">
        <v>2440</v>
      </c>
      <c r="F208" s="280">
        <v>1</v>
      </c>
      <c r="G208" s="235" t="s">
        <v>2441</v>
      </c>
      <c r="H208" s="281" t="s">
        <v>2442</v>
      </c>
      <c r="I208" s="235" t="s">
        <v>2443</v>
      </c>
      <c r="J208" s="281" t="s">
        <v>2444</v>
      </c>
      <c r="K208" s="235" t="s">
        <v>2445</v>
      </c>
      <c r="L208" s="281" t="s">
        <v>2446</v>
      </c>
      <c r="M208" s="235" t="s">
        <v>2447</v>
      </c>
      <c r="N208" s="281" t="s">
        <v>2448</v>
      </c>
      <c r="O208" s="2"/>
      <c r="P208" s="2"/>
      <c r="Q208" s="2"/>
      <c r="R208" s="2"/>
      <c r="S208" s="2"/>
      <c r="T208" s="2"/>
      <c r="U208" s="2"/>
      <c r="V208" s="2"/>
      <c r="W208" s="2"/>
      <c r="X208" s="2"/>
      <c r="Y208" s="2"/>
      <c r="Z208" s="2"/>
      <c r="AA208" s="2"/>
      <c r="AB208" s="2"/>
      <c r="AC208" s="2"/>
      <c r="AD208" s="2"/>
      <c r="AE208" s="2"/>
      <c r="AF208" s="2"/>
      <c r="AG208" s="2"/>
      <c r="AH208" s="2"/>
      <c r="AI208" s="2"/>
      <c r="AJ208" s="2"/>
    </row>
    <row r="209" spans="1:36" ht="14.25" customHeight="1">
      <c r="A209" s="239" t="s">
        <v>2449</v>
      </c>
      <c r="B209" s="256" t="s">
        <v>2450</v>
      </c>
      <c r="C209" s="239" t="s">
        <v>2451</v>
      </c>
      <c r="D209" s="282">
        <v>0.01</v>
      </c>
      <c r="E209" s="239" t="s">
        <v>2452</v>
      </c>
      <c r="F209" s="275" t="s">
        <v>2453</v>
      </c>
      <c r="G209" s="239" t="s">
        <v>2454</v>
      </c>
      <c r="H209" s="275" t="s">
        <v>2455</v>
      </c>
      <c r="I209" s="239" t="s">
        <v>2456</v>
      </c>
      <c r="J209" s="275" t="s">
        <v>2457</v>
      </c>
      <c r="K209" s="239" t="s">
        <v>2458</v>
      </c>
      <c r="L209" s="275" t="s">
        <v>2459</v>
      </c>
      <c r="M209" s="239" t="s">
        <v>2460</v>
      </c>
      <c r="N209" s="275" t="s">
        <v>2461</v>
      </c>
      <c r="O209" s="2"/>
      <c r="P209" s="2"/>
      <c r="Q209" s="2"/>
      <c r="R209" s="2"/>
      <c r="S209" s="2"/>
      <c r="T209" s="2"/>
      <c r="U209" s="2"/>
      <c r="V209" s="2"/>
      <c r="W209" s="2"/>
      <c r="X209" s="2"/>
      <c r="Y209" s="2"/>
      <c r="Z209" s="2"/>
      <c r="AA209" s="2"/>
      <c r="AB209" s="2"/>
      <c r="AC209" s="2"/>
      <c r="AD209" s="2"/>
      <c r="AE209" s="2"/>
      <c r="AF209" s="2"/>
      <c r="AG209" s="2"/>
      <c r="AH209" s="2"/>
      <c r="AI209" s="2"/>
      <c r="AJ209" s="2"/>
    </row>
    <row r="210" spans="1:36" ht="14.25" customHeight="1">
      <c r="A210" s="242" t="s">
        <v>2462</v>
      </c>
      <c r="B210" s="258" t="s">
        <v>2463</v>
      </c>
      <c r="C210" s="242" t="s">
        <v>2464</v>
      </c>
      <c r="D210" s="283">
        <v>0.03</v>
      </c>
      <c r="E210" s="242" t="s">
        <v>2465</v>
      </c>
      <c r="F210" s="274" t="s">
        <v>2466</v>
      </c>
      <c r="G210" s="242" t="s">
        <v>2467</v>
      </c>
      <c r="H210" s="274" t="s">
        <v>2468</v>
      </c>
      <c r="I210" s="242" t="s">
        <v>2469</v>
      </c>
      <c r="J210" s="274" t="s">
        <v>2470</v>
      </c>
      <c r="K210" s="242" t="s">
        <v>2471</v>
      </c>
      <c r="L210" s="274" t="s">
        <v>2472</v>
      </c>
      <c r="M210" s="242" t="s">
        <v>2473</v>
      </c>
      <c r="N210" s="274" t="s">
        <v>2474</v>
      </c>
      <c r="O210" s="2"/>
      <c r="P210" s="2"/>
      <c r="Q210" s="2"/>
      <c r="R210" s="2"/>
      <c r="S210" s="2"/>
      <c r="T210" s="2"/>
      <c r="U210" s="2"/>
      <c r="V210" s="2"/>
      <c r="W210" s="2"/>
      <c r="X210" s="2"/>
      <c r="Y210" s="2"/>
      <c r="Z210" s="2"/>
      <c r="AA210" s="2"/>
      <c r="AB210" s="2"/>
      <c r="AC210" s="2"/>
      <c r="AD210" s="2"/>
      <c r="AE210" s="2"/>
      <c r="AF210" s="2"/>
      <c r="AG210" s="2"/>
      <c r="AH210" s="2"/>
      <c r="AI210" s="2"/>
      <c r="AJ210" s="2"/>
    </row>
    <row r="211" spans="1:36" ht="14.25" customHeight="1">
      <c r="A211" s="239" t="s">
        <v>2475</v>
      </c>
      <c r="B211" s="256" t="s">
        <v>2476</v>
      </c>
      <c r="C211" s="239" t="s">
        <v>2477</v>
      </c>
      <c r="D211" s="282">
        <v>0.03</v>
      </c>
      <c r="E211" s="239" t="s">
        <v>2478</v>
      </c>
      <c r="F211" s="275" t="s">
        <v>2479</v>
      </c>
      <c r="G211" s="239" t="s">
        <v>2480</v>
      </c>
      <c r="H211" s="275" t="s">
        <v>2481</v>
      </c>
      <c r="I211" s="239" t="s">
        <v>2482</v>
      </c>
      <c r="J211" s="275" t="s">
        <v>2483</v>
      </c>
      <c r="K211" s="239" t="s">
        <v>2484</v>
      </c>
      <c r="L211" s="275" t="s">
        <v>2485</v>
      </c>
      <c r="M211" s="239" t="s">
        <v>2486</v>
      </c>
      <c r="N211" s="275" t="s">
        <v>2487</v>
      </c>
      <c r="O211" s="2"/>
      <c r="P211" s="2"/>
      <c r="Q211" s="2"/>
      <c r="R211" s="2"/>
      <c r="S211" s="2"/>
      <c r="T211" s="2"/>
      <c r="U211" s="2"/>
      <c r="V211" s="2"/>
      <c r="W211" s="2"/>
      <c r="X211" s="2"/>
      <c r="Y211" s="2"/>
      <c r="Z211" s="2"/>
      <c r="AA211" s="2"/>
      <c r="AB211" s="2"/>
      <c r="AC211" s="2"/>
      <c r="AD211" s="2"/>
      <c r="AE211" s="2"/>
      <c r="AF211" s="2"/>
      <c r="AG211" s="2"/>
      <c r="AH211" s="2"/>
      <c r="AI211" s="2"/>
      <c r="AJ211" s="2"/>
    </row>
    <row r="212" spans="1:36" ht="14.25" customHeight="1">
      <c r="A212" s="263" t="s">
        <v>2488</v>
      </c>
      <c r="B212" s="263" t="s">
        <v>2489</v>
      </c>
      <c r="C212" s="264" t="s">
        <v>2490</v>
      </c>
      <c r="D212" s="284">
        <v>0.03</v>
      </c>
      <c r="E212" s="264" t="s">
        <v>2491</v>
      </c>
      <c r="F212" s="285" t="s">
        <v>2492</v>
      </c>
      <c r="G212" s="264" t="s">
        <v>2493</v>
      </c>
      <c r="H212" s="285" t="s">
        <v>2494</v>
      </c>
      <c r="I212" s="264" t="s">
        <v>2495</v>
      </c>
      <c r="J212" s="285" t="s">
        <v>2496</v>
      </c>
      <c r="K212" s="264" t="s">
        <v>2497</v>
      </c>
      <c r="L212" s="285" t="s">
        <v>2498</v>
      </c>
      <c r="M212" s="264" t="s">
        <v>2499</v>
      </c>
      <c r="N212" s="285" t="s">
        <v>2500</v>
      </c>
      <c r="O212" s="2"/>
      <c r="P212" s="2"/>
      <c r="Q212" s="2"/>
      <c r="R212" s="2"/>
      <c r="S212" s="2"/>
      <c r="T212" s="2"/>
      <c r="U212" s="2"/>
      <c r="V212" s="2"/>
      <c r="W212" s="2"/>
      <c r="X212" s="2"/>
      <c r="Y212" s="2"/>
      <c r="Z212" s="2"/>
      <c r="AA212" s="2"/>
      <c r="AB212" s="2"/>
      <c r="AC212" s="2"/>
      <c r="AD212" s="2"/>
      <c r="AE212" s="2"/>
      <c r="AF212" s="2"/>
      <c r="AG212" s="2"/>
      <c r="AH212" s="2"/>
      <c r="AI212" s="2"/>
      <c r="AJ212" s="2"/>
    </row>
    <row r="213" spans="1:36" ht="14.25" customHeight="1">
      <c r="A213" s="235" t="s">
        <v>2501</v>
      </c>
      <c r="B213" s="236" t="s">
        <v>2502</v>
      </c>
      <c r="C213" s="248">
        <v>5</v>
      </c>
      <c r="D213" s="279">
        <v>7.0000000000000007E-2</v>
      </c>
      <c r="E213" s="235" t="s">
        <v>2503</v>
      </c>
      <c r="F213" s="280">
        <v>578</v>
      </c>
      <c r="G213" s="235" t="s">
        <v>2504</v>
      </c>
      <c r="H213" s="280">
        <v>160</v>
      </c>
      <c r="I213" s="235" t="s">
        <v>2505</v>
      </c>
      <c r="J213" s="280">
        <v>317</v>
      </c>
      <c r="K213" s="235" t="s">
        <v>2506</v>
      </c>
      <c r="L213" s="280">
        <v>34</v>
      </c>
      <c r="M213" s="235" t="s">
        <v>2507</v>
      </c>
      <c r="N213" s="280">
        <v>22</v>
      </c>
      <c r="O213" s="2"/>
      <c r="P213" s="2"/>
      <c r="Q213" s="2"/>
      <c r="R213" s="2"/>
      <c r="S213" s="2"/>
      <c r="T213" s="2"/>
      <c r="U213" s="2"/>
      <c r="V213" s="2"/>
      <c r="W213" s="2"/>
      <c r="X213" s="2"/>
      <c r="Y213" s="2"/>
      <c r="Z213" s="2"/>
      <c r="AA213" s="2"/>
      <c r="AB213" s="2"/>
      <c r="AC213" s="2"/>
      <c r="AD213" s="2"/>
      <c r="AE213" s="2"/>
      <c r="AF213" s="2"/>
      <c r="AG213" s="2"/>
      <c r="AH213" s="2"/>
      <c r="AI213" s="2"/>
      <c r="AJ213" s="2"/>
    </row>
    <row r="214" spans="1:36" ht="14.25" customHeight="1">
      <c r="A214" s="239" t="s">
        <v>2508</v>
      </c>
      <c r="B214" s="240" t="s">
        <v>2509</v>
      </c>
      <c r="C214" s="250">
        <v>26</v>
      </c>
      <c r="D214" s="282">
        <v>0.17</v>
      </c>
      <c r="E214" s="239" t="s">
        <v>2510</v>
      </c>
      <c r="F214" s="271">
        <v>3480</v>
      </c>
      <c r="G214" s="239" t="s">
        <v>2511</v>
      </c>
      <c r="H214" s="271">
        <v>1730</v>
      </c>
      <c r="I214" s="239" t="s">
        <v>2512</v>
      </c>
      <c r="J214" s="271">
        <v>3280</v>
      </c>
      <c r="K214" s="239" t="s">
        <v>2513</v>
      </c>
      <c r="L214" s="271">
        <v>1570</v>
      </c>
      <c r="M214" s="239" t="s">
        <v>2514</v>
      </c>
      <c r="N214" s="270">
        <v>479</v>
      </c>
      <c r="O214" s="2"/>
      <c r="P214" s="2"/>
      <c r="Q214" s="2"/>
      <c r="R214" s="2"/>
      <c r="S214" s="2"/>
      <c r="T214" s="2"/>
      <c r="U214" s="2"/>
      <c r="V214" s="2"/>
      <c r="W214" s="2"/>
      <c r="X214" s="2"/>
      <c r="Y214" s="2"/>
      <c r="Z214" s="2"/>
      <c r="AA214" s="2"/>
      <c r="AB214" s="2"/>
      <c r="AC214" s="2"/>
      <c r="AD214" s="2"/>
      <c r="AE214" s="2"/>
      <c r="AF214" s="2"/>
      <c r="AG214" s="2"/>
      <c r="AH214" s="2"/>
      <c r="AI214" s="2"/>
      <c r="AJ214" s="2"/>
    </row>
    <row r="215" spans="1:36" ht="14.25" customHeight="1">
      <c r="A215" s="242" t="s">
        <v>2515</v>
      </c>
      <c r="B215" s="243" t="s">
        <v>2516</v>
      </c>
      <c r="C215" s="262">
        <v>1</v>
      </c>
      <c r="D215" s="258" t="s">
        <v>2517</v>
      </c>
      <c r="E215" s="242" t="s">
        <v>2518</v>
      </c>
      <c r="F215" s="272">
        <v>45</v>
      </c>
      <c r="G215" s="242" t="s">
        <v>2519</v>
      </c>
      <c r="H215" s="272">
        <v>12</v>
      </c>
      <c r="I215" s="242" t="s">
        <v>2520</v>
      </c>
      <c r="J215" s="272">
        <v>15</v>
      </c>
      <c r="K215" s="242" t="s">
        <v>2521</v>
      </c>
      <c r="L215" s="272">
        <v>2</v>
      </c>
      <c r="M215" s="242" t="s">
        <v>2522</v>
      </c>
      <c r="N215" s="272">
        <v>2</v>
      </c>
      <c r="O215" s="2"/>
      <c r="P215" s="2"/>
      <c r="Q215" s="2"/>
      <c r="R215" s="2"/>
      <c r="S215" s="2"/>
      <c r="T215" s="2"/>
      <c r="U215" s="2"/>
      <c r="V215" s="2"/>
      <c r="W215" s="2"/>
      <c r="X215" s="2"/>
      <c r="Y215" s="2"/>
      <c r="Z215" s="2"/>
      <c r="AA215" s="2"/>
      <c r="AB215" s="2"/>
      <c r="AC215" s="2"/>
      <c r="AD215" s="2"/>
      <c r="AE215" s="2"/>
      <c r="AF215" s="2"/>
      <c r="AG215" s="2"/>
      <c r="AH215" s="2"/>
      <c r="AI215" s="2"/>
      <c r="AJ215" s="2"/>
    </row>
    <row r="216" spans="1:36" ht="14.25" customHeight="1">
      <c r="A216" s="239" t="s">
        <v>2523</v>
      </c>
      <c r="B216" s="240" t="s">
        <v>2524</v>
      </c>
      <c r="C216" s="257">
        <v>0.4</v>
      </c>
      <c r="D216" s="256" t="s">
        <v>2525</v>
      </c>
      <c r="E216" s="239" t="s">
        <v>2526</v>
      </c>
      <c r="F216" s="270">
        <v>33</v>
      </c>
      <c r="G216" s="239" t="s">
        <v>2527</v>
      </c>
      <c r="H216" s="270">
        <v>9</v>
      </c>
      <c r="I216" s="239" t="s">
        <v>2528</v>
      </c>
      <c r="J216" s="270">
        <v>10</v>
      </c>
      <c r="K216" s="239" t="s">
        <v>2529</v>
      </c>
      <c r="L216" s="270">
        <v>2</v>
      </c>
      <c r="M216" s="239" t="s">
        <v>2530</v>
      </c>
      <c r="N216" s="270">
        <v>1</v>
      </c>
      <c r="O216" s="2"/>
      <c r="P216" s="2"/>
      <c r="Q216" s="2"/>
      <c r="R216" s="2"/>
      <c r="S216" s="2"/>
      <c r="T216" s="2"/>
      <c r="U216" s="2"/>
      <c r="V216" s="2"/>
      <c r="W216" s="2"/>
      <c r="X216" s="2"/>
      <c r="Y216" s="2"/>
      <c r="Z216" s="2"/>
      <c r="AA216" s="2"/>
      <c r="AB216" s="2"/>
      <c r="AC216" s="2"/>
      <c r="AD216" s="2"/>
      <c r="AE216" s="2"/>
      <c r="AF216" s="2"/>
      <c r="AG216" s="2"/>
      <c r="AH216" s="2"/>
      <c r="AI216" s="2"/>
      <c r="AJ216" s="2"/>
    </row>
    <row r="217" spans="1:36" ht="14.25" customHeight="1">
      <c r="A217" s="242" t="s">
        <v>2531</v>
      </c>
      <c r="B217" s="243" t="s">
        <v>2532</v>
      </c>
      <c r="C217" s="262">
        <v>0.4</v>
      </c>
      <c r="D217" s="283">
        <v>0.08</v>
      </c>
      <c r="E217" s="242" t="s">
        <v>2533</v>
      </c>
      <c r="F217" s="272">
        <v>60</v>
      </c>
      <c r="G217" s="242" t="s">
        <v>2534</v>
      </c>
      <c r="H217" s="272">
        <v>16</v>
      </c>
      <c r="I217" s="242" t="s">
        <v>2535</v>
      </c>
      <c r="J217" s="272">
        <v>18</v>
      </c>
      <c r="K217" s="242" t="s">
        <v>2536</v>
      </c>
      <c r="L217" s="272">
        <v>3</v>
      </c>
      <c r="M217" s="242" t="s">
        <v>2537</v>
      </c>
      <c r="N217" s="272">
        <v>2</v>
      </c>
      <c r="O217" s="2"/>
      <c r="P217" s="2"/>
      <c r="Q217" s="2"/>
      <c r="R217" s="2"/>
      <c r="S217" s="2"/>
      <c r="T217" s="2"/>
      <c r="U217" s="2"/>
      <c r="V217" s="2"/>
      <c r="W217" s="2"/>
      <c r="X217" s="2"/>
      <c r="Y217" s="2"/>
      <c r="Z217" s="2"/>
      <c r="AA217" s="2"/>
      <c r="AB217" s="2"/>
      <c r="AC217" s="2"/>
      <c r="AD217" s="2"/>
      <c r="AE217" s="2"/>
      <c r="AF217" s="2"/>
      <c r="AG217" s="2"/>
      <c r="AH217" s="2"/>
      <c r="AI217" s="2"/>
      <c r="AJ217" s="2"/>
    </row>
    <row r="218" spans="1:36" ht="14.25" customHeight="1">
      <c r="A218" s="245" t="s">
        <v>2538</v>
      </c>
      <c r="B218" s="259" t="s">
        <v>2539</v>
      </c>
      <c r="C218" s="245" t="s">
        <v>2540</v>
      </c>
      <c r="D218" s="286">
        <v>0.01</v>
      </c>
      <c r="E218" s="245" t="s">
        <v>2541</v>
      </c>
      <c r="F218" s="276">
        <v>3</v>
      </c>
      <c r="G218" s="245" t="s">
        <v>2542</v>
      </c>
      <c r="H218" s="277" t="s">
        <v>2543</v>
      </c>
      <c r="I218" s="245" t="s">
        <v>2544</v>
      </c>
      <c r="J218" s="277" t="s">
        <v>2545</v>
      </c>
      <c r="K218" s="245" t="s">
        <v>2546</v>
      </c>
      <c r="L218" s="277" t="s">
        <v>2547</v>
      </c>
      <c r="M218" s="245" t="s">
        <v>2548</v>
      </c>
      <c r="N218" s="277" t="s">
        <v>2549</v>
      </c>
      <c r="O218" s="2"/>
      <c r="P218" s="2"/>
      <c r="Q218" s="2"/>
      <c r="R218" s="2"/>
      <c r="S218" s="2"/>
      <c r="T218" s="2"/>
      <c r="U218" s="2"/>
      <c r="V218" s="2"/>
      <c r="W218" s="2"/>
      <c r="X218" s="2"/>
      <c r="Y218" s="2"/>
      <c r="Z218" s="2"/>
      <c r="AA218" s="2"/>
      <c r="AB218" s="2"/>
      <c r="AC218" s="2"/>
      <c r="AD218" s="2"/>
      <c r="AE218" s="2"/>
      <c r="AF218" s="2"/>
      <c r="AG218" s="2"/>
      <c r="AH218" s="2"/>
      <c r="AI218" s="2"/>
      <c r="AJ218" s="2"/>
    </row>
    <row r="219" spans="1:36" ht="14.25" customHeight="1">
      <c r="A219" s="235" t="s">
        <v>2550</v>
      </c>
      <c r="B219" s="236" t="s">
        <v>2551</v>
      </c>
      <c r="C219" s="248">
        <v>0.8</v>
      </c>
      <c r="D219" s="287">
        <v>4.0000000000000001E-3</v>
      </c>
      <c r="E219" s="235" t="s">
        <v>2552</v>
      </c>
      <c r="F219" s="280">
        <v>9</v>
      </c>
      <c r="G219" s="235" t="s">
        <v>2553</v>
      </c>
      <c r="H219" s="280">
        <v>2</v>
      </c>
      <c r="I219" s="235" t="s">
        <v>2554</v>
      </c>
      <c r="J219" s="280">
        <v>3</v>
      </c>
      <c r="K219" s="235" t="s">
        <v>2555</v>
      </c>
      <c r="L219" s="281" t="s">
        <v>2556</v>
      </c>
      <c r="M219" s="235" t="s">
        <v>2557</v>
      </c>
      <c r="N219" s="281" t="s">
        <v>2558</v>
      </c>
      <c r="O219" s="2"/>
      <c r="P219" s="2"/>
      <c r="Q219" s="2"/>
      <c r="R219" s="2"/>
      <c r="S219" s="2"/>
      <c r="T219" s="2"/>
      <c r="U219" s="2"/>
      <c r="V219" s="2"/>
      <c r="W219" s="2"/>
      <c r="X219" s="2"/>
      <c r="Y219" s="2"/>
      <c r="Z219" s="2"/>
      <c r="AA219" s="2"/>
      <c r="AB219" s="2"/>
      <c r="AC219" s="2"/>
      <c r="AD219" s="2"/>
      <c r="AE219" s="2"/>
      <c r="AF219" s="2"/>
      <c r="AG219" s="2"/>
      <c r="AH219" s="2"/>
      <c r="AI219" s="2"/>
      <c r="AJ219" s="2"/>
    </row>
    <row r="220" spans="1:36" ht="14.25" customHeight="1">
      <c r="A220" s="239" t="s">
        <v>2559</v>
      </c>
      <c r="B220" s="240" t="s">
        <v>2560</v>
      </c>
      <c r="C220" s="257">
        <v>0.3</v>
      </c>
      <c r="D220" s="282">
        <v>0.01</v>
      </c>
      <c r="E220" s="239" t="s">
        <v>2561</v>
      </c>
      <c r="F220" s="270">
        <v>4</v>
      </c>
      <c r="G220" s="239" t="s">
        <v>2562</v>
      </c>
      <c r="H220" s="270">
        <v>1</v>
      </c>
      <c r="I220" s="239" t="s">
        <v>2563</v>
      </c>
      <c r="J220" s="270">
        <v>1</v>
      </c>
      <c r="K220" s="239" t="s">
        <v>2564</v>
      </c>
      <c r="L220" s="275" t="s">
        <v>2565</v>
      </c>
      <c r="M220" s="239" t="s">
        <v>2566</v>
      </c>
      <c r="N220" s="275" t="s">
        <v>2567</v>
      </c>
      <c r="O220" s="2"/>
      <c r="P220" s="2"/>
      <c r="Q220" s="2"/>
      <c r="R220" s="2"/>
      <c r="S220" s="2"/>
      <c r="T220" s="2"/>
      <c r="U220" s="2"/>
      <c r="V220" s="2"/>
      <c r="W220" s="2"/>
      <c r="X220" s="2"/>
      <c r="Y220" s="2"/>
      <c r="Z220" s="2"/>
      <c r="AA220" s="2"/>
      <c r="AB220" s="2"/>
      <c r="AC220" s="2"/>
      <c r="AD220" s="2"/>
      <c r="AE220" s="2"/>
      <c r="AF220" s="2"/>
      <c r="AG220" s="2"/>
      <c r="AH220" s="2"/>
      <c r="AI220" s="2"/>
      <c r="AJ220" s="2"/>
    </row>
    <row r="221" spans="1:36" ht="14.25" customHeight="1">
      <c r="A221" s="242" t="s">
        <v>2568</v>
      </c>
      <c r="B221" s="243" t="s">
        <v>2569</v>
      </c>
      <c r="C221" s="262">
        <v>5.2</v>
      </c>
      <c r="D221" s="283">
        <v>0.15</v>
      </c>
      <c r="E221" s="242" t="s">
        <v>2570</v>
      </c>
      <c r="F221" s="273">
        <v>1350</v>
      </c>
      <c r="G221" s="242" t="s">
        <v>2571</v>
      </c>
      <c r="H221" s="272">
        <v>376</v>
      </c>
      <c r="I221" s="242" t="s">
        <v>2572</v>
      </c>
      <c r="J221" s="272">
        <v>756</v>
      </c>
      <c r="K221" s="242" t="s">
        <v>2573</v>
      </c>
      <c r="L221" s="272">
        <v>80</v>
      </c>
      <c r="M221" s="242" t="s">
        <v>2574</v>
      </c>
      <c r="N221" s="272">
        <v>52</v>
      </c>
      <c r="O221" s="2"/>
      <c r="P221" s="2"/>
      <c r="Q221" s="2"/>
      <c r="R221" s="2"/>
      <c r="S221" s="2"/>
      <c r="T221" s="2"/>
      <c r="U221" s="2"/>
      <c r="V221" s="2"/>
      <c r="W221" s="2"/>
      <c r="X221" s="2"/>
      <c r="Y221" s="2"/>
      <c r="Z221" s="2"/>
      <c r="AA221" s="2"/>
      <c r="AB221" s="2"/>
      <c r="AC221" s="2"/>
      <c r="AD221" s="2"/>
      <c r="AE221" s="2"/>
      <c r="AF221" s="2"/>
      <c r="AG221" s="2"/>
      <c r="AH221" s="2"/>
      <c r="AI221" s="2"/>
      <c r="AJ221" s="2"/>
    </row>
    <row r="222" spans="1:36" ht="14.25" customHeight="1">
      <c r="A222" s="239" t="s">
        <v>2575</v>
      </c>
      <c r="B222" s="240" t="s">
        <v>2576</v>
      </c>
      <c r="C222" s="257">
        <v>2.9</v>
      </c>
      <c r="D222" s="282">
        <v>0.27</v>
      </c>
      <c r="E222" s="239" t="s">
        <v>2577</v>
      </c>
      <c r="F222" s="270">
        <v>848</v>
      </c>
      <c r="G222" s="239" t="s">
        <v>2578</v>
      </c>
      <c r="H222" s="270">
        <v>231</v>
      </c>
      <c r="I222" s="239" t="s">
        <v>2579</v>
      </c>
      <c r="J222" s="270">
        <v>356</v>
      </c>
      <c r="K222" s="239" t="s">
        <v>2580</v>
      </c>
      <c r="L222" s="270">
        <v>42</v>
      </c>
      <c r="M222" s="239" t="s">
        <v>2581</v>
      </c>
      <c r="N222" s="270">
        <v>32</v>
      </c>
      <c r="O222" s="2"/>
      <c r="P222" s="2"/>
      <c r="Q222" s="2"/>
      <c r="R222" s="2"/>
      <c r="S222" s="2"/>
      <c r="T222" s="2"/>
      <c r="U222" s="2"/>
      <c r="V222" s="2"/>
      <c r="W222" s="2"/>
      <c r="X222" s="2"/>
      <c r="Y222" s="2"/>
      <c r="Z222" s="2"/>
      <c r="AA222" s="2"/>
      <c r="AB222" s="2"/>
      <c r="AC222" s="2"/>
      <c r="AD222" s="2"/>
      <c r="AE222" s="2"/>
      <c r="AF222" s="2"/>
      <c r="AG222" s="2"/>
      <c r="AH222" s="2"/>
      <c r="AI222" s="2"/>
      <c r="AJ222" s="2"/>
    </row>
    <row r="223" spans="1:36" ht="14.25" customHeight="1">
      <c r="A223" s="242" t="s">
        <v>2582</v>
      </c>
      <c r="B223" s="243" t="s">
        <v>2583</v>
      </c>
      <c r="C223" s="253">
        <v>16</v>
      </c>
      <c r="D223" s="283">
        <v>0.28999999999999998</v>
      </c>
      <c r="E223" s="242" t="s">
        <v>2584</v>
      </c>
      <c r="F223" s="273">
        <v>4590</v>
      </c>
      <c r="G223" s="242" t="s">
        <v>2585</v>
      </c>
      <c r="H223" s="273">
        <v>1750</v>
      </c>
      <c r="I223" s="242" t="s">
        <v>2586</v>
      </c>
      <c r="J223" s="273">
        <v>3950</v>
      </c>
      <c r="K223" s="242" t="s">
        <v>2587</v>
      </c>
      <c r="L223" s="273">
        <v>1130</v>
      </c>
      <c r="M223" s="242" t="s">
        <v>2588</v>
      </c>
      <c r="N223" s="272">
        <v>297</v>
      </c>
      <c r="O223" s="2"/>
      <c r="P223" s="2"/>
      <c r="Q223" s="2"/>
      <c r="R223" s="2"/>
      <c r="S223" s="2"/>
      <c r="T223" s="2"/>
      <c r="U223" s="2"/>
      <c r="V223" s="2"/>
      <c r="W223" s="2"/>
      <c r="X223" s="2"/>
      <c r="Y223" s="2"/>
      <c r="Z223" s="2"/>
      <c r="AA223" s="2"/>
      <c r="AB223" s="2"/>
      <c r="AC223" s="2"/>
      <c r="AD223" s="2"/>
      <c r="AE223" s="2"/>
      <c r="AF223" s="2"/>
      <c r="AG223" s="2"/>
      <c r="AH223" s="2"/>
      <c r="AI223" s="2"/>
      <c r="AJ223" s="2"/>
    </row>
    <row r="224" spans="1:36" ht="14.25" customHeight="1">
      <c r="A224" s="239" t="s">
        <v>2589</v>
      </c>
      <c r="B224" s="240" t="s">
        <v>2590</v>
      </c>
      <c r="C224" s="250">
        <v>65</v>
      </c>
      <c r="D224" s="282">
        <v>0.3</v>
      </c>
      <c r="E224" s="239" t="s">
        <v>2591</v>
      </c>
      <c r="F224" s="271">
        <v>7800</v>
      </c>
      <c r="G224" s="239" t="s">
        <v>2592</v>
      </c>
      <c r="H224" s="271">
        <v>6290</v>
      </c>
      <c r="I224" s="239" t="s">
        <v>2593</v>
      </c>
      <c r="J224" s="271">
        <v>7990</v>
      </c>
      <c r="K224" s="239" t="s">
        <v>2594</v>
      </c>
      <c r="L224" s="271">
        <v>6750</v>
      </c>
      <c r="M224" s="239" t="s">
        <v>2595</v>
      </c>
      <c r="N224" s="270">
        <v>4170</v>
      </c>
      <c r="O224" s="2"/>
      <c r="P224" s="2"/>
      <c r="Q224" s="2"/>
      <c r="R224" s="2"/>
      <c r="S224" s="2"/>
      <c r="T224" s="2"/>
      <c r="U224" s="2"/>
      <c r="V224" s="2"/>
      <c r="W224" s="2"/>
      <c r="X224" s="2"/>
      <c r="Y224" s="2"/>
      <c r="Z224" s="2"/>
      <c r="AA224" s="2"/>
      <c r="AB224" s="2"/>
      <c r="AC224" s="2"/>
      <c r="AD224" s="2"/>
      <c r="AE224" s="2"/>
      <c r="AF224" s="2"/>
      <c r="AG224" s="2"/>
      <c r="AH224" s="2"/>
      <c r="AI224" s="2"/>
      <c r="AJ224" s="2"/>
    </row>
    <row r="225" spans="1:36" ht="14.25" customHeight="1">
      <c r="A225" s="242" t="s">
        <v>2596</v>
      </c>
      <c r="B225" s="258" t="s">
        <v>2597</v>
      </c>
      <c r="C225" s="262">
        <v>3.4</v>
      </c>
      <c r="D225" s="283">
        <v>0.14000000000000001</v>
      </c>
      <c r="E225" s="242" t="s">
        <v>2598</v>
      </c>
      <c r="F225" s="272">
        <v>635</v>
      </c>
      <c r="G225" s="242" t="s">
        <v>2599</v>
      </c>
      <c r="H225" s="272">
        <v>173</v>
      </c>
      <c r="I225" s="242" t="s">
        <v>2600</v>
      </c>
      <c r="J225" s="272">
        <v>286</v>
      </c>
      <c r="K225" s="242" t="s">
        <v>2601</v>
      </c>
      <c r="L225" s="272">
        <v>33</v>
      </c>
      <c r="M225" s="242" t="s">
        <v>2602</v>
      </c>
      <c r="N225" s="272">
        <v>24</v>
      </c>
      <c r="O225" s="2"/>
      <c r="P225" s="2"/>
      <c r="Q225" s="2"/>
      <c r="R225" s="2"/>
      <c r="S225" s="2"/>
      <c r="T225" s="2"/>
      <c r="U225" s="2"/>
      <c r="V225" s="2"/>
      <c r="W225" s="2"/>
      <c r="X225" s="2"/>
      <c r="Y225" s="2"/>
      <c r="Z225" s="2"/>
      <c r="AA225" s="2"/>
      <c r="AB225" s="2"/>
      <c r="AC225" s="2"/>
      <c r="AD225" s="2"/>
      <c r="AE225" s="2"/>
      <c r="AF225" s="2"/>
      <c r="AG225" s="2"/>
      <c r="AH225" s="2"/>
      <c r="AI225" s="2"/>
      <c r="AJ225" s="2"/>
    </row>
    <row r="226" spans="1:36" ht="14.25" customHeight="1">
      <c r="A226" s="239" t="s">
        <v>2603</v>
      </c>
      <c r="B226" s="256" t="s">
        <v>2604</v>
      </c>
      <c r="C226" s="257">
        <v>1</v>
      </c>
      <c r="D226" s="282">
        <v>0.13</v>
      </c>
      <c r="E226" s="239" t="s">
        <v>2605</v>
      </c>
      <c r="F226" s="270">
        <v>151</v>
      </c>
      <c r="G226" s="239" t="s">
        <v>2606</v>
      </c>
      <c r="H226" s="270">
        <v>41</v>
      </c>
      <c r="I226" s="239" t="s">
        <v>2607</v>
      </c>
      <c r="J226" s="270">
        <v>49</v>
      </c>
      <c r="K226" s="239" t="s">
        <v>2608</v>
      </c>
      <c r="L226" s="270">
        <v>7</v>
      </c>
      <c r="M226" s="239" t="s">
        <v>2609</v>
      </c>
      <c r="N226" s="270">
        <v>6</v>
      </c>
      <c r="O226" s="2"/>
      <c r="P226" s="2"/>
      <c r="Q226" s="2"/>
      <c r="R226" s="2"/>
      <c r="S226" s="2"/>
      <c r="T226" s="2"/>
      <c r="U226" s="2"/>
      <c r="V226" s="2"/>
      <c r="W226" s="2"/>
      <c r="X226" s="2"/>
      <c r="Y226" s="2"/>
      <c r="Z226" s="2"/>
      <c r="AA226" s="2"/>
      <c r="AB226" s="2"/>
      <c r="AC226" s="2"/>
      <c r="AD226" s="2"/>
      <c r="AE226" s="2"/>
      <c r="AF226" s="2"/>
      <c r="AG226" s="2"/>
      <c r="AH226" s="2"/>
      <c r="AI226" s="2"/>
      <c r="AJ226" s="2"/>
    </row>
    <row r="227" spans="1:36" ht="14.25" customHeight="1">
      <c r="A227" s="242" t="s">
        <v>2610</v>
      </c>
      <c r="B227" s="258" t="s">
        <v>2611</v>
      </c>
      <c r="C227" s="262">
        <v>2.9</v>
      </c>
      <c r="D227" s="283">
        <v>0.19</v>
      </c>
      <c r="E227" s="242" t="s">
        <v>2612</v>
      </c>
      <c r="F227" s="272">
        <v>674</v>
      </c>
      <c r="G227" s="242" t="s">
        <v>2613</v>
      </c>
      <c r="H227" s="272">
        <v>184</v>
      </c>
      <c r="I227" s="242" t="s">
        <v>2614</v>
      </c>
      <c r="J227" s="272">
        <v>283</v>
      </c>
      <c r="K227" s="242" t="s">
        <v>2615</v>
      </c>
      <c r="L227" s="272">
        <v>34</v>
      </c>
      <c r="M227" s="242" t="s">
        <v>2616</v>
      </c>
      <c r="N227" s="272">
        <v>25</v>
      </c>
      <c r="O227" s="2"/>
      <c r="P227" s="2"/>
      <c r="Q227" s="2"/>
      <c r="R227" s="2"/>
      <c r="S227" s="2"/>
      <c r="T227" s="2"/>
      <c r="U227" s="2"/>
      <c r="V227" s="2"/>
      <c r="W227" s="2"/>
      <c r="X227" s="2"/>
      <c r="Y227" s="2"/>
      <c r="Z227" s="2"/>
      <c r="AA227" s="2"/>
      <c r="AB227" s="2"/>
      <c r="AC227" s="2"/>
      <c r="AD227" s="2"/>
      <c r="AE227" s="2"/>
      <c r="AF227" s="2"/>
      <c r="AG227" s="2"/>
      <c r="AH227" s="2"/>
      <c r="AI227" s="2"/>
      <c r="AJ227" s="2"/>
    </row>
    <row r="228" spans="1:36" ht="14.25" customHeight="1">
      <c r="A228" s="245" t="s">
        <v>2617</v>
      </c>
      <c r="B228" s="259" t="s">
        <v>2618</v>
      </c>
      <c r="C228" s="288">
        <v>20</v>
      </c>
      <c r="D228" s="286">
        <v>0.31</v>
      </c>
      <c r="E228" s="245" t="s">
        <v>2619</v>
      </c>
      <c r="F228" s="289">
        <v>3440</v>
      </c>
      <c r="G228" s="245" t="s">
        <v>2620</v>
      </c>
      <c r="H228" s="289">
        <v>1470</v>
      </c>
      <c r="I228" s="245" t="s">
        <v>2621</v>
      </c>
      <c r="J228" s="289">
        <v>3100</v>
      </c>
      <c r="K228" s="245" t="s">
        <v>2622</v>
      </c>
      <c r="L228" s="289">
        <v>1150</v>
      </c>
      <c r="M228" s="245" t="s">
        <v>2623</v>
      </c>
      <c r="N228" s="276">
        <v>304</v>
      </c>
      <c r="O228" s="2"/>
      <c r="P228" s="2"/>
      <c r="Q228" s="2"/>
      <c r="R228" s="2"/>
      <c r="S228" s="2"/>
      <c r="T228" s="2"/>
      <c r="U228" s="2"/>
      <c r="V228" s="2"/>
      <c r="W228" s="2"/>
      <c r="X228" s="2"/>
      <c r="Y228" s="2"/>
      <c r="Z228" s="2"/>
      <c r="AA228" s="2"/>
      <c r="AB228" s="2"/>
      <c r="AC228" s="2"/>
      <c r="AD228" s="2"/>
      <c r="AE228" s="2"/>
      <c r="AF228" s="2"/>
      <c r="AG228" s="2"/>
      <c r="AH228" s="2"/>
      <c r="AI228" s="2"/>
      <c r="AJ228" s="2"/>
    </row>
    <row r="229" spans="1:36" ht="14.25" customHeight="1">
      <c r="A229" s="235" t="s">
        <v>2624</v>
      </c>
      <c r="B229" s="236" t="s">
        <v>2625</v>
      </c>
      <c r="C229" s="268">
        <v>500</v>
      </c>
      <c r="D229" s="279">
        <v>0.2</v>
      </c>
      <c r="E229" s="235" t="s">
        <v>2626</v>
      </c>
      <c r="F229" s="269">
        <v>12800</v>
      </c>
      <c r="G229" s="235" t="s">
        <v>2627</v>
      </c>
      <c r="H229" s="269">
        <v>16100</v>
      </c>
      <c r="I229" s="235" t="s">
        <v>2628</v>
      </c>
      <c r="J229" s="269">
        <v>13700</v>
      </c>
      <c r="K229" s="235" t="s">
        <v>2629</v>
      </c>
      <c r="L229" s="269">
        <v>16500</v>
      </c>
      <c r="M229" s="235" t="s">
        <v>2630</v>
      </c>
      <c r="N229" s="269">
        <v>18100</v>
      </c>
      <c r="O229" s="2"/>
      <c r="P229" s="2"/>
      <c r="Q229" s="2"/>
      <c r="R229" s="2"/>
      <c r="S229" s="2"/>
      <c r="T229" s="2"/>
      <c r="U229" s="2"/>
      <c r="V229" s="2"/>
      <c r="W229" s="2"/>
      <c r="X229" s="2"/>
      <c r="Y229" s="2"/>
      <c r="Z229" s="2"/>
      <c r="AA229" s="2"/>
      <c r="AB229" s="2"/>
      <c r="AC229" s="2"/>
      <c r="AD229" s="2"/>
      <c r="AE229" s="2"/>
      <c r="AF229" s="2"/>
      <c r="AG229" s="2"/>
      <c r="AH229" s="2"/>
      <c r="AI229" s="2"/>
      <c r="AJ229" s="2"/>
    </row>
    <row r="230" spans="1:36" ht="14.25" customHeight="1">
      <c r="A230" s="239" t="s">
        <v>2631</v>
      </c>
      <c r="B230" s="240" t="s">
        <v>2632</v>
      </c>
      <c r="C230" s="290">
        <v>3200</v>
      </c>
      <c r="D230" s="282">
        <v>0.56999999999999995</v>
      </c>
      <c r="E230" s="239" t="s">
        <v>2633</v>
      </c>
      <c r="F230" s="291">
        <v>17500</v>
      </c>
      <c r="G230" s="239" t="s">
        <v>2634</v>
      </c>
      <c r="H230" s="291">
        <v>23500</v>
      </c>
      <c r="I230" s="239" t="s">
        <v>2635</v>
      </c>
      <c r="J230" s="291">
        <v>18900</v>
      </c>
      <c r="K230" s="239" t="s">
        <v>2636</v>
      </c>
      <c r="L230" s="291">
        <v>23800</v>
      </c>
      <c r="M230" s="239" t="s">
        <v>2637</v>
      </c>
      <c r="N230" s="291">
        <v>28200</v>
      </c>
      <c r="O230" s="2"/>
      <c r="P230" s="2"/>
      <c r="Q230" s="2"/>
      <c r="R230" s="2"/>
      <c r="S230" s="2"/>
      <c r="T230" s="2"/>
      <c r="U230" s="2"/>
      <c r="V230" s="2"/>
      <c r="W230" s="2"/>
      <c r="X230" s="2"/>
      <c r="Y230" s="2"/>
      <c r="Z230" s="2"/>
      <c r="AA230" s="2"/>
      <c r="AB230" s="2"/>
      <c r="AC230" s="2"/>
      <c r="AD230" s="2"/>
      <c r="AE230" s="2"/>
      <c r="AF230" s="2"/>
      <c r="AG230" s="2"/>
      <c r="AH230" s="2"/>
      <c r="AI230" s="2"/>
      <c r="AJ230" s="2"/>
    </row>
    <row r="231" spans="1:36" ht="14.25" customHeight="1">
      <c r="A231" s="242" t="s">
        <v>2638</v>
      </c>
      <c r="B231" s="243" t="s">
        <v>2639</v>
      </c>
      <c r="C231" s="253">
        <v>800</v>
      </c>
      <c r="D231" s="283">
        <v>0.59</v>
      </c>
      <c r="E231" s="242" t="s">
        <v>2640</v>
      </c>
      <c r="F231" s="292">
        <v>13500</v>
      </c>
      <c r="G231" s="242" t="s">
        <v>2641</v>
      </c>
      <c r="H231" s="292">
        <v>17400</v>
      </c>
      <c r="I231" s="242" t="s">
        <v>2642</v>
      </c>
      <c r="J231" s="292">
        <v>14500</v>
      </c>
      <c r="K231" s="242" t="s">
        <v>2643</v>
      </c>
      <c r="L231" s="292">
        <v>17800</v>
      </c>
      <c r="M231" s="242" t="s">
        <v>2644</v>
      </c>
      <c r="N231" s="292">
        <v>20200</v>
      </c>
      <c r="O231" s="2"/>
      <c r="P231" s="2"/>
      <c r="Q231" s="2"/>
      <c r="R231" s="2"/>
      <c r="S231" s="2"/>
      <c r="T231" s="2"/>
      <c r="U231" s="2"/>
      <c r="V231" s="2"/>
      <c r="W231" s="2"/>
      <c r="X231" s="2"/>
      <c r="Y231" s="2"/>
      <c r="Z231" s="2"/>
      <c r="AA231" s="2"/>
      <c r="AB231" s="2"/>
      <c r="AC231" s="2"/>
      <c r="AD231" s="2"/>
      <c r="AE231" s="2"/>
      <c r="AF231" s="2"/>
      <c r="AG231" s="2"/>
      <c r="AH231" s="2"/>
      <c r="AI231" s="2"/>
      <c r="AJ231" s="2"/>
    </row>
    <row r="232" spans="1:36" ht="14.25" customHeight="1">
      <c r="A232" s="239" t="s">
        <v>2645</v>
      </c>
      <c r="B232" s="240" t="s">
        <v>2646</v>
      </c>
      <c r="C232" s="250">
        <v>36</v>
      </c>
      <c r="D232" s="282">
        <v>0.2</v>
      </c>
      <c r="E232" s="239" t="s">
        <v>2647</v>
      </c>
      <c r="F232" s="271">
        <v>6840</v>
      </c>
      <c r="G232" s="239" t="s">
        <v>2648</v>
      </c>
      <c r="H232" s="271">
        <v>4090</v>
      </c>
      <c r="I232" s="239" t="s">
        <v>2649</v>
      </c>
      <c r="J232" s="271">
        <v>6690</v>
      </c>
      <c r="K232" s="239" t="s">
        <v>2650</v>
      </c>
      <c r="L232" s="271">
        <v>4140</v>
      </c>
      <c r="M232" s="239" t="s">
        <v>2651</v>
      </c>
      <c r="N232" s="270">
        <v>1650</v>
      </c>
      <c r="O232" s="2"/>
      <c r="P232" s="2"/>
      <c r="Q232" s="2"/>
      <c r="R232" s="2"/>
      <c r="S232" s="2"/>
      <c r="T232" s="2"/>
      <c r="U232" s="2"/>
      <c r="V232" s="2"/>
      <c r="W232" s="2"/>
      <c r="X232" s="2"/>
      <c r="Y232" s="2"/>
      <c r="Z232" s="2"/>
      <c r="AA232" s="2"/>
      <c r="AB232" s="2"/>
      <c r="AC232" s="2"/>
      <c r="AD232" s="2"/>
      <c r="AE232" s="2"/>
      <c r="AF232" s="2"/>
      <c r="AG232" s="2"/>
      <c r="AH232" s="2"/>
      <c r="AI232" s="2"/>
      <c r="AJ232" s="2"/>
    </row>
    <row r="233" spans="1:36" ht="14.25" customHeight="1">
      <c r="A233" s="242" t="s">
        <v>2652</v>
      </c>
      <c r="B233" s="243" t="s">
        <v>2653</v>
      </c>
      <c r="C233" s="293">
        <v>50000</v>
      </c>
      <c r="D233" s="283">
        <v>0.09</v>
      </c>
      <c r="E233" s="242" t="s">
        <v>2654</v>
      </c>
      <c r="F233" s="273">
        <v>4880</v>
      </c>
      <c r="G233" s="242" t="s">
        <v>2655</v>
      </c>
      <c r="H233" s="273">
        <v>6630</v>
      </c>
      <c r="I233" s="242" t="s">
        <v>2656</v>
      </c>
      <c r="J233" s="273">
        <v>5270</v>
      </c>
      <c r="K233" s="242" t="s">
        <v>2657</v>
      </c>
      <c r="L233" s="273">
        <v>6690</v>
      </c>
      <c r="M233" s="242" t="s">
        <v>2658</v>
      </c>
      <c r="N233" s="272">
        <v>8040</v>
      </c>
      <c r="O233" s="2"/>
      <c r="P233" s="2"/>
      <c r="Q233" s="2"/>
      <c r="R233" s="2"/>
      <c r="S233" s="2"/>
      <c r="T233" s="2"/>
      <c r="U233" s="2"/>
      <c r="V233" s="2"/>
      <c r="W233" s="2"/>
      <c r="X233" s="2"/>
      <c r="Y233" s="2"/>
      <c r="Z233" s="2"/>
      <c r="AA233" s="2"/>
      <c r="AB233" s="2"/>
      <c r="AC233" s="2"/>
      <c r="AD233" s="2"/>
      <c r="AE233" s="2"/>
      <c r="AF233" s="2"/>
      <c r="AG233" s="2"/>
      <c r="AH233" s="2"/>
      <c r="AI233" s="2"/>
      <c r="AJ233" s="2"/>
    </row>
    <row r="234" spans="1:36" ht="14.25" customHeight="1">
      <c r="A234" s="239" t="s">
        <v>2659</v>
      </c>
      <c r="B234" s="240" t="s">
        <v>2660</v>
      </c>
      <c r="C234" s="290">
        <v>10000</v>
      </c>
      <c r="D234" s="282">
        <v>0.25</v>
      </c>
      <c r="E234" s="239" t="s">
        <v>2661</v>
      </c>
      <c r="F234" s="271">
        <v>8210</v>
      </c>
      <c r="G234" s="239" t="s">
        <v>2662</v>
      </c>
      <c r="H234" s="291">
        <v>11100</v>
      </c>
      <c r="I234" s="239" t="s">
        <v>2663</v>
      </c>
      <c r="J234" s="271">
        <v>8880</v>
      </c>
      <c r="K234" s="239" t="s">
        <v>2664</v>
      </c>
      <c r="L234" s="291">
        <v>11200</v>
      </c>
      <c r="M234" s="239" t="s">
        <v>2665</v>
      </c>
      <c r="N234" s="291">
        <v>13500</v>
      </c>
      <c r="O234" s="2"/>
      <c r="P234" s="2"/>
      <c r="Q234" s="2"/>
      <c r="R234" s="2"/>
      <c r="S234" s="2"/>
      <c r="T234" s="2"/>
      <c r="U234" s="2"/>
      <c r="V234" s="2"/>
      <c r="W234" s="2"/>
      <c r="X234" s="2"/>
      <c r="Y234" s="2"/>
      <c r="Z234" s="2"/>
      <c r="AA234" s="2"/>
      <c r="AB234" s="2"/>
      <c r="AC234" s="2"/>
      <c r="AD234" s="2"/>
      <c r="AE234" s="2"/>
      <c r="AF234" s="2"/>
      <c r="AG234" s="2"/>
      <c r="AH234" s="2"/>
      <c r="AI234" s="2"/>
      <c r="AJ234" s="2"/>
    </row>
    <row r="235" spans="1:36" ht="14.25" customHeight="1">
      <c r="A235" s="242" t="s">
        <v>2666</v>
      </c>
      <c r="B235" s="243" t="s">
        <v>2667</v>
      </c>
      <c r="C235" s="293">
        <v>3000</v>
      </c>
      <c r="D235" s="258" t="s">
        <v>2668</v>
      </c>
      <c r="E235" s="242" t="s">
        <v>2669</v>
      </c>
      <c r="F235" s="273">
        <v>6850</v>
      </c>
      <c r="G235" s="242" t="s">
        <v>2670</v>
      </c>
      <c r="H235" s="273">
        <v>9200</v>
      </c>
      <c r="I235" s="242" t="s">
        <v>2671</v>
      </c>
      <c r="J235" s="273">
        <v>7400</v>
      </c>
      <c r="K235" s="242" t="s">
        <v>2672</v>
      </c>
      <c r="L235" s="273">
        <v>9310</v>
      </c>
      <c r="M235" s="242" t="s">
        <v>2673</v>
      </c>
      <c r="N235" s="292">
        <v>11000</v>
      </c>
      <c r="O235" s="2"/>
      <c r="P235" s="2"/>
      <c r="Q235" s="2"/>
      <c r="R235" s="2"/>
      <c r="S235" s="2"/>
      <c r="T235" s="2"/>
      <c r="U235" s="2"/>
      <c r="V235" s="2"/>
      <c r="W235" s="2"/>
      <c r="X235" s="2"/>
      <c r="Y235" s="2"/>
      <c r="Z235" s="2"/>
      <c r="AA235" s="2"/>
      <c r="AB235" s="2"/>
      <c r="AC235" s="2"/>
      <c r="AD235" s="2"/>
      <c r="AE235" s="2"/>
      <c r="AF235" s="2"/>
      <c r="AG235" s="2"/>
      <c r="AH235" s="2"/>
      <c r="AI235" s="2"/>
      <c r="AJ235" s="2"/>
    </row>
    <row r="236" spans="1:36" ht="14.25" customHeight="1">
      <c r="A236" s="239" t="s">
        <v>2674</v>
      </c>
      <c r="B236" s="240" t="s">
        <v>2675</v>
      </c>
      <c r="C236" s="290">
        <v>2600</v>
      </c>
      <c r="D236" s="282">
        <v>0.28000000000000003</v>
      </c>
      <c r="E236" s="239" t="s">
        <v>2676</v>
      </c>
      <c r="F236" s="271">
        <v>6640</v>
      </c>
      <c r="G236" s="239" t="s">
        <v>2677</v>
      </c>
      <c r="H236" s="271">
        <v>8900</v>
      </c>
      <c r="I236" s="239" t="s">
        <v>2678</v>
      </c>
      <c r="J236" s="271">
        <v>7180</v>
      </c>
      <c r="K236" s="239" t="s">
        <v>2679</v>
      </c>
      <c r="L236" s="271">
        <v>9010</v>
      </c>
      <c r="M236" s="239" t="s">
        <v>2680</v>
      </c>
      <c r="N236" s="291">
        <v>10700</v>
      </c>
      <c r="O236" s="2"/>
      <c r="P236" s="2"/>
      <c r="Q236" s="2"/>
      <c r="R236" s="2"/>
      <c r="S236" s="2"/>
      <c r="T236" s="2"/>
      <c r="U236" s="2"/>
      <c r="V236" s="2"/>
      <c r="W236" s="2"/>
      <c r="X236" s="2"/>
      <c r="Y236" s="2"/>
      <c r="Z236" s="2"/>
      <c r="AA236" s="2"/>
      <c r="AB236" s="2"/>
      <c r="AC236" s="2"/>
      <c r="AD236" s="2"/>
      <c r="AE236" s="2"/>
      <c r="AF236" s="2"/>
      <c r="AG236" s="2"/>
      <c r="AH236" s="2"/>
      <c r="AI236" s="2"/>
      <c r="AJ236" s="2"/>
    </row>
    <row r="237" spans="1:36" ht="14.25" customHeight="1">
      <c r="A237" s="264" t="s">
        <v>2681</v>
      </c>
      <c r="B237" s="294" t="s">
        <v>2682</v>
      </c>
      <c r="C237" s="295">
        <v>3200</v>
      </c>
      <c r="D237" s="284">
        <v>0.32</v>
      </c>
      <c r="E237" s="264" t="s">
        <v>2683</v>
      </c>
      <c r="F237" s="296">
        <v>7110</v>
      </c>
      <c r="G237" s="264" t="s">
        <v>2684</v>
      </c>
      <c r="H237" s="296">
        <v>9540</v>
      </c>
      <c r="I237" s="264" t="s">
        <v>2685</v>
      </c>
      <c r="J237" s="296">
        <v>7680</v>
      </c>
      <c r="K237" s="264" t="s">
        <v>2686</v>
      </c>
      <c r="L237" s="296">
        <v>9660</v>
      </c>
      <c r="M237" s="264" t="s">
        <v>2687</v>
      </c>
      <c r="N237" s="297">
        <v>11500</v>
      </c>
      <c r="O237" s="2"/>
      <c r="P237" s="2"/>
      <c r="Q237" s="2"/>
      <c r="R237" s="2"/>
      <c r="S237" s="2"/>
      <c r="T237" s="2"/>
      <c r="U237" s="2"/>
      <c r="V237" s="2"/>
      <c r="W237" s="2"/>
      <c r="X237" s="2"/>
      <c r="Y237" s="2"/>
      <c r="Z237" s="2"/>
      <c r="AA237" s="2"/>
      <c r="AB237" s="2"/>
      <c r="AC237" s="2"/>
      <c r="AD237" s="2"/>
      <c r="AE237" s="2"/>
      <c r="AF237" s="2"/>
      <c r="AG237" s="2"/>
      <c r="AH237" s="2"/>
      <c r="AI237" s="2"/>
      <c r="AJ237" s="2"/>
    </row>
    <row r="238" spans="1:36" ht="14.25" customHeight="1">
      <c r="A238" s="235" t="s">
        <v>2688</v>
      </c>
      <c r="B238" s="236" t="s">
        <v>2689</v>
      </c>
      <c r="C238" s="298">
        <v>2600</v>
      </c>
      <c r="D238" s="279">
        <v>0.36</v>
      </c>
      <c r="E238" s="235" t="s">
        <v>2690</v>
      </c>
      <c r="F238" s="299">
        <v>6870</v>
      </c>
      <c r="G238" s="235" t="s">
        <v>2691</v>
      </c>
      <c r="H238" s="299">
        <v>9200</v>
      </c>
      <c r="I238" s="235" t="s">
        <v>2692</v>
      </c>
      <c r="J238" s="299">
        <v>7420</v>
      </c>
      <c r="K238" s="235" t="s">
        <v>2693</v>
      </c>
      <c r="L238" s="299">
        <v>9320</v>
      </c>
      <c r="M238" s="235" t="s">
        <v>2694</v>
      </c>
      <c r="N238" s="269">
        <v>11000</v>
      </c>
      <c r="O238" s="2"/>
      <c r="P238" s="2"/>
      <c r="Q238" s="2"/>
      <c r="R238" s="2"/>
      <c r="S238" s="2"/>
      <c r="T238" s="2"/>
      <c r="U238" s="2"/>
      <c r="V238" s="2"/>
      <c r="W238" s="2"/>
      <c r="X238" s="2"/>
      <c r="Y238" s="2"/>
      <c r="Z238" s="2"/>
      <c r="AA238" s="2"/>
      <c r="AB238" s="2"/>
      <c r="AC238" s="2"/>
      <c r="AD238" s="2"/>
      <c r="AE238" s="2"/>
      <c r="AF238" s="2"/>
      <c r="AG238" s="2"/>
      <c r="AH238" s="2"/>
      <c r="AI238" s="2"/>
      <c r="AJ238" s="2"/>
    </row>
    <row r="239" spans="1:36" ht="14.25" customHeight="1">
      <c r="A239" s="239" t="s">
        <v>2695</v>
      </c>
      <c r="B239" s="240" t="s">
        <v>2696</v>
      </c>
      <c r="C239" s="239" t="s">
        <v>2697</v>
      </c>
      <c r="D239" s="256" t="s">
        <v>2698</v>
      </c>
      <c r="E239" s="239" t="s">
        <v>2699</v>
      </c>
      <c r="F239" s="270">
        <v>7</v>
      </c>
      <c r="G239" s="239" t="s">
        <v>2700</v>
      </c>
      <c r="H239" s="270">
        <v>2</v>
      </c>
      <c r="I239" s="239" t="s">
        <v>2701</v>
      </c>
      <c r="J239" s="270">
        <v>2</v>
      </c>
      <c r="K239" s="239" t="s">
        <v>2702</v>
      </c>
      <c r="L239" s="275" t="s">
        <v>2703</v>
      </c>
      <c r="M239" s="239" t="s">
        <v>2704</v>
      </c>
      <c r="N239" s="275" t="s">
        <v>2705</v>
      </c>
      <c r="O239" s="2"/>
      <c r="P239" s="2"/>
      <c r="Q239" s="2"/>
      <c r="R239" s="2"/>
      <c r="S239" s="2"/>
      <c r="T239" s="2"/>
      <c r="U239" s="2"/>
      <c r="V239" s="2"/>
      <c r="W239" s="2"/>
      <c r="X239" s="2"/>
      <c r="Y239" s="2"/>
      <c r="Z239" s="2"/>
      <c r="AA239" s="2"/>
      <c r="AB239" s="2"/>
      <c r="AC239" s="2"/>
      <c r="AD239" s="2"/>
      <c r="AE239" s="2"/>
      <c r="AF239" s="2"/>
      <c r="AG239" s="2"/>
      <c r="AH239" s="2"/>
      <c r="AI239" s="2"/>
      <c r="AJ239" s="2"/>
    </row>
    <row r="240" spans="1:36" ht="14.25" customHeight="1">
      <c r="A240" s="242" t="s">
        <v>2706</v>
      </c>
      <c r="B240" s="243" t="s">
        <v>2707</v>
      </c>
      <c r="C240" s="293">
        <v>4100</v>
      </c>
      <c r="D240" s="283">
        <v>0.41</v>
      </c>
      <c r="E240" s="242" t="s">
        <v>2708</v>
      </c>
      <c r="F240" s="273">
        <v>6350</v>
      </c>
      <c r="G240" s="242" t="s">
        <v>2709</v>
      </c>
      <c r="H240" s="273">
        <v>8550</v>
      </c>
      <c r="I240" s="242" t="s">
        <v>2710</v>
      </c>
      <c r="J240" s="273">
        <v>6860</v>
      </c>
      <c r="K240" s="242" t="s">
        <v>2711</v>
      </c>
      <c r="L240" s="273">
        <v>8650</v>
      </c>
      <c r="M240" s="242" t="s">
        <v>2712</v>
      </c>
      <c r="N240" s="292">
        <v>10300</v>
      </c>
      <c r="O240" s="2"/>
      <c r="P240" s="2"/>
      <c r="Q240" s="2"/>
      <c r="R240" s="2"/>
      <c r="S240" s="2"/>
      <c r="T240" s="2"/>
      <c r="U240" s="2"/>
      <c r="V240" s="2"/>
      <c r="W240" s="2"/>
      <c r="X240" s="2"/>
      <c r="Y240" s="2"/>
      <c r="Z240" s="2"/>
      <c r="AA240" s="2"/>
      <c r="AB240" s="2"/>
      <c r="AC240" s="2"/>
      <c r="AD240" s="2"/>
      <c r="AE240" s="2"/>
      <c r="AF240" s="2"/>
      <c r="AG240" s="2"/>
      <c r="AH240" s="2"/>
      <c r="AI240" s="2"/>
      <c r="AJ240" s="2"/>
    </row>
    <row r="241" spans="1:36" ht="14.25" customHeight="1">
      <c r="A241" s="239" t="s">
        <v>2713</v>
      </c>
      <c r="B241" s="240" t="s">
        <v>2714</v>
      </c>
      <c r="C241" s="290">
        <v>3100</v>
      </c>
      <c r="D241" s="282">
        <v>0.44</v>
      </c>
      <c r="E241" s="239" t="s">
        <v>2715</v>
      </c>
      <c r="F241" s="271">
        <v>5890</v>
      </c>
      <c r="G241" s="239" t="s">
        <v>2716</v>
      </c>
      <c r="H241" s="271">
        <v>7910</v>
      </c>
      <c r="I241" s="239" t="s">
        <v>2717</v>
      </c>
      <c r="J241" s="271">
        <v>6370</v>
      </c>
      <c r="K241" s="239" t="s">
        <v>2718</v>
      </c>
      <c r="L241" s="271">
        <v>8010</v>
      </c>
      <c r="M241" s="239" t="s">
        <v>2719</v>
      </c>
      <c r="N241" s="270">
        <v>9490</v>
      </c>
      <c r="O241" s="2"/>
      <c r="P241" s="2"/>
      <c r="Q241" s="2"/>
      <c r="R241" s="2"/>
      <c r="S241" s="2"/>
      <c r="T241" s="2"/>
      <c r="U241" s="2"/>
      <c r="V241" s="2"/>
      <c r="W241" s="2"/>
      <c r="X241" s="2"/>
      <c r="Y241" s="2"/>
      <c r="Z241" s="2"/>
      <c r="AA241" s="2"/>
      <c r="AB241" s="2"/>
      <c r="AC241" s="2"/>
      <c r="AD241" s="2"/>
      <c r="AE241" s="2"/>
      <c r="AF241" s="2"/>
      <c r="AG241" s="2"/>
      <c r="AH241" s="2"/>
      <c r="AI241" s="2"/>
      <c r="AJ241" s="2"/>
    </row>
    <row r="242" spans="1:36" ht="14.25" customHeight="1">
      <c r="A242" s="242" t="s">
        <v>2720</v>
      </c>
      <c r="B242" s="243" t="s">
        <v>2721</v>
      </c>
      <c r="C242" s="293">
        <v>3000</v>
      </c>
      <c r="D242" s="283">
        <v>0.5</v>
      </c>
      <c r="E242" s="242" t="s">
        <v>2722</v>
      </c>
      <c r="F242" s="273">
        <v>5830</v>
      </c>
      <c r="G242" s="242" t="s">
        <v>2723</v>
      </c>
      <c r="H242" s="273">
        <v>7820</v>
      </c>
      <c r="I242" s="242" t="s">
        <v>2724</v>
      </c>
      <c r="J242" s="273">
        <v>6290</v>
      </c>
      <c r="K242" s="242" t="s">
        <v>2725</v>
      </c>
      <c r="L242" s="273">
        <v>7920</v>
      </c>
      <c r="M242" s="242" t="s">
        <v>2726</v>
      </c>
      <c r="N242" s="272">
        <v>9380</v>
      </c>
      <c r="O242" s="2"/>
      <c r="P242" s="2"/>
      <c r="Q242" s="2"/>
      <c r="R242" s="2"/>
      <c r="S242" s="2"/>
      <c r="T242" s="2"/>
      <c r="U242" s="2"/>
      <c r="V242" s="2"/>
      <c r="W242" s="2"/>
      <c r="X242" s="2"/>
      <c r="Y242" s="2"/>
      <c r="Z242" s="2"/>
      <c r="AA242" s="2"/>
      <c r="AB242" s="2"/>
      <c r="AC242" s="2"/>
      <c r="AD242" s="2"/>
      <c r="AE242" s="2"/>
      <c r="AF242" s="2"/>
      <c r="AG242" s="2"/>
      <c r="AH242" s="2"/>
      <c r="AI242" s="2"/>
      <c r="AJ242" s="2"/>
    </row>
    <row r="243" spans="1:36" ht="14.25" customHeight="1">
      <c r="A243" s="239" t="s">
        <v>2727</v>
      </c>
      <c r="B243" s="240" t="s">
        <v>2728</v>
      </c>
      <c r="C243" s="290">
        <v>3000</v>
      </c>
      <c r="D243" s="282">
        <v>0.55000000000000004</v>
      </c>
      <c r="E243" s="239" t="s">
        <v>2729</v>
      </c>
      <c r="F243" s="271">
        <v>5680</v>
      </c>
      <c r="G243" s="239" t="s">
        <v>2730</v>
      </c>
      <c r="H243" s="271">
        <v>7620</v>
      </c>
      <c r="I243" s="239" t="s">
        <v>2731</v>
      </c>
      <c r="J243" s="271">
        <v>6130</v>
      </c>
      <c r="K243" s="239" t="s">
        <v>2732</v>
      </c>
      <c r="L243" s="271">
        <v>7710</v>
      </c>
      <c r="M243" s="239" t="s">
        <v>2733</v>
      </c>
      <c r="N243" s="270">
        <v>9140</v>
      </c>
      <c r="O243" s="2"/>
      <c r="P243" s="2"/>
      <c r="Q243" s="2"/>
      <c r="R243" s="2"/>
      <c r="S243" s="2"/>
      <c r="T243" s="2"/>
      <c r="U243" s="2"/>
      <c r="V243" s="2"/>
      <c r="W243" s="2"/>
      <c r="X243" s="2"/>
      <c r="Y243" s="2"/>
      <c r="Z243" s="2"/>
      <c r="AA243" s="2"/>
      <c r="AB243" s="2"/>
      <c r="AC243" s="2"/>
      <c r="AD243" s="2"/>
      <c r="AE243" s="2"/>
      <c r="AF243" s="2"/>
      <c r="AG243" s="2"/>
      <c r="AH243" s="2"/>
      <c r="AI243" s="2"/>
      <c r="AJ243" s="2"/>
    </row>
    <row r="244" spans="1:36" ht="14.25" customHeight="1">
      <c r="A244" s="242" t="s">
        <v>2734</v>
      </c>
      <c r="B244" s="243" t="s">
        <v>2735</v>
      </c>
      <c r="C244" s="293">
        <v>2000</v>
      </c>
      <c r="D244" s="283">
        <v>0.55000000000000004</v>
      </c>
      <c r="E244" s="242" t="s">
        <v>2736</v>
      </c>
      <c r="F244" s="273">
        <v>5390</v>
      </c>
      <c r="G244" s="242" t="s">
        <v>2737</v>
      </c>
      <c r="H244" s="273">
        <v>7190</v>
      </c>
      <c r="I244" s="242" t="s">
        <v>2738</v>
      </c>
      <c r="J244" s="273">
        <v>5820</v>
      </c>
      <c r="K244" s="242" t="s">
        <v>2739</v>
      </c>
      <c r="L244" s="273">
        <v>7290</v>
      </c>
      <c r="M244" s="242" t="s">
        <v>2740</v>
      </c>
      <c r="N244" s="272">
        <v>8570</v>
      </c>
      <c r="O244" s="2"/>
      <c r="P244" s="2"/>
      <c r="Q244" s="2"/>
      <c r="R244" s="2"/>
      <c r="S244" s="2"/>
      <c r="T244" s="2"/>
      <c r="U244" s="2"/>
      <c r="V244" s="2"/>
      <c r="W244" s="2"/>
      <c r="X244" s="2"/>
      <c r="Y244" s="2"/>
      <c r="Z244" s="2"/>
      <c r="AA244" s="2"/>
      <c r="AB244" s="2"/>
      <c r="AC244" s="2"/>
      <c r="AD244" s="2"/>
      <c r="AE244" s="2"/>
      <c r="AF244" s="2"/>
      <c r="AG244" s="2"/>
      <c r="AH244" s="2"/>
      <c r="AI244" s="2"/>
      <c r="AJ244" s="2"/>
    </row>
    <row r="245" spans="1:36" ht="14.25" customHeight="1">
      <c r="A245" s="239" t="s">
        <v>2741</v>
      </c>
      <c r="B245" s="240" t="s">
        <v>2742</v>
      </c>
      <c r="C245" s="290">
        <v>2000</v>
      </c>
      <c r="D245" s="282">
        <v>0.56000000000000005</v>
      </c>
      <c r="E245" s="239" t="s">
        <v>2743</v>
      </c>
      <c r="F245" s="271">
        <v>5430</v>
      </c>
      <c r="G245" s="239" t="s">
        <v>2744</v>
      </c>
      <c r="H245" s="271">
        <v>7240</v>
      </c>
      <c r="I245" s="239" t="s">
        <v>2745</v>
      </c>
      <c r="J245" s="271">
        <v>5860</v>
      </c>
      <c r="K245" s="239" t="s">
        <v>2746</v>
      </c>
      <c r="L245" s="271">
        <v>7340</v>
      </c>
      <c r="M245" s="239" t="s">
        <v>2747</v>
      </c>
      <c r="N245" s="270">
        <v>8630</v>
      </c>
      <c r="O245" s="2"/>
      <c r="P245" s="2"/>
      <c r="Q245" s="2"/>
      <c r="R245" s="2"/>
      <c r="S245" s="2"/>
      <c r="T245" s="2"/>
      <c r="U245" s="2"/>
      <c r="V245" s="2"/>
      <c r="W245" s="2"/>
      <c r="X245" s="2"/>
      <c r="Y245" s="2"/>
      <c r="Z245" s="2"/>
      <c r="AA245" s="2"/>
      <c r="AB245" s="2"/>
      <c r="AC245" s="2"/>
      <c r="AD245" s="2"/>
      <c r="AE245" s="2"/>
      <c r="AF245" s="2"/>
      <c r="AG245" s="2"/>
      <c r="AH245" s="2"/>
      <c r="AI245" s="2"/>
      <c r="AJ245" s="2"/>
    </row>
    <row r="246" spans="1:36" ht="14.25" customHeight="1">
      <c r="A246" s="242" t="s">
        <v>2748</v>
      </c>
      <c r="B246" s="243" t="s">
        <v>2749</v>
      </c>
      <c r="C246" s="293">
        <v>2000</v>
      </c>
      <c r="D246" s="283">
        <v>0.48</v>
      </c>
      <c r="E246" s="242" t="s">
        <v>2750</v>
      </c>
      <c r="F246" s="273">
        <v>4720</v>
      </c>
      <c r="G246" s="242" t="s">
        <v>2751</v>
      </c>
      <c r="H246" s="273">
        <v>6290</v>
      </c>
      <c r="I246" s="242" t="s">
        <v>2752</v>
      </c>
      <c r="J246" s="273">
        <v>5090</v>
      </c>
      <c r="K246" s="242" t="s">
        <v>2753</v>
      </c>
      <c r="L246" s="273">
        <v>6380</v>
      </c>
      <c r="M246" s="242" t="s">
        <v>2754</v>
      </c>
      <c r="N246" s="272">
        <v>7500</v>
      </c>
      <c r="O246" s="2"/>
      <c r="P246" s="2"/>
      <c r="Q246" s="2"/>
      <c r="R246" s="2"/>
      <c r="S246" s="2"/>
      <c r="T246" s="2"/>
      <c r="U246" s="2"/>
      <c r="V246" s="2"/>
      <c r="W246" s="2"/>
      <c r="X246" s="2"/>
      <c r="Y246" s="2"/>
      <c r="Z246" s="2"/>
      <c r="AA246" s="2"/>
      <c r="AB246" s="2"/>
      <c r="AC246" s="2"/>
      <c r="AD246" s="2"/>
      <c r="AE246" s="2"/>
      <c r="AF246" s="2"/>
      <c r="AG246" s="2"/>
      <c r="AH246" s="2"/>
      <c r="AI246" s="2"/>
      <c r="AJ246" s="2"/>
    </row>
    <row r="247" spans="1:36" ht="14.25" customHeight="1">
      <c r="A247" s="239" t="s">
        <v>2755</v>
      </c>
      <c r="B247" s="240" t="s">
        <v>2756</v>
      </c>
      <c r="C247" s="239" t="s">
        <v>2757</v>
      </c>
      <c r="D247" s="300">
        <v>2E-3</v>
      </c>
      <c r="E247" s="239" t="s">
        <v>2758</v>
      </c>
      <c r="F247" s="275" t="s">
        <v>2759</v>
      </c>
      <c r="G247" s="239" t="s">
        <v>2760</v>
      </c>
      <c r="H247" s="275" t="s">
        <v>2761</v>
      </c>
      <c r="I247" s="239" t="s">
        <v>2762</v>
      </c>
      <c r="J247" s="275" t="s">
        <v>2763</v>
      </c>
      <c r="K247" s="239" t="s">
        <v>2764</v>
      </c>
      <c r="L247" s="275" t="s">
        <v>2765</v>
      </c>
      <c r="M247" s="239" t="s">
        <v>2766</v>
      </c>
      <c r="N247" s="275" t="s">
        <v>2767</v>
      </c>
      <c r="O247" s="2"/>
      <c r="P247" s="2"/>
      <c r="Q247" s="2"/>
      <c r="R247" s="2"/>
      <c r="S247" s="2"/>
      <c r="T247" s="2"/>
      <c r="U247" s="2"/>
      <c r="V247" s="2"/>
      <c r="W247" s="2"/>
      <c r="X247" s="2"/>
      <c r="Y247" s="2"/>
      <c r="Z247" s="2"/>
      <c r="AA247" s="2"/>
      <c r="AB247" s="2"/>
      <c r="AC247" s="2"/>
      <c r="AD247" s="2"/>
      <c r="AE247" s="2"/>
      <c r="AF247" s="2"/>
      <c r="AG247" s="2"/>
      <c r="AH247" s="2"/>
      <c r="AI247" s="2"/>
      <c r="AJ247" s="2"/>
    </row>
    <row r="248" spans="1:36" ht="14.25" customHeight="1">
      <c r="A248" s="242" t="s">
        <v>2768</v>
      </c>
      <c r="B248" s="258" t="s">
        <v>2769</v>
      </c>
      <c r="C248" s="242" t="s">
        <v>2770</v>
      </c>
      <c r="D248" s="283">
        <v>0.01</v>
      </c>
      <c r="E248" s="242" t="s">
        <v>2771</v>
      </c>
      <c r="F248" s="274" t="s">
        <v>2772</v>
      </c>
      <c r="G248" s="242" t="s">
        <v>2773</v>
      </c>
      <c r="H248" s="274" t="s">
        <v>2774</v>
      </c>
      <c r="I248" s="242" t="s">
        <v>2775</v>
      </c>
      <c r="J248" s="274" t="s">
        <v>2776</v>
      </c>
      <c r="K248" s="242" t="s">
        <v>2777</v>
      </c>
      <c r="L248" s="274" t="s">
        <v>2778</v>
      </c>
      <c r="M248" s="242" t="s">
        <v>2779</v>
      </c>
      <c r="N248" s="274" t="s">
        <v>2780</v>
      </c>
      <c r="O248" s="2"/>
      <c r="P248" s="2"/>
      <c r="Q248" s="2"/>
      <c r="R248" s="2"/>
      <c r="S248" s="2"/>
      <c r="T248" s="2"/>
      <c r="U248" s="2"/>
      <c r="V248" s="2"/>
      <c r="W248" s="2"/>
      <c r="X248" s="2"/>
      <c r="Y248" s="2"/>
      <c r="Z248" s="2"/>
      <c r="AA248" s="2"/>
      <c r="AB248" s="2"/>
      <c r="AC248" s="2"/>
      <c r="AD248" s="2"/>
      <c r="AE248" s="2"/>
      <c r="AF248" s="2"/>
      <c r="AG248" s="2"/>
      <c r="AH248" s="2"/>
      <c r="AI248" s="2"/>
      <c r="AJ248" s="2"/>
    </row>
    <row r="249" spans="1:36" ht="14.25" customHeight="1">
      <c r="A249" s="239" t="s">
        <v>2781</v>
      </c>
      <c r="B249" s="256" t="s">
        <v>2782</v>
      </c>
      <c r="C249" s="239" t="s">
        <v>2783</v>
      </c>
      <c r="D249" s="300">
        <v>3.0000000000000001E-3</v>
      </c>
      <c r="E249" s="239" t="s">
        <v>2784</v>
      </c>
      <c r="F249" s="275" t="s">
        <v>2785</v>
      </c>
      <c r="G249" s="239" t="s">
        <v>2786</v>
      </c>
      <c r="H249" s="275" t="s">
        <v>2787</v>
      </c>
      <c r="I249" s="239" t="s">
        <v>2788</v>
      </c>
      <c r="J249" s="275" t="s">
        <v>2789</v>
      </c>
      <c r="K249" s="239" t="s">
        <v>2790</v>
      </c>
      <c r="L249" s="275" t="s">
        <v>2791</v>
      </c>
      <c r="M249" s="239" t="s">
        <v>2792</v>
      </c>
      <c r="N249" s="275" t="s">
        <v>2793</v>
      </c>
      <c r="O249" s="2"/>
      <c r="P249" s="2"/>
      <c r="Q249" s="2"/>
      <c r="R249" s="2"/>
      <c r="S249" s="2"/>
      <c r="T249" s="2"/>
      <c r="U249" s="2"/>
      <c r="V249" s="2"/>
      <c r="W249" s="2"/>
      <c r="X249" s="2"/>
      <c r="Y249" s="2"/>
      <c r="Z249" s="2"/>
      <c r="AA249" s="2"/>
      <c r="AB249" s="2"/>
      <c r="AC249" s="2"/>
      <c r="AD249" s="2"/>
      <c r="AE249" s="2"/>
      <c r="AF249" s="2"/>
      <c r="AG249" s="2"/>
      <c r="AH249" s="2"/>
      <c r="AI249" s="2"/>
      <c r="AJ249" s="2"/>
    </row>
    <row r="250" spans="1:36" ht="14.25" customHeight="1">
      <c r="A250" s="242" t="s">
        <v>2794</v>
      </c>
      <c r="B250" s="258" t="s">
        <v>2795</v>
      </c>
      <c r="C250" s="242" t="s">
        <v>2796</v>
      </c>
      <c r="D250" s="283">
        <v>0.02</v>
      </c>
      <c r="E250" s="242" t="s">
        <v>2797</v>
      </c>
      <c r="F250" s="274" t="s">
        <v>2798</v>
      </c>
      <c r="G250" s="242" t="s">
        <v>2799</v>
      </c>
      <c r="H250" s="274" t="s">
        <v>2800</v>
      </c>
      <c r="I250" s="242" t="s">
        <v>2801</v>
      </c>
      <c r="J250" s="274" t="s">
        <v>2802</v>
      </c>
      <c r="K250" s="242" t="s">
        <v>2803</v>
      </c>
      <c r="L250" s="274" t="s">
        <v>2804</v>
      </c>
      <c r="M250" s="242" t="s">
        <v>2805</v>
      </c>
      <c r="N250" s="274" t="s">
        <v>2806</v>
      </c>
      <c r="O250" s="2"/>
      <c r="P250" s="2"/>
      <c r="Q250" s="2"/>
      <c r="R250" s="2"/>
      <c r="S250" s="2"/>
      <c r="T250" s="2"/>
      <c r="U250" s="2"/>
      <c r="V250" s="2"/>
      <c r="W250" s="2"/>
      <c r="X250" s="2"/>
      <c r="Y250" s="2"/>
      <c r="Z250" s="2"/>
      <c r="AA250" s="2"/>
      <c r="AB250" s="2"/>
      <c r="AC250" s="2"/>
      <c r="AD250" s="2"/>
      <c r="AE250" s="2"/>
      <c r="AF250" s="2"/>
      <c r="AG250" s="2"/>
      <c r="AH250" s="2"/>
      <c r="AI250" s="2"/>
      <c r="AJ250" s="2"/>
    </row>
    <row r="251" spans="1:36" ht="14.25" customHeight="1">
      <c r="A251" s="245" t="s">
        <v>2807</v>
      </c>
      <c r="B251" s="259" t="s">
        <v>2808</v>
      </c>
      <c r="C251" s="245" t="s">
        <v>2809</v>
      </c>
      <c r="D251" s="286">
        <v>7.0000000000000007E-2</v>
      </c>
      <c r="E251" s="245" t="s">
        <v>2810</v>
      </c>
      <c r="F251" s="276">
        <v>6</v>
      </c>
      <c r="G251" s="245" t="s">
        <v>2811</v>
      </c>
      <c r="H251" s="276">
        <v>2</v>
      </c>
      <c r="I251" s="245" t="s">
        <v>2812</v>
      </c>
      <c r="J251" s="276">
        <v>2</v>
      </c>
      <c r="K251" s="245" t="s">
        <v>2813</v>
      </c>
      <c r="L251" s="277" t="s">
        <v>2814</v>
      </c>
      <c r="M251" s="245" t="s">
        <v>2815</v>
      </c>
      <c r="N251" s="277" t="s">
        <v>2816</v>
      </c>
      <c r="O251" s="2"/>
      <c r="P251" s="2"/>
      <c r="Q251" s="2"/>
      <c r="R251" s="2"/>
      <c r="S251" s="2"/>
      <c r="T251" s="2"/>
      <c r="U251" s="2"/>
      <c r="V251" s="2"/>
      <c r="W251" s="2"/>
      <c r="X251" s="2"/>
      <c r="Y251" s="2"/>
      <c r="Z251" s="2"/>
      <c r="AA251" s="2"/>
      <c r="AB251" s="2"/>
      <c r="AC251" s="2"/>
      <c r="AD251" s="2"/>
      <c r="AE251" s="2"/>
      <c r="AF251" s="2"/>
      <c r="AG251" s="2"/>
      <c r="AH251" s="2"/>
      <c r="AI251" s="2"/>
      <c r="AJ251" s="2"/>
    </row>
    <row r="252" spans="1:36" ht="14.25" customHeight="1">
      <c r="A252" s="235" t="s">
        <v>2817</v>
      </c>
      <c r="B252" s="278" t="s">
        <v>2818</v>
      </c>
      <c r="C252" s="268">
        <v>119</v>
      </c>
      <c r="D252" s="279">
        <v>0.41</v>
      </c>
      <c r="E252" s="235" t="s">
        <v>2819</v>
      </c>
      <c r="F252" s="269">
        <v>12400</v>
      </c>
      <c r="G252" s="235" t="s">
        <v>2820</v>
      </c>
      <c r="H252" s="269">
        <v>12400</v>
      </c>
      <c r="I252" s="235" t="s">
        <v>2821</v>
      </c>
      <c r="J252" s="269">
        <v>13000</v>
      </c>
      <c r="K252" s="235" t="s">
        <v>2822</v>
      </c>
      <c r="L252" s="269">
        <v>13200</v>
      </c>
      <c r="M252" s="235" t="s">
        <v>2823</v>
      </c>
      <c r="N252" s="269">
        <v>10900</v>
      </c>
      <c r="O252" s="2"/>
      <c r="P252" s="2"/>
      <c r="Q252" s="2"/>
      <c r="R252" s="2"/>
      <c r="S252" s="2"/>
      <c r="T252" s="2"/>
      <c r="U252" s="2"/>
      <c r="V252" s="2"/>
      <c r="W252" s="2"/>
      <c r="X252" s="2"/>
      <c r="Y252" s="2"/>
      <c r="Z252" s="2"/>
      <c r="AA252" s="2"/>
      <c r="AB252" s="2"/>
      <c r="AC252" s="2"/>
      <c r="AD252" s="2"/>
      <c r="AE252" s="2"/>
      <c r="AF252" s="2"/>
      <c r="AG252" s="2"/>
      <c r="AH252" s="2"/>
      <c r="AI252" s="2"/>
      <c r="AJ252" s="2"/>
    </row>
    <row r="253" spans="1:36" ht="14.25" customHeight="1">
      <c r="A253" s="239" t="s">
        <v>2824</v>
      </c>
      <c r="B253" s="256" t="s">
        <v>2825</v>
      </c>
      <c r="C253" s="250">
        <v>24.4</v>
      </c>
      <c r="D253" s="282">
        <v>0.44</v>
      </c>
      <c r="E253" s="239" t="s">
        <v>2826</v>
      </c>
      <c r="F253" s="291">
        <v>11600</v>
      </c>
      <c r="G253" s="239" t="s">
        <v>2827</v>
      </c>
      <c r="H253" s="271">
        <v>5560</v>
      </c>
      <c r="I253" s="239" t="s">
        <v>2828</v>
      </c>
      <c r="J253" s="291">
        <v>10800</v>
      </c>
      <c r="K253" s="239" t="s">
        <v>2829</v>
      </c>
      <c r="L253" s="271">
        <v>4900</v>
      </c>
      <c r="M253" s="239" t="s">
        <v>2830</v>
      </c>
      <c r="N253" s="270">
        <v>1430</v>
      </c>
      <c r="O253" s="2"/>
      <c r="P253" s="2"/>
      <c r="Q253" s="2"/>
      <c r="R253" s="2"/>
      <c r="S253" s="2"/>
      <c r="T253" s="2"/>
      <c r="U253" s="2"/>
      <c r="V253" s="2"/>
      <c r="W253" s="2"/>
      <c r="X253" s="2"/>
      <c r="Y253" s="2"/>
      <c r="Z253" s="2"/>
      <c r="AA253" s="2"/>
      <c r="AB253" s="2"/>
      <c r="AC253" s="2"/>
      <c r="AD253" s="2"/>
      <c r="AE253" s="2"/>
      <c r="AF253" s="2"/>
      <c r="AG253" s="2"/>
      <c r="AH253" s="2"/>
      <c r="AI253" s="2"/>
      <c r="AJ253" s="2"/>
    </row>
    <row r="254" spans="1:36" ht="14.25" customHeight="1">
      <c r="A254" s="242" t="s">
        <v>2831</v>
      </c>
      <c r="B254" s="243" t="s">
        <v>2832</v>
      </c>
      <c r="C254" s="262">
        <v>4.8</v>
      </c>
      <c r="D254" s="283">
        <v>0.18</v>
      </c>
      <c r="E254" s="242" t="s">
        <v>2833</v>
      </c>
      <c r="F254" s="273">
        <v>1890</v>
      </c>
      <c r="G254" s="242" t="s">
        <v>2834</v>
      </c>
      <c r="H254" s="272">
        <v>523</v>
      </c>
      <c r="I254" s="242" t="s">
        <v>2835</v>
      </c>
      <c r="J254" s="273">
        <v>1020</v>
      </c>
      <c r="K254" s="242" t="s">
        <v>2836</v>
      </c>
      <c r="L254" s="272">
        <v>108</v>
      </c>
      <c r="M254" s="242" t="s">
        <v>2837</v>
      </c>
      <c r="N254" s="272">
        <v>73</v>
      </c>
      <c r="O254" s="2"/>
      <c r="P254" s="2"/>
      <c r="Q254" s="2"/>
      <c r="R254" s="2"/>
      <c r="S254" s="2"/>
      <c r="T254" s="2"/>
      <c r="U254" s="2"/>
      <c r="V254" s="2"/>
      <c r="W254" s="2"/>
      <c r="X254" s="2"/>
      <c r="Y254" s="2"/>
      <c r="Z254" s="2"/>
      <c r="AA254" s="2"/>
      <c r="AB254" s="2"/>
      <c r="AC254" s="2"/>
      <c r="AD254" s="2"/>
      <c r="AE254" s="2"/>
      <c r="AF254" s="2"/>
      <c r="AG254" s="2"/>
      <c r="AH254" s="2"/>
      <c r="AI254" s="2"/>
      <c r="AJ254" s="2"/>
    </row>
    <row r="255" spans="1:36" ht="14.25" customHeight="1">
      <c r="A255" s="239" t="s">
        <v>2838</v>
      </c>
      <c r="B255" s="256" t="s">
        <v>2839</v>
      </c>
      <c r="C255" s="250">
        <v>51.6</v>
      </c>
      <c r="D255" s="282">
        <v>0.44</v>
      </c>
      <c r="E255" s="239" t="s">
        <v>2840</v>
      </c>
      <c r="F255" s="271">
        <v>8900</v>
      </c>
      <c r="G255" s="239" t="s">
        <v>2841</v>
      </c>
      <c r="H255" s="271">
        <v>6450</v>
      </c>
      <c r="I255" s="239" t="s">
        <v>2842</v>
      </c>
      <c r="J255" s="271">
        <v>8980</v>
      </c>
      <c r="K255" s="239" t="s">
        <v>2843</v>
      </c>
      <c r="L255" s="271">
        <v>6850</v>
      </c>
      <c r="M255" s="239" t="s">
        <v>2844</v>
      </c>
      <c r="N255" s="270">
        <v>3630</v>
      </c>
      <c r="O255" s="2"/>
      <c r="P255" s="2"/>
      <c r="Q255" s="2"/>
      <c r="R255" s="2"/>
      <c r="S255" s="2"/>
      <c r="T255" s="2"/>
      <c r="U255" s="2"/>
      <c r="V255" s="2"/>
      <c r="W255" s="2"/>
      <c r="X255" s="2"/>
      <c r="Y255" s="2"/>
      <c r="Z255" s="2"/>
      <c r="AA255" s="2"/>
      <c r="AB255" s="2"/>
      <c r="AC255" s="2"/>
      <c r="AD255" s="2"/>
      <c r="AE255" s="2"/>
      <c r="AF255" s="2"/>
      <c r="AG255" s="2"/>
      <c r="AH255" s="2"/>
      <c r="AI255" s="2"/>
      <c r="AJ255" s="2"/>
    </row>
    <row r="256" spans="1:36" ht="14.25" customHeight="1">
      <c r="A256" s="242" t="s">
        <v>2845</v>
      </c>
      <c r="B256" s="258" t="s">
        <v>2846</v>
      </c>
      <c r="C256" s="262">
        <v>4.3</v>
      </c>
      <c r="D256" s="283">
        <v>0.41</v>
      </c>
      <c r="E256" s="242" t="s">
        <v>2847</v>
      </c>
      <c r="F256" s="273">
        <v>2120</v>
      </c>
      <c r="G256" s="242" t="s">
        <v>2848</v>
      </c>
      <c r="H256" s="272">
        <v>583</v>
      </c>
      <c r="I256" s="242" t="s">
        <v>2849</v>
      </c>
      <c r="J256" s="273">
        <v>1080</v>
      </c>
      <c r="K256" s="242" t="s">
        <v>2850</v>
      </c>
      <c r="L256" s="272">
        <v>116</v>
      </c>
      <c r="M256" s="242" t="s">
        <v>2851</v>
      </c>
      <c r="N256" s="272">
        <v>81</v>
      </c>
      <c r="O256" s="2"/>
      <c r="P256" s="2"/>
      <c r="Q256" s="2"/>
      <c r="R256" s="2"/>
      <c r="S256" s="2"/>
      <c r="T256" s="2"/>
      <c r="U256" s="2"/>
      <c r="V256" s="2"/>
      <c r="W256" s="2"/>
      <c r="X256" s="2"/>
      <c r="Y256" s="2"/>
      <c r="Z256" s="2"/>
      <c r="AA256" s="2"/>
      <c r="AB256" s="2"/>
      <c r="AC256" s="2"/>
      <c r="AD256" s="2"/>
      <c r="AE256" s="2"/>
      <c r="AF256" s="2"/>
      <c r="AG256" s="2"/>
      <c r="AH256" s="2"/>
      <c r="AI256" s="2"/>
      <c r="AJ256" s="2"/>
    </row>
    <row r="257" spans="1:36" ht="14.25" customHeight="1">
      <c r="A257" s="239" t="s">
        <v>2852</v>
      </c>
      <c r="B257" s="256" t="s">
        <v>2853</v>
      </c>
      <c r="C257" s="257">
        <v>3.5</v>
      </c>
      <c r="D257" s="282">
        <v>0.42</v>
      </c>
      <c r="E257" s="239" t="s">
        <v>2854</v>
      </c>
      <c r="F257" s="271">
        <v>1800</v>
      </c>
      <c r="G257" s="239" t="s">
        <v>2855</v>
      </c>
      <c r="H257" s="270">
        <v>491</v>
      </c>
      <c r="I257" s="239" t="s">
        <v>2856</v>
      </c>
      <c r="J257" s="270">
        <v>822</v>
      </c>
      <c r="K257" s="239" t="s">
        <v>2857</v>
      </c>
      <c r="L257" s="270">
        <v>93</v>
      </c>
      <c r="M257" s="239" t="s">
        <v>2858</v>
      </c>
      <c r="N257" s="270">
        <v>68</v>
      </c>
      <c r="O257" s="2"/>
      <c r="P257" s="2"/>
      <c r="Q257" s="2"/>
      <c r="R257" s="2"/>
      <c r="S257" s="2"/>
      <c r="T257" s="2"/>
      <c r="U257" s="2"/>
      <c r="V257" s="2"/>
      <c r="W257" s="2"/>
      <c r="X257" s="2"/>
      <c r="Y257" s="2"/>
      <c r="Z257" s="2"/>
      <c r="AA257" s="2"/>
      <c r="AB257" s="2"/>
      <c r="AC257" s="2"/>
      <c r="AD257" s="2"/>
      <c r="AE257" s="2"/>
      <c r="AF257" s="2"/>
      <c r="AG257" s="2"/>
      <c r="AH257" s="2"/>
      <c r="AI257" s="2"/>
      <c r="AJ257" s="2"/>
    </row>
    <row r="258" spans="1:36" ht="14.25" customHeight="1">
      <c r="A258" s="242" t="s">
        <v>2859</v>
      </c>
      <c r="B258" s="258" t="s">
        <v>2860</v>
      </c>
      <c r="C258" s="253">
        <v>20.8</v>
      </c>
      <c r="D258" s="258" t="s">
        <v>2861</v>
      </c>
      <c r="E258" s="242" t="s">
        <v>2862</v>
      </c>
      <c r="F258" s="273">
        <v>9710</v>
      </c>
      <c r="G258" s="242" t="s">
        <v>2863</v>
      </c>
      <c r="H258" s="273">
        <v>4240</v>
      </c>
      <c r="I258" s="242" t="s">
        <v>2864</v>
      </c>
      <c r="J258" s="273">
        <v>8820</v>
      </c>
      <c r="K258" s="242" t="s">
        <v>2865</v>
      </c>
      <c r="L258" s="273">
        <v>3400</v>
      </c>
      <c r="M258" s="242" t="s">
        <v>2866</v>
      </c>
      <c r="N258" s="272">
        <v>912</v>
      </c>
      <c r="O258" s="2"/>
      <c r="P258" s="2"/>
      <c r="Q258" s="2"/>
      <c r="R258" s="2"/>
      <c r="S258" s="2"/>
      <c r="T258" s="2"/>
      <c r="U258" s="2"/>
      <c r="V258" s="2"/>
      <c r="W258" s="2"/>
      <c r="X258" s="2"/>
      <c r="Y258" s="2"/>
      <c r="Z258" s="2"/>
      <c r="AA258" s="2"/>
      <c r="AB258" s="2"/>
      <c r="AC258" s="2"/>
      <c r="AD258" s="2"/>
      <c r="AE258" s="2"/>
      <c r="AF258" s="2"/>
      <c r="AG258" s="2"/>
      <c r="AH258" s="2"/>
      <c r="AI258" s="2"/>
      <c r="AJ258" s="2"/>
    </row>
    <row r="259" spans="1:36" ht="14.25" customHeight="1">
      <c r="A259" s="239" t="s">
        <v>2867</v>
      </c>
      <c r="B259" s="256" t="s">
        <v>2868</v>
      </c>
      <c r="C259" s="250">
        <v>10.8</v>
      </c>
      <c r="D259" s="282">
        <v>0.45</v>
      </c>
      <c r="E259" s="239" t="s">
        <v>2869</v>
      </c>
      <c r="F259" s="271">
        <v>5550</v>
      </c>
      <c r="G259" s="239" t="s">
        <v>2870</v>
      </c>
      <c r="H259" s="271">
        <v>1790</v>
      </c>
      <c r="I259" s="239" t="s">
        <v>2871</v>
      </c>
      <c r="J259" s="271">
        <v>4280</v>
      </c>
      <c r="K259" s="239" t="s">
        <v>2872</v>
      </c>
      <c r="L259" s="270">
        <v>753</v>
      </c>
      <c r="M259" s="239" t="s">
        <v>2873</v>
      </c>
      <c r="N259" s="270">
        <v>260</v>
      </c>
      <c r="O259" s="2"/>
      <c r="P259" s="2"/>
      <c r="Q259" s="2"/>
      <c r="R259" s="2"/>
      <c r="S259" s="2"/>
      <c r="T259" s="2"/>
      <c r="U259" s="2"/>
      <c r="V259" s="2"/>
      <c r="W259" s="2"/>
      <c r="X259" s="2"/>
      <c r="Y259" s="2"/>
      <c r="Z259" s="2"/>
      <c r="AA259" s="2"/>
      <c r="AB259" s="2"/>
      <c r="AC259" s="2"/>
      <c r="AD259" s="2"/>
      <c r="AE259" s="2"/>
      <c r="AF259" s="2"/>
      <c r="AG259" s="2"/>
      <c r="AH259" s="2"/>
      <c r="AI259" s="2"/>
      <c r="AJ259" s="2"/>
    </row>
    <row r="260" spans="1:36" ht="14.25" customHeight="1">
      <c r="A260" s="242" t="s">
        <v>2874</v>
      </c>
      <c r="B260" s="258" t="s">
        <v>2875</v>
      </c>
      <c r="C260" s="262">
        <v>7.5</v>
      </c>
      <c r="D260" s="283">
        <v>0.36</v>
      </c>
      <c r="E260" s="242" t="s">
        <v>2876</v>
      </c>
      <c r="F260" s="273">
        <v>3350</v>
      </c>
      <c r="G260" s="242" t="s">
        <v>2877</v>
      </c>
      <c r="H260" s="272">
        <v>979</v>
      </c>
      <c r="I260" s="242" t="s">
        <v>2878</v>
      </c>
      <c r="J260" s="273">
        <v>2240</v>
      </c>
      <c r="K260" s="242" t="s">
        <v>2879</v>
      </c>
      <c r="L260" s="272">
        <v>273</v>
      </c>
      <c r="M260" s="242" t="s">
        <v>2880</v>
      </c>
      <c r="N260" s="272">
        <v>138</v>
      </c>
      <c r="O260" s="2"/>
      <c r="P260" s="2"/>
      <c r="Q260" s="2"/>
      <c r="R260" s="2"/>
      <c r="S260" s="2"/>
      <c r="T260" s="2"/>
      <c r="U260" s="2"/>
      <c r="V260" s="2"/>
      <c r="W260" s="2"/>
      <c r="X260" s="2"/>
      <c r="Y260" s="2"/>
      <c r="Z260" s="2"/>
      <c r="AA260" s="2"/>
      <c r="AB260" s="2"/>
      <c r="AC260" s="2"/>
      <c r="AD260" s="2"/>
      <c r="AE260" s="2"/>
      <c r="AF260" s="2"/>
      <c r="AG260" s="2"/>
      <c r="AH260" s="2"/>
      <c r="AI260" s="2"/>
      <c r="AJ260" s="2"/>
    </row>
    <row r="261" spans="1:36" ht="14.25" customHeight="1">
      <c r="A261" s="239" t="s">
        <v>2881</v>
      </c>
      <c r="B261" s="256" t="s">
        <v>2882</v>
      </c>
      <c r="C261" s="257">
        <v>4.9000000000000004</v>
      </c>
      <c r="D261" s="282">
        <v>0.33</v>
      </c>
      <c r="E261" s="239" t="s">
        <v>2883</v>
      </c>
      <c r="F261" s="271">
        <v>2360</v>
      </c>
      <c r="G261" s="239" t="s">
        <v>2884</v>
      </c>
      <c r="H261" s="270">
        <v>654</v>
      </c>
      <c r="I261" s="239" t="s">
        <v>2885</v>
      </c>
      <c r="J261" s="271">
        <v>1280</v>
      </c>
      <c r="K261" s="239" t="s">
        <v>2886</v>
      </c>
      <c r="L261" s="270">
        <v>136</v>
      </c>
      <c r="M261" s="239" t="s">
        <v>2887</v>
      </c>
      <c r="N261" s="270">
        <v>91</v>
      </c>
      <c r="O261" s="2"/>
      <c r="P261" s="2"/>
      <c r="Q261" s="2"/>
      <c r="R261" s="2"/>
      <c r="S261" s="2"/>
      <c r="T261" s="2"/>
      <c r="U261" s="2"/>
      <c r="V261" s="2"/>
      <c r="W261" s="2"/>
      <c r="X261" s="2"/>
      <c r="Y261" s="2"/>
      <c r="Z261" s="2"/>
      <c r="AA261" s="2"/>
      <c r="AB261" s="2"/>
      <c r="AC261" s="2"/>
      <c r="AD261" s="2"/>
      <c r="AE261" s="2"/>
      <c r="AF261" s="2"/>
      <c r="AG261" s="2"/>
      <c r="AH261" s="2"/>
      <c r="AI261" s="2"/>
      <c r="AJ261" s="2"/>
    </row>
    <row r="262" spans="1:36" ht="14.25" customHeight="1">
      <c r="A262" s="242" t="s">
        <v>2888</v>
      </c>
      <c r="B262" s="258" t="s">
        <v>2889</v>
      </c>
      <c r="C262" s="262">
        <v>6.6</v>
      </c>
      <c r="D262" s="283">
        <v>0.31</v>
      </c>
      <c r="E262" s="242" t="s">
        <v>2890</v>
      </c>
      <c r="F262" s="273">
        <v>2900</v>
      </c>
      <c r="G262" s="242" t="s">
        <v>2891</v>
      </c>
      <c r="H262" s="272">
        <v>828</v>
      </c>
      <c r="I262" s="242" t="s">
        <v>2892</v>
      </c>
      <c r="J262" s="273">
        <v>1820</v>
      </c>
      <c r="K262" s="242" t="s">
        <v>2893</v>
      </c>
      <c r="L262" s="272">
        <v>206</v>
      </c>
      <c r="M262" s="242" t="s">
        <v>2894</v>
      </c>
      <c r="N262" s="272">
        <v>116</v>
      </c>
      <c r="O262" s="2"/>
      <c r="P262" s="2"/>
      <c r="Q262" s="2"/>
      <c r="R262" s="2"/>
      <c r="S262" s="2"/>
      <c r="T262" s="2"/>
      <c r="U262" s="2"/>
      <c r="V262" s="2"/>
      <c r="W262" s="2"/>
      <c r="X262" s="2"/>
      <c r="Y262" s="2"/>
      <c r="Z262" s="2"/>
      <c r="AA262" s="2"/>
      <c r="AB262" s="2"/>
      <c r="AC262" s="2"/>
      <c r="AD262" s="2"/>
      <c r="AE262" s="2"/>
      <c r="AF262" s="2"/>
      <c r="AG262" s="2"/>
      <c r="AH262" s="2"/>
      <c r="AI262" s="2"/>
      <c r="AJ262" s="2"/>
    </row>
    <row r="263" spans="1:36" ht="14.25" customHeight="1">
      <c r="A263" s="239" t="s">
        <v>2895</v>
      </c>
      <c r="B263" s="256" t="s">
        <v>2896</v>
      </c>
      <c r="C263" s="257">
        <v>5.5</v>
      </c>
      <c r="D263" s="282">
        <v>0.36</v>
      </c>
      <c r="E263" s="239" t="s">
        <v>2897</v>
      </c>
      <c r="F263" s="271">
        <v>2910</v>
      </c>
      <c r="G263" s="239" t="s">
        <v>2898</v>
      </c>
      <c r="H263" s="270">
        <v>812</v>
      </c>
      <c r="I263" s="239" t="s">
        <v>2899</v>
      </c>
      <c r="J263" s="271">
        <v>1670</v>
      </c>
      <c r="K263" s="239" t="s">
        <v>2900</v>
      </c>
      <c r="L263" s="270">
        <v>179</v>
      </c>
      <c r="M263" s="239" t="s">
        <v>2901</v>
      </c>
      <c r="N263" s="270">
        <v>114</v>
      </c>
      <c r="O263" s="2"/>
      <c r="P263" s="2"/>
      <c r="Q263" s="2"/>
      <c r="R263" s="2"/>
      <c r="S263" s="2"/>
      <c r="T263" s="2"/>
      <c r="U263" s="2"/>
      <c r="V263" s="2"/>
      <c r="W263" s="2"/>
      <c r="X263" s="2"/>
      <c r="Y263" s="2"/>
      <c r="Z263" s="2"/>
      <c r="AA263" s="2"/>
      <c r="AB263" s="2"/>
      <c r="AC263" s="2"/>
      <c r="AD263" s="2"/>
      <c r="AE263" s="2"/>
      <c r="AF263" s="2"/>
      <c r="AG263" s="2"/>
      <c r="AH263" s="2"/>
      <c r="AI263" s="2"/>
      <c r="AJ263" s="2"/>
    </row>
    <row r="264" spans="1:36" ht="14.25" customHeight="1">
      <c r="A264" s="242" t="s">
        <v>2902</v>
      </c>
      <c r="B264" s="258" t="s">
        <v>2903</v>
      </c>
      <c r="C264" s="262">
        <v>0.3</v>
      </c>
      <c r="D264" s="283">
        <v>0.14000000000000001</v>
      </c>
      <c r="E264" s="242" t="s">
        <v>2904</v>
      </c>
      <c r="F264" s="272">
        <v>69</v>
      </c>
      <c r="G264" s="242" t="s">
        <v>2905</v>
      </c>
      <c r="H264" s="272">
        <v>19</v>
      </c>
      <c r="I264" s="242" t="s">
        <v>2906</v>
      </c>
      <c r="J264" s="272">
        <v>21</v>
      </c>
      <c r="K264" s="242" t="s">
        <v>2907</v>
      </c>
      <c r="L264" s="272">
        <v>3</v>
      </c>
      <c r="M264" s="242" t="s">
        <v>2908</v>
      </c>
      <c r="N264" s="272">
        <v>3</v>
      </c>
      <c r="O264" s="2"/>
      <c r="P264" s="2"/>
      <c r="Q264" s="2"/>
      <c r="R264" s="2"/>
      <c r="S264" s="2"/>
      <c r="T264" s="2"/>
      <c r="U264" s="2"/>
      <c r="V264" s="2"/>
      <c r="W264" s="2"/>
      <c r="X264" s="2"/>
      <c r="Y264" s="2"/>
      <c r="Z264" s="2"/>
      <c r="AA264" s="2"/>
      <c r="AB264" s="2"/>
      <c r="AC264" s="2"/>
      <c r="AD264" s="2"/>
      <c r="AE264" s="2"/>
      <c r="AF264" s="2"/>
      <c r="AG264" s="2"/>
      <c r="AH264" s="2"/>
      <c r="AI264" s="2"/>
      <c r="AJ264" s="2"/>
    </row>
    <row r="265" spans="1:36" ht="14.25" customHeight="1">
      <c r="A265" s="239" t="s">
        <v>2909</v>
      </c>
      <c r="B265" s="256" t="s">
        <v>2910</v>
      </c>
      <c r="C265" s="257">
        <v>2.5</v>
      </c>
      <c r="D265" s="282">
        <v>0.26</v>
      </c>
      <c r="E265" s="239" t="s">
        <v>2911</v>
      </c>
      <c r="F265" s="271">
        <v>1110</v>
      </c>
      <c r="G265" s="239" t="s">
        <v>2912</v>
      </c>
      <c r="H265" s="270">
        <v>301</v>
      </c>
      <c r="I265" s="239" t="s">
        <v>2913</v>
      </c>
      <c r="J265" s="270">
        <v>438</v>
      </c>
      <c r="K265" s="239" t="s">
        <v>2914</v>
      </c>
      <c r="L265" s="270">
        <v>54</v>
      </c>
      <c r="M265" s="239" t="s">
        <v>2915</v>
      </c>
      <c r="N265" s="270">
        <v>42</v>
      </c>
      <c r="O265" s="2"/>
      <c r="P265" s="2"/>
      <c r="Q265" s="2"/>
      <c r="R265" s="2"/>
      <c r="S265" s="2"/>
      <c r="T265" s="2"/>
      <c r="U265" s="2"/>
      <c r="V265" s="2"/>
      <c r="W265" s="2"/>
      <c r="X265" s="2"/>
      <c r="Y265" s="2"/>
      <c r="Z265" s="2"/>
      <c r="AA265" s="2"/>
      <c r="AB265" s="2"/>
      <c r="AC265" s="2"/>
      <c r="AD265" s="2"/>
      <c r="AE265" s="2"/>
      <c r="AF265" s="2"/>
      <c r="AG265" s="2"/>
      <c r="AH265" s="2"/>
      <c r="AI265" s="2"/>
      <c r="AJ265" s="2"/>
    </row>
    <row r="266" spans="1:36" ht="14.25" customHeight="1">
      <c r="A266" s="242" t="s">
        <v>2916</v>
      </c>
      <c r="B266" s="258" t="s">
        <v>2917</v>
      </c>
      <c r="C266" s="242" t="s">
        <v>2918</v>
      </c>
      <c r="D266" s="283">
        <v>0.04</v>
      </c>
      <c r="E266" s="242" t="s">
        <v>2919</v>
      </c>
      <c r="F266" s="272">
        <v>5</v>
      </c>
      <c r="G266" s="242" t="s">
        <v>2920</v>
      </c>
      <c r="H266" s="272">
        <v>1</v>
      </c>
      <c r="I266" s="242" t="s">
        <v>2921</v>
      </c>
      <c r="J266" s="272">
        <v>1</v>
      </c>
      <c r="K266" s="242" t="s">
        <v>2922</v>
      </c>
      <c r="L266" s="274" t="s">
        <v>2923</v>
      </c>
      <c r="M266" s="242" t="s">
        <v>2924</v>
      </c>
      <c r="N266" s="274" t="s">
        <v>2925</v>
      </c>
      <c r="O266" s="2"/>
      <c r="P266" s="2"/>
      <c r="Q266" s="2"/>
      <c r="R266" s="2"/>
      <c r="S266" s="2"/>
      <c r="T266" s="2"/>
      <c r="U266" s="2"/>
      <c r="V266" s="2"/>
      <c r="W266" s="2"/>
      <c r="X266" s="2"/>
      <c r="Y266" s="2"/>
      <c r="Z266" s="2"/>
      <c r="AA266" s="2"/>
      <c r="AB266" s="2"/>
      <c r="AC266" s="2"/>
      <c r="AD266" s="2"/>
      <c r="AE266" s="2"/>
      <c r="AF266" s="2"/>
      <c r="AG266" s="2"/>
      <c r="AH266" s="2"/>
      <c r="AI266" s="2"/>
      <c r="AJ266" s="2"/>
    </row>
    <row r="267" spans="1:36" ht="14.25" customHeight="1">
      <c r="A267" s="239" t="s">
        <v>2926</v>
      </c>
      <c r="B267" s="256" t="s">
        <v>2927</v>
      </c>
      <c r="C267" s="257">
        <v>0.4</v>
      </c>
      <c r="D267" s="282">
        <v>0.13</v>
      </c>
      <c r="E267" s="239" t="s">
        <v>2928</v>
      </c>
      <c r="F267" s="270">
        <v>108</v>
      </c>
      <c r="G267" s="239" t="s">
        <v>2929</v>
      </c>
      <c r="H267" s="270">
        <v>29</v>
      </c>
      <c r="I267" s="239" t="s">
        <v>2930</v>
      </c>
      <c r="J267" s="270">
        <v>33</v>
      </c>
      <c r="K267" s="239" t="s">
        <v>2931</v>
      </c>
      <c r="L267" s="270">
        <v>5</v>
      </c>
      <c r="M267" s="239" t="s">
        <v>2932</v>
      </c>
      <c r="N267" s="270">
        <v>4</v>
      </c>
      <c r="O267" s="2"/>
      <c r="P267" s="2"/>
      <c r="Q267" s="2"/>
      <c r="R267" s="2"/>
      <c r="S267" s="2"/>
      <c r="T267" s="2"/>
      <c r="U267" s="2"/>
      <c r="V267" s="2"/>
      <c r="W267" s="2"/>
      <c r="X267" s="2"/>
      <c r="Y267" s="2"/>
      <c r="Z267" s="2"/>
      <c r="AA267" s="2"/>
      <c r="AB267" s="2"/>
      <c r="AC267" s="2"/>
      <c r="AD267" s="2"/>
      <c r="AE267" s="2"/>
      <c r="AF267" s="2"/>
      <c r="AG267" s="2"/>
      <c r="AH267" s="2"/>
      <c r="AI267" s="2"/>
      <c r="AJ267" s="2"/>
    </row>
    <row r="268" spans="1:36" ht="14.25" customHeight="1">
      <c r="A268" s="242" t="s">
        <v>2933</v>
      </c>
      <c r="B268" s="258" t="s">
        <v>2934</v>
      </c>
      <c r="C268" s="242" t="s">
        <v>2935</v>
      </c>
      <c r="D268" s="283">
        <v>0.02</v>
      </c>
      <c r="E268" s="242" t="s">
        <v>2936</v>
      </c>
      <c r="F268" s="272">
        <v>1</v>
      </c>
      <c r="G268" s="242" t="s">
        <v>2937</v>
      </c>
      <c r="H268" s="274" t="s">
        <v>2938</v>
      </c>
      <c r="I268" s="242" t="s">
        <v>2939</v>
      </c>
      <c r="J268" s="274" t="s">
        <v>2940</v>
      </c>
      <c r="K268" s="242" t="s">
        <v>2941</v>
      </c>
      <c r="L268" s="274" t="s">
        <v>2942</v>
      </c>
      <c r="M268" s="242" t="s">
        <v>2943</v>
      </c>
      <c r="N268" s="274" t="s">
        <v>2944</v>
      </c>
      <c r="O268" s="2"/>
      <c r="P268" s="2"/>
      <c r="Q268" s="2"/>
      <c r="R268" s="2"/>
      <c r="S268" s="2"/>
      <c r="T268" s="2"/>
      <c r="U268" s="2"/>
      <c r="V268" s="2"/>
      <c r="W268" s="2"/>
      <c r="X268" s="2"/>
      <c r="Y268" s="2"/>
      <c r="Z268" s="2"/>
      <c r="AA268" s="2"/>
      <c r="AB268" s="2"/>
      <c r="AC268" s="2"/>
      <c r="AD268" s="2"/>
      <c r="AE268" s="2"/>
      <c r="AF268" s="2"/>
      <c r="AG268" s="2"/>
      <c r="AH268" s="2"/>
      <c r="AI268" s="2"/>
      <c r="AJ268" s="2"/>
    </row>
    <row r="269" spans="1:36" ht="14.25" customHeight="1">
      <c r="A269" s="239" t="s">
        <v>2945</v>
      </c>
      <c r="B269" s="256" t="s">
        <v>2946</v>
      </c>
      <c r="C269" s="250">
        <v>22.5</v>
      </c>
      <c r="D269" s="282">
        <v>0.53</v>
      </c>
      <c r="E269" s="239" t="s">
        <v>2947</v>
      </c>
      <c r="F269" s="271">
        <v>6720</v>
      </c>
      <c r="G269" s="239" t="s">
        <v>2948</v>
      </c>
      <c r="H269" s="271">
        <v>3070</v>
      </c>
      <c r="I269" s="239" t="s">
        <v>2949</v>
      </c>
      <c r="J269" s="271">
        <v>6180</v>
      </c>
      <c r="K269" s="239" t="s">
        <v>2950</v>
      </c>
      <c r="L269" s="271">
        <v>2580</v>
      </c>
      <c r="M269" s="239" t="s">
        <v>2951</v>
      </c>
      <c r="N269" s="270">
        <v>718</v>
      </c>
      <c r="O269" s="2"/>
      <c r="P269" s="2"/>
      <c r="Q269" s="2"/>
      <c r="R269" s="2"/>
      <c r="S269" s="2"/>
      <c r="T269" s="2"/>
      <c r="U269" s="2"/>
      <c r="V269" s="2"/>
      <c r="W269" s="2"/>
      <c r="X269" s="2"/>
      <c r="Y269" s="2"/>
      <c r="Z269" s="2"/>
      <c r="AA269" s="2"/>
      <c r="AB269" s="2"/>
      <c r="AC269" s="2"/>
      <c r="AD269" s="2"/>
      <c r="AE269" s="2"/>
      <c r="AF269" s="2"/>
      <c r="AG269" s="2"/>
      <c r="AH269" s="2"/>
      <c r="AI269" s="2"/>
      <c r="AJ269" s="2"/>
    </row>
    <row r="270" spans="1:36" ht="14.25" customHeight="1">
      <c r="A270" s="264" t="s">
        <v>2952</v>
      </c>
      <c r="B270" s="263" t="s">
        <v>2953</v>
      </c>
      <c r="C270" s="301">
        <v>21.2</v>
      </c>
      <c r="D270" s="284">
        <v>0.44</v>
      </c>
      <c r="E270" s="264" t="s">
        <v>2954</v>
      </c>
      <c r="F270" s="296">
        <v>5940</v>
      </c>
      <c r="G270" s="264" t="s">
        <v>2955</v>
      </c>
      <c r="H270" s="296">
        <v>2620</v>
      </c>
      <c r="I270" s="264" t="s">
        <v>2956</v>
      </c>
      <c r="J270" s="296">
        <v>5410</v>
      </c>
      <c r="K270" s="264" t="s">
        <v>2957</v>
      </c>
      <c r="L270" s="296">
        <v>2130</v>
      </c>
      <c r="M270" s="264" t="s">
        <v>2958</v>
      </c>
      <c r="N270" s="302">
        <v>575</v>
      </c>
      <c r="O270" s="2"/>
      <c r="P270" s="2"/>
      <c r="Q270" s="2"/>
      <c r="R270" s="2"/>
      <c r="S270" s="2"/>
      <c r="T270" s="2"/>
      <c r="U270" s="2"/>
      <c r="V270" s="2"/>
      <c r="W270" s="2"/>
      <c r="X270" s="2"/>
      <c r="Y270" s="2"/>
      <c r="Z270" s="2"/>
      <c r="AA270" s="2"/>
      <c r="AB270" s="2"/>
      <c r="AC270" s="2"/>
      <c r="AD270" s="2"/>
      <c r="AE270" s="2"/>
      <c r="AF270" s="2"/>
      <c r="AG270" s="2"/>
      <c r="AH270" s="2"/>
      <c r="AI270" s="2"/>
      <c r="AJ270" s="2"/>
    </row>
    <row r="271" spans="1:36" ht="14.25" customHeight="1">
      <c r="A271" s="235" t="s">
        <v>2959</v>
      </c>
      <c r="B271" s="278" t="s">
        <v>2960</v>
      </c>
      <c r="C271" s="248">
        <v>7.5</v>
      </c>
      <c r="D271" s="279">
        <v>0.44</v>
      </c>
      <c r="E271" s="235" t="s">
        <v>2961</v>
      </c>
      <c r="F271" s="299">
        <v>3180</v>
      </c>
      <c r="G271" s="235" t="s">
        <v>2962</v>
      </c>
      <c r="H271" s="280">
        <v>929</v>
      </c>
      <c r="I271" s="235" t="s">
        <v>2963</v>
      </c>
      <c r="J271" s="299">
        <v>2120</v>
      </c>
      <c r="K271" s="235" t="s">
        <v>2964</v>
      </c>
      <c r="L271" s="280">
        <v>259</v>
      </c>
      <c r="M271" s="235" t="s">
        <v>2965</v>
      </c>
      <c r="N271" s="280">
        <v>131</v>
      </c>
      <c r="O271" s="2"/>
      <c r="P271" s="2"/>
      <c r="Q271" s="2"/>
      <c r="R271" s="2"/>
      <c r="S271" s="2"/>
      <c r="T271" s="2"/>
      <c r="U271" s="2"/>
      <c r="V271" s="2"/>
      <c r="W271" s="2"/>
      <c r="X271" s="2"/>
      <c r="Y271" s="2"/>
      <c r="Z271" s="2"/>
      <c r="AA271" s="2"/>
      <c r="AB271" s="2"/>
      <c r="AC271" s="2"/>
      <c r="AD271" s="2"/>
      <c r="AE271" s="2"/>
      <c r="AF271" s="2"/>
      <c r="AG271" s="2"/>
      <c r="AH271" s="2"/>
      <c r="AI271" s="2"/>
      <c r="AJ271" s="2"/>
    </row>
    <row r="272" spans="1:36" ht="14.25" customHeight="1">
      <c r="A272" s="239" t="s">
        <v>2966</v>
      </c>
      <c r="B272" s="256" t="s">
        <v>2967</v>
      </c>
      <c r="C272" s="257">
        <v>2.2000000000000002</v>
      </c>
      <c r="D272" s="282">
        <v>0.32</v>
      </c>
      <c r="E272" s="239" t="s">
        <v>2968</v>
      </c>
      <c r="F272" s="270">
        <v>795</v>
      </c>
      <c r="G272" s="239" t="s">
        <v>2969</v>
      </c>
      <c r="H272" s="270">
        <v>216</v>
      </c>
      <c r="I272" s="239" t="s">
        <v>2970</v>
      </c>
      <c r="J272" s="270">
        <v>302</v>
      </c>
      <c r="K272" s="239" t="s">
        <v>2971</v>
      </c>
      <c r="L272" s="270">
        <v>38</v>
      </c>
      <c r="M272" s="239" t="s">
        <v>2972</v>
      </c>
      <c r="N272" s="270">
        <v>30</v>
      </c>
      <c r="O272" s="2"/>
      <c r="P272" s="2"/>
      <c r="Q272" s="2"/>
      <c r="R272" s="2"/>
      <c r="S272" s="2"/>
      <c r="T272" s="2"/>
      <c r="U272" s="2"/>
      <c r="V272" s="2"/>
      <c r="W272" s="2"/>
      <c r="X272" s="2"/>
      <c r="Y272" s="2"/>
      <c r="Z272" s="2"/>
      <c r="AA272" s="2"/>
      <c r="AB272" s="2"/>
      <c r="AC272" s="2"/>
      <c r="AD272" s="2"/>
      <c r="AE272" s="2"/>
      <c r="AF272" s="2"/>
      <c r="AG272" s="2"/>
      <c r="AH272" s="2"/>
      <c r="AI272" s="2"/>
      <c r="AJ272" s="2"/>
    </row>
    <row r="273" spans="1:36" ht="14.25" customHeight="1">
      <c r="A273" s="242" t="s">
        <v>2973</v>
      </c>
      <c r="B273" s="258" t="s">
        <v>2974</v>
      </c>
      <c r="C273" s="262">
        <v>5</v>
      </c>
      <c r="D273" s="283">
        <v>0.35</v>
      </c>
      <c r="E273" s="242" t="s">
        <v>2975</v>
      </c>
      <c r="F273" s="273">
        <v>1910</v>
      </c>
      <c r="G273" s="242" t="s">
        <v>2976</v>
      </c>
      <c r="H273" s="272">
        <v>530</v>
      </c>
      <c r="I273" s="242" t="s">
        <v>2977</v>
      </c>
      <c r="J273" s="273">
        <v>1050</v>
      </c>
      <c r="K273" s="242" t="s">
        <v>2978</v>
      </c>
      <c r="L273" s="272">
        <v>111</v>
      </c>
      <c r="M273" s="242" t="s">
        <v>2979</v>
      </c>
      <c r="N273" s="272">
        <v>74</v>
      </c>
      <c r="O273" s="2"/>
      <c r="P273" s="2"/>
      <c r="Q273" s="2"/>
      <c r="R273" s="2"/>
      <c r="S273" s="2"/>
      <c r="T273" s="2"/>
      <c r="U273" s="2"/>
      <c r="V273" s="2"/>
      <c r="W273" s="2"/>
      <c r="X273" s="2"/>
      <c r="Y273" s="2"/>
      <c r="Z273" s="2"/>
      <c r="AA273" s="2"/>
      <c r="AB273" s="2"/>
      <c r="AC273" s="2"/>
      <c r="AD273" s="2"/>
      <c r="AE273" s="2"/>
      <c r="AF273" s="2"/>
      <c r="AG273" s="2"/>
      <c r="AH273" s="2"/>
      <c r="AI273" s="2"/>
      <c r="AJ273" s="2"/>
    </row>
    <row r="274" spans="1:36" ht="14.25" customHeight="1">
      <c r="A274" s="239" t="s">
        <v>2980</v>
      </c>
      <c r="B274" s="256" t="s">
        <v>2981</v>
      </c>
      <c r="C274" s="257">
        <v>6.6</v>
      </c>
      <c r="D274" s="282">
        <v>0.42</v>
      </c>
      <c r="E274" s="239" t="s">
        <v>2982</v>
      </c>
      <c r="F274" s="271">
        <v>2990</v>
      </c>
      <c r="G274" s="239" t="s">
        <v>2983</v>
      </c>
      <c r="H274" s="270">
        <v>854</v>
      </c>
      <c r="I274" s="239" t="s">
        <v>2984</v>
      </c>
      <c r="J274" s="271">
        <v>1880</v>
      </c>
      <c r="K274" s="239" t="s">
        <v>2985</v>
      </c>
      <c r="L274" s="270">
        <v>212</v>
      </c>
      <c r="M274" s="239" t="s">
        <v>2986</v>
      </c>
      <c r="N274" s="270">
        <v>120</v>
      </c>
      <c r="O274" s="2"/>
      <c r="P274" s="2"/>
      <c r="Q274" s="2"/>
      <c r="R274" s="2"/>
      <c r="S274" s="2"/>
      <c r="T274" s="2"/>
      <c r="U274" s="2"/>
      <c r="V274" s="2"/>
      <c r="W274" s="2"/>
      <c r="X274" s="2"/>
      <c r="Y274" s="2"/>
      <c r="Z274" s="2"/>
      <c r="AA274" s="2"/>
      <c r="AB274" s="2"/>
      <c r="AC274" s="2"/>
      <c r="AD274" s="2"/>
      <c r="AE274" s="2"/>
      <c r="AF274" s="2"/>
      <c r="AG274" s="2"/>
      <c r="AH274" s="2"/>
      <c r="AI274" s="2"/>
      <c r="AJ274" s="2"/>
    </row>
    <row r="275" spans="1:36" ht="14.25" customHeight="1">
      <c r="A275" s="242" t="s">
        <v>2987</v>
      </c>
      <c r="B275" s="258" t="s">
        <v>2988</v>
      </c>
      <c r="C275" s="262">
        <v>6</v>
      </c>
      <c r="D275" s="258" t="s">
        <v>2989</v>
      </c>
      <c r="E275" s="242" t="s">
        <v>2990</v>
      </c>
      <c r="F275" s="273">
        <v>3150</v>
      </c>
      <c r="G275" s="242" t="s">
        <v>2991</v>
      </c>
      <c r="H275" s="272">
        <v>889</v>
      </c>
      <c r="I275" s="242" t="s">
        <v>2992</v>
      </c>
      <c r="J275" s="273">
        <v>1900</v>
      </c>
      <c r="K275" s="242" t="s">
        <v>2993</v>
      </c>
      <c r="L275" s="272">
        <v>206</v>
      </c>
      <c r="M275" s="242" t="s">
        <v>2994</v>
      </c>
      <c r="N275" s="272">
        <v>124</v>
      </c>
      <c r="O275" s="2"/>
      <c r="P275" s="2"/>
      <c r="Q275" s="2"/>
      <c r="R275" s="2"/>
      <c r="S275" s="2"/>
      <c r="T275" s="2"/>
      <c r="U275" s="2"/>
      <c r="V275" s="2"/>
      <c r="W275" s="2"/>
      <c r="X275" s="2"/>
      <c r="Y275" s="2"/>
      <c r="Z275" s="2"/>
      <c r="AA275" s="2"/>
      <c r="AB275" s="2"/>
      <c r="AC275" s="2"/>
      <c r="AD275" s="2"/>
      <c r="AE275" s="2"/>
      <c r="AF275" s="2"/>
      <c r="AG275" s="2"/>
      <c r="AH275" s="2"/>
      <c r="AI275" s="2"/>
      <c r="AJ275" s="2"/>
    </row>
    <row r="276" spans="1:36" ht="14.25" customHeight="1">
      <c r="A276" s="239" t="s">
        <v>2995</v>
      </c>
      <c r="B276" s="256" t="s">
        <v>2996</v>
      </c>
      <c r="C276" s="257">
        <v>3.7</v>
      </c>
      <c r="D276" s="282">
        <v>0.32</v>
      </c>
      <c r="E276" s="239" t="s">
        <v>2997</v>
      </c>
      <c r="F276" s="271">
        <v>1330</v>
      </c>
      <c r="G276" s="239" t="s">
        <v>2998</v>
      </c>
      <c r="H276" s="270">
        <v>363</v>
      </c>
      <c r="I276" s="239" t="s">
        <v>2999</v>
      </c>
      <c r="J276" s="270">
        <v>624</v>
      </c>
      <c r="K276" s="239" t="s">
        <v>3000</v>
      </c>
      <c r="L276" s="270">
        <v>69</v>
      </c>
      <c r="M276" s="239" t="s">
        <v>3001</v>
      </c>
      <c r="N276" s="270">
        <v>51</v>
      </c>
      <c r="O276" s="2"/>
      <c r="P276" s="2"/>
      <c r="Q276" s="2"/>
      <c r="R276" s="2"/>
      <c r="S276" s="2"/>
      <c r="T276" s="2"/>
      <c r="U276" s="2"/>
      <c r="V276" s="2"/>
      <c r="W276" s="2"/>
      <c r="X276" s="2"/>
      <c r="Y276" s="2"/>
      <c r="Z276" s="2"/>
      <c r="AA276" s="2"/>
      <c r="AB276" s="2"/>
      <c r="AC276" s="2"/>
      <c r="AD276" s="2"/>
      <c r="AE276" s="2"/>
      <c r="AF276" s="2"/>
      <c r="AG276" s="2"/>
      <c r="AH276" s="2"/>
      <c r="AI276" s="2"/>
      <c r="AJ276" s="2"/>
    </row>
    <row r="277" spans="1:36" ht="14.25" customHeight="1">
      <c r="A277" s="242" t="s">
        <v>3002</v>
      </c>
      <c r="B277" s="258" t="s">
        <v>3003</v>
      </c>
      <c r="C277" s="262">
        <v>3.8</v>
      </c>
      <c r="D277" s="283">
        <v>0.3</v>
      </c>
      <c r="E277" s="242" t="s">
        <v>3004</v>
      </c>
      <c r="F277" s="273">
        <v>1410</v>
      </c>
      <c r="G277" s="242" t="s">
        <v>3005</v>
      </c>
      <c r="H277" s="272">
        <v>387</v>
      </c>
      <c r="I277" s="242" t="s">
        <v>3006</v>
      </c>
      <c r="J277" s="272">
        <v>673</v>
      </c>
      <c r="K277" s="242" t="s">
        <v>3007</v>
      </c>
      <c r="L277" s="272">
        <v>74</v>
      </c>
      <c r="M277" s="242" t="s">
        <v>3008</v>
      </c>
      <c r="N277" s="272">
        <v>54</v>
      </c>
      <c r="O277" s="2"/>
      <c r="P277" s="2"/>
      <c r="Q277" s="2"/>
      <c r="R277" s="2"/>
      <c r="S277" s="2"/>
      <c r="T277" s="2"/>
      <c r="U277" s="2"/>
      <c r="V277" s="2"/>
      <c r="W277" s="2"/>
      <c r="X277" s="2"/>
      <c r="Y277" s="2"/>
      <c r="Z277" s="2"/>
      <c r="AA277" s="2"/>
      <c r="AB277" s="2"/>
      <c r="AC277" s="2"/>
      <c r="AD277" s="2"/>
      <c r="AE277" s="2"/>
      <c r="AF277" s="2"/>
      <c r="AG277" s="2"/>
      <c r="AH277" s="2"/>
      <c r="AI277" s="2"/>
      <c r="AJ277" s="2"/>
    </row>
    <row r="278" spans="1:36" ht="14.25" customHeight="1">
      <c r="A278" s="239" t="s">
        <v>3009</v>
      </c>
      <c r="B278" s="256" t="s">
        <v>3010</v>
      </c>
      <c r="C278" s="256" t="s">
        <v>3011</v>
      </c>
      <c r="D278" s="282">
        <v>0.17</v>
      </c>
      <c r="E278" s="239" t="s">
        <v>3012</v>
      </c>
      <c r="F278" s="270">
        <v>62</v>
      </c>
      <c r="G278" s="239" t="s">
        <v>3013</v>
      </c>
      <c r="H278" s="270">
        <v>17</v>
      </c>
      <c r="I278" s="239" t="s">
        <v>3014</v>
      </c>
      <c r="J278" s="270">
        <v>18</v>
      </c>
      <c r="K278" s="239" t="s">
        <v>3015</v>
      </c>
      <c r="L278" s="270">
        <v>3</v>
      </c>
      <c r="M278" s="239" t="s">
        <v>3016</v>
      </c>
      <c r="N278" s="270">
        <v>2</v>
      </c>
      <c r="O278" s="2"/>
      <c r="P278" s="2"/>
      <c r="Q278" s="2"/>
      <c r="R278" s="2"/>
      <c r="S278" s="2"/>
      <c r="T278" s="2"/>
      <c r="U278" s="2"/>
      <c r="V278" s="2"/>
      <c r="W278" s="2"/>
      <c r="X278" s="2"/>
      <c r="Y278" s="2"/>
      <c r="Z278" s="2"/>
      <c r="AA278" s="2"/>
      <c r="AB278" s="2"/>
      <c r="AC278" s="2"/>
      <c r="AD278" s="2"/>
      <c r="AE278" s="2"/>
      <c r="AF278" s="2"/>
      <c r="AG278" s="2"/>
      <c r="AH278" s="2"/>
      <c r="AI278" s="2"/>
      <c r="AJ278" s="2"/>
    </row>
    <row r="279" spans="1:36" ht="14.25" customHeight="1">
      <c r="A279" s="242" t="s">
        <v>3017</v>
      </c>
      <c r="B279" s="258" t="s">
        <v>3018</v>
      </c>
      <c r="C279" s="262">
        <v>5.7</v>
      </c>
      <c r="D279" s="283">
        <v>0.37</v>
      </c>
      <c r="E279" s="242" t="s">
        <v>3019</v>
      </c>
      <c r="F279" s="273">
        <v>2560</v>
      </c>
      <c r="G279" s="242" t="s">
        <v>3020</v>
      </c>
      <c r="H279" s="272">
        <v>719</v>
      </c>
      <c r="I279" s="242" t="s">
        <v>3021</v>
      </c>
      <c r="J279" s="273">
        <v>1500</v>
      </c>
      <c r="K279" s="242" t="s">
        <v>3022</v>
      </c>
      <c r="L279" s="272">
        <v>162</v>
      </c>
      <c r="M279" s="242" t="s">
        <v>3023</v>
      </c>
      <c r="N279" s="272">
        <v>101</v>
      </c>
      <c r="O279" s="2"/>
      <c r="P279" s="2"/>
      <c r="Q279" s="2"/>
      <c r="R279" s="2"/>
      <c r="S279" s="2"/>
      <c r="T279" s="2"/>
      <c r="U279" s="2"/>
      <c r="V279" s="2"/>
      <c r="W279" s="2"/>
      <c r="X279" s="2"/>
      <c r="Y279" s="2"/>
      <c r="Z279" s="2"/>
      <c r="AA279" s="2"/>
      <c r="AB279" s="2"/>
      <c r="AC279" s="2"/>
      <c r="AD279" s="2"/>
      <c r="AE279" s="2"/>
      <c r="AF279" s="2"/>
      <c r="AG279" s="2"/>
      <c r="AH279" s="2"/>
      <c r="AI279" s="2"/>
      <c r="AJ279" s="2"/>
    </row>
    <row r="280" spans="1:36" ht="14.25" customHeight="1">
      <c r="A280" s="239" t="s">
        <v>3024</v>
      </c>
      <c r="B280" s="256" t="s">
        <v>3025</v>
      </c>
      <c r="C280" s="257">
        <v>3.5</v>
      </c>
      <c r="D280" s="282">
        <v>0.38</v>
      </c>
      <c r="E280" s="239" t="s">
        <v>3026</v>
      </c>
      <c r="F280" s="271">
        <v>1640</v>
      </c>
      <c r="G280" s="239" t="s">
        <v>3027</v>
      </c>
      <c r="H280" s="270">
        <v>446</v>
      </c>
      <c r="I280" s="239" t="s">
        <v>3028</v>
      </c>
      <c r="J280" s="270">
        <v>747</v>
      </c>
      <c r="K280" s="239" t="s">
        <v>3029</v>
      </c>
      <c r="L280" s="270">
        <v>84</v>
      </c>
      <c r="M280" s="239" t="s">
        <v>3030</v>
      </c>
      <c r="N280" s="270">
        <v>62</v>
      </c>
      <c r="O280" s="2"/>
      <c r="P280" s="2"/>
      <c r="Q280" s="2"/>
      <c r="R280" s="2"/>
      <c r="S280" s="2"/>
      <c r="T280" s="2"/>
      <c r="U280" s="2"/>
      <c r="V280" s="2"/>
      <c r="W280" s="2"/>
      <c r="X280" s="2"/>
      <c r="Y280" s="2"/>
      <c r="Z280" s="2"/>
      <c r="AA280" s="2"/>
      <c r="AB280" s="2"/>
      <c r="AC280" s="2"/>
      <c r="AD280" s="2"/>
      <c r="AE280" s="2"/>
      <c r="AF280" s="2"/>
      <c r="AG280" s="2"/>
      <c r="AH280" s="2"/>
      <c r="AI280" s="2"/>
      <c r="AJ280" s="2"/>
    </row>
    <row r="281" spans="1:36" ht="14.25" customHeight="1">
      <c r="A281" s="242" t="s">
        <v>3031</v>
      </c>
      <c r="B281" s="258" t="s">
        <v>3032</v>
      </c>
      <c r="C281" s="262">
        <v>3.8</v>
      </c>
      <c r="D281" s="283">
        <v>0.32</v>
      </c>
      <c r="E281" s="242" t="s">
        <v>3033</v>
      </c>
      <c r="F281" s="273">
        <v>1510</v>
      </c>
      <c r="G281" s="242" t="s">
        <v>3034</v>
      </c>
      <c r="H281" s="272">
        <v>413</v>
      </c>
      <c r="I281" s="242" t="s">
        <v>3035</v>
      </c>
      <c r="J281" s="272">
        <v>718</v>
      </c>
      <c r="K281" s="242" t="s">
        <v>3036</v>
      </c>
      <c r="L281" s="272">
        <v>79</v>
      </c>
      <c r="M281" s="242" t="s">
        <v>3037</v>
      </c>
      <c r="N281" s="272">
        <v>57</v>
      </c>
      <c r="O281" s="2"/>
      <c r="P281" s="2"/>
      <c r="Q281" s="2"/>
      <c r="R281" s="2"/>
      <c r="S281" s="2"/>
      <c r="T281" s="2"/>
      <c r="U281" s="2"/>
      <c r="V281" s="2"/>
      <c r="W281" s="2"/>
      <c r="X281" s="2"/>
      <c r="Y281" s="2"/>
      <c r="Z281" s="2"/>
      <c r="AA281" s="2"/>
      <c r="AB281" s="2"/>
      <c r="AC281" s="2"/>
      <c r="AD281" s="2"/>
      <c r="AE281" s="2"/>
      <c r="AF281" s="2"/>
      <c r="AG281" s="2"/>
      <c r="AH281" s="2"/>
      <c r="AI281" s="2"/>
      <c r="AJ281" s="2"/>
    </row>
    <row r="282" spans="1:36" ht="14.25" customHeight="1">
      <c r="A282" s="239" t="s">
        <v>3038</v>
      </c>
      <c r="B282" s="256" t="s">
        <v>3039</v>
      </c>
      <c r="C282" s="239" t="s">
        <v>3040</v>
      </c>
      <c r="D282" s="282">
        <v>0.15</v>
      </c>
      <c r="E282" s="239" t="s">
        <v>3041</v>
      </c>
      <c r="F282" s="270">
        <v>50</v>
      </c>
      <c r="G282" s="239" t="s">
        <v>3042</v>
      </c>
      <c r="H282" s="270">
        <v>14</v>
      </c>
      <c r="I282" s="239" t="s">
        <v>3043</v>
      </c>
      <c r="J282" s="270">
        <v>15</v>
      </c>
      <c r="K282" s="239" t="s">
        <v>3044</v>
      </c>
      <c r="L282" s="270">
        <v>2</v>
      </c>
      <c r="M282" s="239" t="s">
        <v>3045</v>
      </c>
      <c r="N282" s="270">
        <v>2</v>
      </c>
      <c r="O282" s="2"/>
      <c r="P282" s="2"/>
      <c r="Q282" s="2"/>
      <c r="R282" s="2"/>
      <c r="S282" s="2"/>
      <c r="T282" s="2"/>
      <c r="U282" s="2"/>
      <c r="V282" s="2"/>
      <c r="W282" s="2"/>
      <c r="X282" s="2"/>
      <c r="Y282" s="2"/>
      <c r="Z282" s="2"/>
      <c r="AA282" s="2"/>
      <c r="AB282" s="2"/>
      <c r="AC282" s="2"/>
      <c r="AD282" s="2"/>
      <c r="AE282" s="2"/>
      <c r="AF282" s="2"/>
      <c r="AG282" s="2"/>
      <c r="AH282" s="2"/>
      <c r="AI282" s="2"/>
      <c r="AJ282" s="2"/>
    </row>
    <row r="283" spans="1:36" ht="14.25" customHeight="1">
      <c r="A283" s="242" t="s">
        <v>3046</v>
      </c>
      <c r="B283" s="258" t="s">
        <v>3047</v>
      </c>
      <c r="C283" s="242" t="s">
        <v>3048</v>
      </c>
      <c r="D283" s="283">
        <v>0.05</v>
      </c>
      <c r="E283" s="242" t="s">
        <v>3049</v>
      </c>
      <c r="F283" s="272">
        <v>3</v>
      </c>
      <c r="G283" s="242" t="s">
        <v>3050</v>
      </c>
      <c r="H283" s="274" t="s">
        <v>3051</v>
      </c>
      <c r="I283" s="242" t="s">
        <v>3052</v>
      </c>
      <c r="J283" s="274" t="s">
        <v>3053</v>
      </c>
      <c r="K283" s="242" t="s">
        <v>3054</v>
      </c>
      <c r="L283" s="274" t="s">
        <v>3055</v>
      </c>
      <c r="M283" s="242" t="s">
        <v>3056</v>
      </c>
      <c r="N283" s="274" t="s">
        <v>3057</v>
      </c>
      <c r="O283" s="2"/>
      <c r="P283" s="2"/>
      <c r="Q283" s="2"/>
      <c r="R283" s="2"/>
      <c r="S283" s="2"/>
      <c r="T283" s="2"/>
      <c r="U283" s="2"/>
      <c r="V283" s="2"/>
      <c r="W283" s="2"/>
      <c r="X283" s="2"/>
      <c r="Y283" s="2"/>
      <c r="Z283" s="2"/>
      <c r="AA283" s="2"/>
      <c r="AB283" s="2"/>
      <c r="AC283" s="2"/>
      <c r="AD283" s="2"/>
      <c r="AE283" s="2"/>
      <c r="AF283" s="2"/>
      <c r="AG283" s="2"/>
      <c r="AH283" s="2"/>
      <c r="AI283" s="2"/>
      <c r="AJ283" s="2"/>
    </row>
    <row r="284" spans="1:36" ht="14.25" customHeight="1">
      <c r="A284" s="239" t="s">
        <v>3058</v>
      </c>
      <c r="B284" s="256" t="s">
        <v>3059</v>
      </c>
      <c r="C284" s="257">
        <v>0.6</v>
      </c>
      <c r="D284" s="256" t="s">
        <v>3060</v>
      </c>
      <c r="E284" s="239" t="s">
        <v>3061</v>
      </c>
      <c r="F284" s="270">
        <v>215</v>
      </c>
      <c r="G284" s="239" t="s">
        <v>3062</v>
      </c>
      <c r="H284" s="270">
        <v>58</v>
      </c>
      <c r="I284" s="239" t="s">
        <v>3063</v>
      </c>
      <c r="J284" s="270">
        <v>66</v>
      </c>
      <c r="K284" s="239" t="s">
        <v>3064</v>
      </c>
      <c r="L284" s="270">
        <v>10</v>
      </c>
      <c r="M284" s="239" t="s">
        <v>3065</v>
      </c>
      <c r="N284" s="270">
        <v>8</v>
      </c>
      <c r="O284" s="2"/>
      <c r="P284" s="2"/>
      <c r="Q284" s="2"/>
      <c r="R284" s="2"/>
      <c r="S284" s="2"/>
      <c r="T284" s="2"/>
      <c r="U284" s="2"/>
      <c r="V284" s="2"/>
      <c r="W284" s="2"/>
      <c r="X284" s="2"/>
      <c r="Y284" s="2"/>
      <c r="Z284" s="2"/>
      <c r="AA284" s="2"/>
      <c r="AB284" s="2"/>
      <c r="AC284" s="2"/>
      <c r="AD284" s="2"/>
      <c r="AE284" s="2"/>
      <c r="AF284" s="2"/>
      <c r="AG284" s="2"/>
      <c r="AH284" s="2"/>
      <c r="AI284" s="2"/>
      <c r="AJ284" s="2"/>
    </row>
    <row r="285" spans="1:36" ht="14.25" customHeight="1">
      <c r="A285" s="242" t="s">
        <v>3066</v>
      </c>
      <c r="B285" s="258" t="s">
        <v>3067</v>
      </c>
      <c r="C285" s="262">
        <v>5</v>
      </c>
      <c r="D285" s="283">
        <v>0.3</v>
      </c>
      <c r="E285" s="242" t="s">
        <v>3068</v>
      </c>
      <c r="F285" s="273">
        <v>2260</v>
      </c>
      <c r="G285" s="242" t="s">
        <v>3069</v>
      </c>
      <c r="H285" s="272">
        <v>627</v>
      </c>
      <c r="I285" s="242" t="s">
        <v>3070</v>
      </c>
      <c r="J285" s="273">
        <v>1240</v>
      </c>
      <c r="K285" s="242" t="s">
        <v>3071</v>
      </c>
      <c r="L285" s="272">
        <v>132</v>
      </c>
      <c r="M285" s="242" t="s">
        <v>3072</v>
      </c>
      <c r="N285" s="272">
        <v>88</v>
      </c>
      <c r="O285" s="2"/>
      <c r="P285" s="2"/>
      <c r="Q285" s="2"/>
      <c r="R285" s="2"/>
      <c r="S285" s="2"/>
      <c r="T285" s="2"/>
      <c r="U285" s="2"/>
      <c r="V285" s="2"/>
      <c r="W285" s="2"/>
      <c r="X285" s="2"/>
      <c r="Y285" s="2"/>
      <c r="Z285" s="2"/>
      <c r="AA285" s="2"/>
      <c r="AB285" s="2"/>
      <c r="AC285" s="2"/>
      <c r="AD285" s="2"/>
      <c r="AE285" s="2"/>
      <c r="AF285" s="2"/>
      <c r="AG285" s="2"/>
      <c r="AH285" s="2"/>
      <c r="AI285" s="2"/>
      <c r="AJ285" s="2"/>
    </row>
    <row r="286" spans="1:36" ht="14.25" customHeight="1">
      <c r="A286" s="239" t="s">
        <v>3073</v>
      </c>
      <c r="B286" s="256" t="s">
        <v>3074</v>
      </c>
      <c r="C286" s="239" t="s">
        <v>3075</v>
      </c>
      <c r="D286" s="282">
        <v>0.01</v>
      </c>
      <c r="E286" s="239" t="s">
        <v>3076</v>
      </c>
      <c r="F286" s="275" t="s">
        <v>3077</v>
      </c>
      <c r="G286" s="239" t="s">
        <v>3078</v>
      </c>
      <c r="H286" s="275" t="s">
        <v>3079</v>
      </c>
      <c r="I286" s="239" t="s">
        <v>3080</v>
      </c>
      <c r="J286" s="275" t="s">
        <v>3081</v>
      </c>
      <c r="K286" s="239" t="s">
        <v>3082</v>
      </c>
      <c r="L286" s="275" t="s">
        <v>3083</v>
      </c>
      <c r="M286" s="239" t="s">
        <v>3084</v>
      </c>
      <c r="N286" s="275" t="s">
        <v>3085</v>
      </c>
      <c r="O286" s="2"/>
      <c r="P286" s="2"/>
      <c r="Q286" s="2"/>
      <c r="R286" s="2"/>
      <c r="S286" s="2"/>
      <c r="T286" s="2"/>
      <c r="U286" s="2"/>
      <c r="V286" s="2"/>
      <c r="W286" s="2"/>
      <c r="X286" s="2"/>
      <c r="Y286" s="2"/>
      <c r="Z286" s="2"/>
      <c r="AA286" s="2"/>
      <c r="AB286" s="2"/>
      <c r="AC286" s="2"/>
      <c r="AD286" s="2"/>
      <c r="AE286" s="2"/>
      <c r="AF286" s="2"/>
      <c r="AG286" s="2"/>
      <c r="AH286" s="2"/>
      <c r="AI286" s="2"/>
      <c r="AJ286" s="2"/>
    </row>
    <row r="287" spans="1:36" ht="14.25" customHeight="1">
      <c r="A287" s="242" t="s">
        <v>3086</v>
      </c>
      <c r="B287" s="258" t="s">
        <v>3087</v>
      </c>
      <c r="C287" s="262">
        <v>0.3</v>
      </c>
      <c r="D287" s="283">
        <v>0.16</v>
      </c>
      <c r="E287" s="242" t="s">
        <v>3088</v>
      </c>
      <c r="F287" s="272">
        <v>47</v>
      </c>
      <c r="G287" s="242" t="s">
        <v>3089</v>
      </c>
      <c r="H287" s="272">
        <v>13</v>
      </c>
      <c r="I287" s="242" t="s">
        <v>3090</v>
      </c>
      <c r="J287" s="272">
        <v>14</v>
      </c>
      <c r="K287" s="242" t="s">
        <v>3091</v>
      </c>
      <c r="L287" s="272">
        <v>2</v>
      </c>
      <c r="M287" s="242" t="s">
        <v>3092</v>
      </c>
      <c r="N287" s="272">
        <v>2</v>
      </c>
      <c r="O287" s="2"/>
      <c r="P287" s="2"/>
      <c r="Q287" s="2"/>
      <c r="R287" s="2"/>
      <c r="S287" s="2"/>
      <c r="T287" s="2"/>
      <c r="U287" s="2"/>
      <c r="V287" s="2"/>
      <c r="W287" s="2"/>
      <c r="X287" s="2"/>
      <c r="Y287" s="2"/>
      <c r="Z287" s="2"/>
      <c r="AA287" s="2"/>
      <c r="AB287" s="2"/>
      <c r="AC287" s="2"/>
      <c r="AD287" s="2"/>
      <c r="AE287" s="2"/>
      <c r="AF287" s="2"/>
      <c r="AG287" s="2"/>
      <c r="AH287" s="2"/>
      <c r="AI287" s="2"/>
      <c r="AJ287" s="2"/>
    </row>
    <row r="288" spans="1:36" ht="14.25" customHeight="1">
      <c r="A288" s="239" t="s">
        <v>3093</v>
      </c>
      <c r="B288" s="256" t="s">
        <v>3094</v>
      </c>
      <c r="C288" s="250">
        <v>13.5</v>
      </c>
      <c r="D288" s="282">
        <v>1.02</v>
      </c>
      <c r="E288" s="239" t="s">
        <v>3095</v>
      </c>
      <c r="F288" s="271">
        <v>8010</v>
      </c>
      <c r="G288" s="239" t="s">
        <v>3096</v>
      </c>
      <c r="H288" s="271">
        <v>2820</v>
      </c>
      <c r="I288" s="239" t="s">
        <v>3097</v>
      </c>
      <c r="J288" s="271">
        <v>6600</v>
      </c>
      <c r="K288" s="239" t="s">
        <v>3098</v>
      </c>
      <c r="L288" s="271">
        <v>1530</v>
      </c>
      <c r="M288" s="239" t="s">
        <v>3099</v>
      </c>
      <c r="N288" s="270">
        <v>436</v>
      </c>
      <c r="O288" s="2"/>
      <c r="P288" s="2"/>
      <c r="Q288" s="2"/>
      <c r="R288" s="2"/>
      <c r="S288" s="2"/>
      <c r="T288" s="2"/>
      <c r="U288" s="2"/>
      <c r="V288" s="2"/>
      <c r="W288" s="2"/>
      <c r="X288" s="2"/>
      <c r="Y288" s="2"/>
      <c r="Z288" s="2"/>
      <c r="AA288" s="2"/>
      <c r="AB288" s="2"/>
      <c r="AC288" s="2"/>
      <c r="AD288" s="2"/>
      <c r="AE288" s="2"/>
      <c r="AF288" s="2"/>
      <c r="AG288" s="2"/>
      <c r="AH288" s="2"/>
      <c r="AI288" s="2"/>
      <c r="AJ288" s="2"/>
    </row>
    <row r="289" spans="1:36" ht="14.25" customHeight="1">
      <c r="A289" s="242" t="s">
        <v>3100</v>
      </c>
      <c r="B289" s="258" t="s">
        <v>3101</v>
      </c>
      <c r="C289" s="262">
        <v>4.7</v>
      </c>
      <c r="D289" s="283">
        <v>0.36</v>
      </c>
      <c r="E289" s="242" t="s">
        <v>3102</v>
      </c>
      <c r="F289" s="273">
        <v>1530</v>
      </c>
      <c r="G289" s="242" t="s">
        <v>3103</v>
      </c>
      <c r="H289" s="272">
        <v>421</v>
      </c>
      <c r="I289" s="242" t="s">
        <v>3104</v>
      </c>
      <c r="J289" s="272">
        <v>809</v>
      </c>
      <c r="K289" s="242" t="s">
        <v>3105</v>
      </c>
      <c r="L289" s="272">
        <v>86</v>
      </c>
      <c r="M289" s="242" t="s">
        <v>3106</v>
      </c>
      <c r="N289" s="272">
        <v>59</v>
      </c>
      <c r="O289" s="2"/>
      <c r="P289" s="2"/>
      <c r="Q289" s="2"/>
      <c r="R289" s="2"/>
      <c r="S289" s="2"/>
      <c r="T289" s="2"/>
      <c r="U289" s="2"/>
      <c r="V289" s="2"/>
      <c r="W289" s="2"/>
      <c r="X289" s="2"/>
      <c r="Y289" s="2"/>
      <c r="Z289" s="2"/>
      <c r="AA289" s="2"/>
      <c r="AB289" s="2"/>
      <c r="AC289" s="2"/>
      <c r="AD289" s="2"/>
      <c r="AE289" s="2"/>
      <c r="AF289" s="2"/>
      <c r="AG289" s="2"/>
      <c r="AH289" s="2"/>
      <c r="AI289" s="2"/>
      <c r="AJ289" s="2"/>
    </row>
    <row r="290" spans="1:36" ht="14.25" customHeight="1">
      <c r="A290" s="239" t="s">
        <v>3107</v>
      </c>
      <c r="B290" s="256" t="s">
        <v>3108</v>
      </c>
      <c r="C290" s="257">
        <v>4.7</v>
      </c>
      <c r="D290" s="282">
        <v>0.42</v>
      </c>
      <c r="E290" s="239" t="s">
        <v>3109</v>
      </c>
      <c r="F290" s="271">
        <v>1760</v>
      </c>
      <c r="G290" s="239" t="s">
        <v>3110</v>
      </c>
      <c r="H290" s="270">
        <v>486</v>
      </c>
      <c r="I290" s="239" t="s">
        <v>3111</v>
      </c>
      <c r="J290" s="270">
        <v>934</v>
      </c>
      <c r="K290" s="239" t="s">
        <v>3112</v>
      </c>
      <c r="L290" s="270">
        <v>99</v>
      </c>
      <c r="M290" s="239" t="s">
        <v>3113</v>
      </c>
      <c r="N290" s="270">
        <v>68</v>
      </c>
      <c r="O290" s="2"/>
      <c r="P290" s="2"/>
      <c r="Q290" s="2"/>
      <c r="R290" s="2"/>
      <c r="S290" s="2"/>
      <c r="T290" s="2"/>
      <c r="U290" s="2"/>
      <c r="V290" s="2"/>
      <c r="W290" s="2"/>
      <c r="X290" s="2"/>
      <c r="Y290" s="2"/>
      <c r="Z290" s="2"/>
      <c r="AA290" s="2"/>
      <c r="AB290" s="2"/>
      <c r="AC290" s="2"/>
      <c r="AD290" s="2"/>
      <c r="AE290" s="2"/>
      <c r="AF290" s="2"/>
      <c r="AG290" s="2"/>
      <c r="AH290" s="2"/>
      <c r="AI290" s="2"/>
      <c r="AJ290" s="2"/>
    </row>
    <row r="291" spans="1:36" ht="14.25" customHeight="1">
      <c r="A291" s="242" t="s">
        <v>3114</v>
      </c>
      <c r="B291" s="258" t="s">
        <v>3115</v>
      </c>
      <c r="C291" s="262">
        <v>4.7</v>
      </c>
      <c r="D291" s="283">
        <v>0.35</v>
      </c>
      <c r="E291" s="242" t="s">
        <v>3116</v>
      </c>
      <c r="F291" s="273">
        <v>1480</v>
      </c>
      <c r="G291" s="242" t="s">
        <v>3117</v>
      </c>
      <c r="H291" s="272">
        <v>407</v>
      </c>
      <c r="I291" s="242" t="s">
        <v>3118</v>
      </c>
      <c r="J291" s="272">
        <v>783</v>
      </c>
      <c r="K291" s="242" t="s">
        <v>3119</v>
      </c>
      <c r="L291" s="272">
        <v>83</v>
      </c>
      <c r="M291" s="242" t="s">
        <v>3120</v>
      </c>
      <c r="N291" s="272">
        <v>57</v>
      </c>
      <c r="O291" s="2"/>
      <c r="P291" s="2"/>
      <c r="Q291" s="2"/>
      <c r="R291" s="2"/>
      <c r="S291" s="2"/>
      <c r="T291" s="2"/>
      <c r="U291" s="2"/>
      <c r="V291" s="2"/>
      <c r="W291" s="2"/>
      <c r="X291" s="2"/>
      <c r="Y291" s="2"/>
      <c r="Z291" s="2"/>
      <c r="AA291" s="2"/>
      <c r="AB291" s="2"/>
      <c r="AC291" s="2"/>
      <c r="AD291" s="2"/>
      <c r="AE291" s="2"/>
      <c r="AF291" s="2"/>
      <c r="AG291" s="2"/>
      <c r="AH291" s="2"/>
      <c r="AI291" s="2"/>
      <c r="AJ291" s="2"/>
    </row>
    <row r="292" spans="1:36" ht="14.25" customHeight="1">
      <c r="A292" s="239" t="s">
        <v>3121</v>
      </c>
      <c r="B292" s="256" t="s">
        <v>3122</v>
      </c>
      <c r="C292" s="257">
        <v>0.8</v>
      </c>
      <c r="D292" s="282">
        <v>0.3</v>
      </c>
      <c r="E292" s="239" t="s">
        <v>3123</v>
      </c>
      <c r="F292" s="270">
        <v>209</v>
      </c>
      <c r="G292" s="239" t="s">
        <v>3124</v>
      </c>
      <c r="H292" s="270">
        <v>57</v>
      </c>
      <c r="I292" s="239" t="s">
        <v>3125</v>
      </c>
      <c r="J292" s="270">
        <v>66</v>
      </c>
      <c r="K292" s="239" t="s">
        <v>3126</v>
      </c>
      <c r="L292" s="270">
        <v>10</v>
      </c>
      <c r="M292" s="239" t="s">
        <v>3127</v>
      </c>
      <c r="N292" s="270">
        <v>8</v>
      </c>
      <c r="O292" s="2"/>
      <c r="P292" s="2"/>
      <c r="Q292" s="2"/>
      <c r="R292" s="2"/>
      <c r="S292" s="2"/>
      <c r="T292" s="2"/>
      <c r="U292" s="2"/>
      <c r="V292" s="2"/>
      <c r="W292" s="2"/>
      <c r="X292" s="2"/>
      <c r="Y292" s="2"/>
      <c r="Z292" s="2"/>
      <c r="AA292" s="2"/>
      <c r="AB292" s="2"/>
      <c r="AC292" s="2"/>
      <c r="AD292" s="2"/>
      <c r="AE292" s="2"/>
      <c r="AF292" s="2"/>
      <c r="AG292" s="2"/>
      <c r="AH292" s="2"/>
      <c r="AI292" s="2"/>
      <c r="AJ292" s="2"/>
    </row>
    <row r="293" spans="1:36" ht="14.25" customHeight="1">
      <c r="A293" s="242" t="s">
        <v>3128</v>
      </c>
      <c r="B293" s="258" t="s">
        <v>3129</v>
      </c>
      <c r="C293" s="262">
        <v>0.8</v>
      </c>
      <c r="D293" s="258" t="s">
        <v>3130</v>
      </c>
      <c r="E293" s="242" t="s">
        <v>3131</v>
      </c>
      <c r="F293" s="272">
        <v>237</v>
      </c>
      <c r="G293" s="242" t="s">
        <v>3132</v>
      </c>
      <c r="H293" s="272">
        <v>65</v>
      </c>
      <c r="I293" s="242" t="s">
        <v>3133</v>
      </c>
      <c r="J293" s="272">
        <v>75</v>
      </c>
      <c r="K293" s="242" t="s">
        <v>3134</v>
      </c>
      <c r="L293" s="272">
        <v>11</v>
      </c>
      <c r="M293" s="242" t="s">
        <v>3135</v>
      </c>
      <c r="N293" s="272">
        <v>9</v>
      </c>
      <c r="O293" s="2"/>
      <c r="P293" s="2"/>
      <c r="Q293" s="2"/>
      <c r="R293" s="2"/>
      <c r="S293" s="2"/>
      <c r="T293" s="2"/>
      <c r="U293" s="2"/>
      <c r="V293" s="2"/>
      <c r="W293" s="2"/>
      <c r="X293" s="2"/>
      <c r="Y293" s="2"/>
      <c r="Z293" s="2"/>
      <c r="AA293" s="2"/>
      <c r="AB293" s="2"/>
      <c r="AC293" s="2"/>
      <c r="AD293" s="2"/>
      <c r="AE293" s="2"/>
      <c r="AF293" s="2"/>
      <c r="AG293" s="2"/>
      <c r="AH293" s="2"/>
      <c r="AI293" s="2"/>
      <c r="AJ293" s="2"/>
    </row>
    <row r="294" spans="1:36" ht="14.25" customHeight="1">
      <c r="A294" s="239" t="s">
        <v>3136</v>
      </c>
      <c r="B294" s="256" t="s">
        <v>3137</v>
      </c>
      <c r="C294" s="257">
        <v>0.8</v>
      </c>
      <c r="D294" s="282">
        <v>0.24</v>
      </c>
      <c r="E294" s="239" t="s">
        <v>3138</v>
      </c>
      <c r="F294" s="270">
        <v>163</v>
      </c>
      <c r="G294" s="239" t="s">
        <v>3139</v>
      </c>
      <c r="H294" s="270">
        <v>44</v>
      </c>
      <c r="I294" s="239" t="s">
        <v>3140</v>
      </c>
      <c r="J294" s="270">
        <v>52</v>
      </c>
      <c r="K294" s="239" t="s">
        <v>3141</v>
      </c>
      <c r="L294" s="270">
        <v>8</v>
      </c>
      <c r="M294" s="239" t="s">
        <v>3142</v>
      </c>
      <c r="N294" s="270">
        <v>6</v>
      </c>
      <c r="O294" s="2"/>
      <c r="P294" s="2"/>
      <c r="Q294" s="2"/>
      <c r="R294" s="2"/>
      <c r="S294" s="2"/>
      <c r="T294" s="2"/>
      <c r="U294" s="2"/>
      <c r="V294" s="2"/>
      <c r="W294" s="2"/>
      <c r="X294" s="2"/>
      <c r="Y294" s="2"/>
      <c r="Z294" s="2"/>
      <c r="AA294" s="2"/>
      <c r="AB294" s="2"/>
      <c r="AC294" s="2"/>
      <c r="AD294" s="2"/>
      <c r="AE294" s="2"/>
      <c r="AF294" s="2"/>
      <c r="AG294" s="2"/>
      <c r="AH294" s="2"/>
      <c r="AI294" s="2"/>
      <c r="AJ294" s="2"/>
    </row>
    <row r="295" spans="1:36" ht="14.25" customHeight="1">
      <c r="A295" s="242" t="s">
        <v>3143</v>
      </c>
      <c r="B295" s="258" t="s">
        <v>3144</v>
      </c>
      <c r="C295" s="253">
        <v>25</v>
      </c>
      <c r="D295" s="283">
        <v>0.65</v>
      </c>
      <c r="E295" s="242" t="s">
        <v>3145</v>
      </c>
      <c r="F295" s="292">
        <v>11000</v>
      </c>
      <c r="G295" s="242" t="s">
        <v>3146</v>
      </c>
      <c r="H295" s="273">
        <v>5350</v>
      </c>
      <c r="I295" s="242" t="s">
        <v>3147</v>
      </c>
      <c r="J295" s="292">
        <v>10300</v>
      </c>
      <c r="K295" s="242" t="s">
        <v>3148</v>
      </c>
      <c r="L295" s="273">
        <v>4770</v>
      </c>
      <c r="M295" s="242" t="s">
        <v>3149</v>
      </c>
      <c r="N295" s="272">
        <v>1420</v>
      </c>
      <c r="O295" s="2"/>
      <c r="P295" s="2"/>
      <c r="Q295" s="2"/>
      <c r="R295" s="2"/>
      <c r="S295" s="2"/>
      <c r="T295" s="2"/>
      <c r="U295" s="2"/>
      <c r="V295" s="2"/>
      <c r="W295" s="2"/>
      <c r="X295" s="2"/>
      <c r="Y295" s="2"/>
      <c r="Z295" s="2"/>
      <c r="AA295" s="2"/>
      <c r="AB295" s="2"/>
      <c r="AC295" s="2"/>
      <c r="AD295" s="2"/>
      <c r="AE295" s="2"/>
      <c r="AF295" s="2"/>
      <c r="AG295" s="2"/>
      <c r="AH295" s="2"/>
      <c r="AI295" s="2"/>
      <c r="AJ295" s="2"/>
    </row>
    <row r="296" spans="1:36" ht="14.25" customHeight="1">
      <c r="A296" s="239" t="s">
        <v>3150</v>
      </c>
      <c r="B296" s="256" t="s">
        <v>3151</v>
      </c>
      <c r="C296" s="250">
        <v>12.9</v>
      </c>
      <c r="D296" s="282">
        <v>0.86</v>
      </c>
      <c r="E296" s="239" t="s">
        <v>3152</v>
      </c>
      <c r="F296" s="271">
        <v>8430</v>
      </c>
      <c r="G296" s="239" t="s">
        <v>3153</v>
      </c>
      <c r="H296" s="271">
        <v>2910</v>
      </c>
      <c r="I296" s="239" t="s">
        <v>3154</v>
      </c>
      <c r="J296" s="271">
        <v>6860</v>
      </c>
      <c r="K296" s="239" t="s">
        <v>3155</v>
      </c>
      <c r="L296" s="271">
        <v>1500</v>
      </c>
      <c r="M296" s="239" t="s">
        <v>3156</v>
      </c>
      <c r="N296" s="270">
        <v>442</v>
      </c>
      <c r="O296" s="2"/>
      <c r="P296" s="2"/>
      <c r="Q296" s="2"/>
      <c r="R296" s="2"/>
      <c r="S296" s="2"/>
      <c r="T296" s="2"/>
      <c r="U296" s="2"/>
      <c r="V296" s="2"/>
      <c r="W296" s="2"/>
      <c r="X296" s="2"/>
      <c r="Y296" s="2"/>
      <c r="Z296" s="2"/>
      <c r="AA296" s="2"/>
      <c r="AB296" s="2"/>
      <c r="AC296" s="2"/>
      <c r="AD296" s="2"/>
      <c r="AE296" s="2"/>
      <c r="AF296" s="2"/>
      <c r="AG296" s="2"/>
      <c r="AH296" s="2"/>
      <c r="AI296" s="2"/>
      <c r="AJ296" s="2"/>
    </row>
    <row r="297" spans="1:36" ht="14.25" customHeight="1">
      <c r="A297" s="242" t="s">
        <v>3157</v>
      </c>
      <c r="B297" s="258" t="s">
        <v>3158</v>
      </c>
      <c r="C297" s="262">
        <v>1.9</v>
      </c>
      <c r="D297" s="283">
        <v>0.26</v>
      </c>
      <c r="E297" s="242" t="s">
        <v>3159</v>
      </c>
      <c r="F297" s="272">
        <v>668</v>
      </c>
      <c r="G297" s="242" t="s">
        <v>3160</v>
      </c>
      <c r="H297" s="272">
        <v>182</v>
      </c>
      <c r="I297" s="242" t="s">
        <v>3161</v>
      </c>
      <c r="J297" s="272">
        <v>243</v>
      </c>
      <c r="K297" s="242" t="s">
        <v>3162</v>
      </c>
      <c r="L297" s="272">
        <v>32</v>
      </c>
      <c r="M297" s="242" t="s">
        <v>3163</v>
      </c>
      <c r="N297" s="272">
        <v>25</v>
      </c>
      <c r="O297" s="2"/>
      <c r="P297" s="2"/>
      <c r="Q297" s="2"/>
      <c r="R297" s="2"/>
      <c r="S297" s="2"/>
      <c r="T297" s="2"/>
      <c r="U297" s="2"/>
      <c r="V297" s="2"/>
      <c r="W297" s="2"/>
      <c r="X297" s="2"/>
      <c r="Y297" s="2"/>
      <c r="Z297" s="2"/>
      <c r="AA297" s="2"/>
      <c r="AB297" s="2"/>
      <c r="AC297" s="2"/>
      <c r="AD297" s="2"/>
      <c r="AE297" s="2"/>
      <c r="AF297" s="2"/>
      <c r="AG297" s="2"/>
      <c r="AH297" s="2"/>
      <c r="AI297" s="2"/>
      <c r="AJ297" s="2"/>
    </row>
    <row r="298" spans="1:36" ht="14.25" customHeight="1">
      <c r="A298" s="239" t="s">
        <v>3164</v>
      </c>
      <c r="B298" s="256" t="s">
        <v>3165</v>
      </c>
      <c r="C298" s="250">
        <v>12.9</v>
      </c>
      <c r="D298" s="256" t="s">
        <v>3166</v>
      </c>
      <c r="E298" s="239" t="s">
        <v>3167</v>
      </c>
      <c r="F298" s="271">
        <v>7900</v>
      </c>
      <c r="G298" s="239" t="s">
        <v>3168</v>
      </c>
      <c r="H298" s="271">
        <v>2730</v>
      </c>
      <c r="I298" s="239" t="s">
        <v>3169</v>
      </c>
      <c r="J298" s="271">
        <v>6430</v>
      </c>
      <c r="K298" s="239" t="s">
        <v>3170</v>
      </c>
      <c r="L298" s="271">
        <v>1410</v>
      </c>
      <c r="M298" s="239" t="s">
        <v>3171</v>
      </c>
      <c r="N298" s="270">
        <v>415</v>
      </c>
      <c r="O298" s="2"/>
      <c r="P298" s="2"/>
      <c r="Q298" s="2"/>
      <c r="R298" s="2"/>
      <c r="S298" s="2"/>
      <c r="T298" s="2"/>
      <c r="U298" s="2"/>
      <c r="V298" s="2"/>
      <c r="W298" s="2"/>
      <c r="X298" s="2"/>
      <c r="Y298" s="2"/>
      <c r="Z298" s="2"/>
      <c r="AA298" s="2"/>
      <c r="AB298" s="2"/>
      <c r="AC298" s="2"/>
      <c r="AD298" s="2"/>
      <c r="AE298" s="2"/>
      <c r="AF298" s="2"/>
      <c r="AG298" s="2"/>
      <c r="AH298" s="2"/>
      <c r="AI298" s="2"/>
      <c r="AJ298" s="2"/>
    </row>
    <row r="299" spans="1:36" ht="14.25" customHeight="1">
      <c r="A299" s="242" t="s">
        <v>3172</v>
      </c>
      <c r="B299" s="258" t="s">
        <v>3173</v>
      </c>
      <c r="C299" s="253">
        <v>12.9</v>
      </c>
      <c r="D299" s="258" t="s">
        <v>3174</v>
      </c>
      <c r="E299" s="242" t="s">
        <v>3175</v>
      </c>
      <c r="F299" s="273">
        <v>8270</v>
      </c>
      <c r="G299" s="242" t="s">
        <v>3176</v>
      </c>
      <c r="H299" s="273">
        <v>2850</v>
      </c>
      <c r="I299" s="242" t="s">
        <v>3177</v>
      </c>
      <c r="J299" s="273">
        <v>6730</v>
      </c>
      <c r="K299" s="242" t="s">
        <v>3178</v>
      </c>
      <c r="L299" s="273">
        <v>1480</v>
      </c>
      <c r="M299" s="242" t="s">
        <v>3179</v>
      </c>
      <c r="N299" s="272">
        <v>434</v>
      </c>
      <c r="O299" s="2"/>
      <c r="P299" s="2"/>
      <c r="Q299" s="2"/>
      <c r="R299" s="2"/>
      <c r="S299" s="2"/>
      <c r="T299" s="2"/>
      <c r="U299" s="2"/>
      <c r="V299" s="2"/>
      <c r="W299" s="2"/>
      <c r="X299" s="2"/>
      <c r="Y299" s="2"/>
      <c r="Z299" s="2"/>
      <c r="AA299" s="2"/>
      <c r="AB299" s="2"/>
      <c r="AC299" s="2"/>
      <c r="AD299" s="2"/>
      <c r="AE299" s="2"/>
      <c r="AF299" s="2"/>
      <c r="AG299" s="2"/>
      <c r="AH299" s="2"/>
      <c r="AI299" s="2"/>
      <c r="AJ299" s="2"/>
    </row>
    <row r="300" spans="1:36" ht="14.25" customHeight="1">
      <c r="A300" s="239" t="s">
        <v>3180</v>
      </c>
      <c r="B300" s="256" t="s">
        <v>3181</v>
      </c>
      <c r="C300" s="250">
        <v>25</v>
      </c>
      <c r="D300" s="256" t="s">
        <v>3182</v>
      </c>
      <c r="E300" s="239" t="s">
        <v>3183</v>
      </c>
      <c r="F300" s="291">
        <v>10900</v>
      </c>
      <c r="G300" s="239" t="s">
        <v>3184</v>
      </c>
      <c r="H300" s="271">
        <v>5300</v>
      </c>
      <c r="I300" s="239" t="s">
        <v>3185</v>
      </c>
      <c r="J300" s="291">
        <v>10200</v>
      </c>
      <c r="K300" s="239" t="s">
        <v>3186</v>
      </c>
      <c r="L300" s="271">
        <v>4730</v>
      </c>
      <c r="M300" s="239" t="s">
        <v>3187</v>
      </c>
      <c r="N300" s="270">
        <v>1400</v>
      </c>
      <c r="O300" s="2"/>
      <c r="P300" s="2"/>
      <c r="Q300" s="2"/>
      <c r="R300" s="2"/>
      <c r="S300" s="2"/>
      <c r="T300" s="2"/>
      <c r="U300" s="2"/>
      <c r="V300" s="2"/>
      <c r="W300" s="2"/>
      <c r="X300" s="2"/>
      <c r="Y300" s="2"/>
      <c r="Z300" s="2"/>
      <c r="AA300" s="2"/>
      <c r="AB300" s="2"/>
      <c r="AC300" s="2"/>
      <c r="AD300" s="2"/>
      <c r="AE300" s="2"/>
      <c r="AF300" s="2"/>
      <c r="AG300" s="2"/>
      <c r="AH300" s="2"/>
      <c r="AI300" s="2"/>
      <c r="AJ300" s="2"/>
    </row>
    <row r="301" spans="1:36" ht="14.25" customHeight="1">
      <c r="A301" s="264" t="s">
        <v>3188</v>
      </c>
      <c r="B301" s="263" t="s">
        <v>3189</v>
      </c>
      <c r="C301" s="301">
        <v>13.5</v>
      </c>
      <c r="D301" s="263" t="s">
        <v>3190</v>
      </c>
      <c r="E301" s="264" t="s">
        <v>3191</v>
      </c>
      <c r="F301" s="297">
        <v>11100</v>
      </c>
      <c r="G301" s="264" t="s">
        <v>3192</v>
      </c>
      <c r="H301" s="296">
        <v>3890</v>
      </c>
      <c r="I301" s="264" t="s">
        <v>3193</v>
      </c>
      <c r="J301" s="296">
        <v>9110</v>
      </c>
      <c r="K301" s="264" t="s">
        <v>3194</v>
      </c>
      <c r="L301" s="296">
        <v>2120</v>
      </c>
      <c r="M301" s="264" t="s">
        <v>3195</v>
      </c>
      <c r="N301" s="302">
        <v>602</v>
      </c>
      <c r="O301" s="2"/>
      <c r="P301" s="2"/>
      <c r="Q301" s="2"/>
      <c r="R301" s="2"/>
      <c r="S301" s="2"/>
      <c r="T301" s="2"/>
      <c r="U301" s="2"/>
      <c r="V301" s="2"/>
      <c r="W301" s="2"/>
      <c r="X301" s="2"/>
      <c r="Y301" s="2"/>
      <c r="Z301" s="2"/>
      <c r="AA301" s="2"/>
      <c r="AB301" s="2"/>
      <c r="AC301" s="2"/>
      <c r="AD301" s="2"/>
      <c r="AE301" s="2"/>
      <c r="AF301" s="2"/>
      <c r="AG301" s="2"/>
      <c r="AH301" s="2"/>
      <c r="AI301" s="2"/>
      <c r="AJ301" s="2"/>
    </row>
    <row r="302" spans="1:36" ht="14.25" customHeight="1">
      <c r="A302" s="235" t="s">
        <v>3196</v>
      </c>
      <c r="B302" s="278" t="s">
        <v>3197</v>
      </c>
      <c r="C302" s="268">
        <v>25</v>
      </c>
      <c r="D302" s="278" t="s">
        <v>3198</v>
      </c>
      <c r="E302" s="235" t="s">
        <v>3199</v>
      </c>
      <c r="F302" s="269">
        <v>15100</v>
      </c>
      <c r="G302" s="235" t="s">
        <v>3200</v>
      </c>
      <c r="H302" s="299">
        <v>7330</v>
      </c>
      <c r="I302" s="235" t="s">
        <v>3201</v>
      </c>
      <c r="J302" s="269">
        <v>14100</v>
      </c>
      <c r="K302" s="235" t="s">
        <v>3202</v>
      </c>
      <c r="L302" s="299">
        <v>6530</v>
      </c>
      <c r="M302" s="235" t="s">
        <v>3203</v>
      </c>
      <c r="N302" s="280">
        <v>1940</v>
      </c>
      <c r="O302" s="2"/>
      <c r="P302" s="2"/>
      <c r="Q302" s="2"/>
      <c r="R302" s="2"/>
      <c r="S302" s="2"/>
      <c r="T302" s="2"/>
      <c r="U302" s="2"/>
      <c r="V302" s="2"/>
      <c r="W302" s="2"/>
      <c r="X302" s="2"/>
      <c r="Y302" s="2"/>
      <c r="Z302" s="2"/>
      <c r="AA302" s="2"/>
      <c r="AB302" s="2"/>
      <c r="AC302" s="2"/>
      <c r="AD302" s="2"/>
      <c r="AE302" s="2"/>
      <c r="AF302" s="2"/>
      <c r="AG302" s="2"/>
      <c r="AH302" s="2"/>
      <c r="AI302" s="2"/>
      <c r="AJ302" s="2"/>
    </row>
    <row r="303" spans="1:36" ht="14.25" customHeight="1">
      <c r="A303" s="239" t="s">
        <v>3204</v>
      </c>
      <c r="B303" s="256" t="s">
        <v>3205</v>
      </c>
      <c r="C303" s="257">
        <v>0.8</v>
      </c>
      <c r="D303" s="256" t="s">
        <v>3206</v>
      </c>
      <c r="E303" s="239" t="s">
        <v>3207</v>
      </c>
      <c r="F303" s="270">
        <v>223</v>
      </c>
      <c r="G303" s="239" t="s">
        <v>3208</v>
      </c>
      <c r="H303" s="270">
        <v>61</v>
      </c>
      <c r="I303" s="239" t="s">
        <v>3209</v>
      </c>
      <c r="J303" s="270">
        <v>70</v>
      </c>
      <c r="K303" s="239" t="s">
        <v>3210</v>
      </c>
      <c r="L303" s="270">
        <v>10</v>
      </c>
      <c r="M303" s="239" t="s">
        <v>3211</v>
      </c>
      <c r="N303" s="270">
        <v>8</v>
      </c>
      <c r="O303" s="2"/>
      <c r="P303" s="2"/>
      <c r="Q303" s="2"/>
      <c r="R303" s="2"/>
      <c r="S303" s="2"/>
      <c r="T303" s="2"/>
      <c r="U303" s="2"/>
      <c r="V303" s="2"/>
      <c r="W303" s="2"/>
      <c r="X303" s="2"/>
      <c r="Y303" s="2"/>
      <c r="Z303" s="2"/>
      <c r="AA303" s="2"/>
      <c r="AB303" s="2"/>
      <c r="AC303" s="2"/>
      <c r="AD303" s="2"/>
      <c r="AE303" s="2"/>
      <c r="AF303" s="2"/>
      <c r="AG303" s="2"/>
      <c r="AH303" s="2"/>
      <c r="AI303" s="2"/>
      <c r="AJ303" s="2"/>
    </row>
    <row r="304" spans="1:36" ht="14.25" customHeight="1">
      <c r="A304" s="242" t="s">
        <v>3212</v>
      </c>
      <c r="B304" s="258" t="s">
        <v>3213</v>
      </c>
      <c r="C304" s="242" t="s">
        <v>3214</v>
      </c>
      <c r="D304" s="258" t="s">
        <v>3215</v>
      </c>
      <c r="E304" s="242" t="s">
        <v>3216</v>
      </c>
      <c r="F304" s="274" t="s">
        <v>3217</v>
      </c>
      <c r="G304" s="242" t="s">
        <v>3218</v>
      </c>
      <c r="H304" s="274" t="s">
        <v>3219</v>
      </c>
      <c r="I304" s="242" t="s">
        <v>3220</v>
      </c>
      <c r="J304" s="274" t="s">
        <v>3221</v>
      </c>
      <c r="K304" s="242" t="s">
        <v>3222</v>
      </c>
      <c r="L304" s="274" t="s">
        <v>3223</v>
      </c>
      <c r="M304" s="242" t="s">
        <v>3224</v>
      </c>
      <c r="N304" s="274" t="s">
        <v>3225</v>
      </c>
      <c r="O304" s="2"/>
      <c r="P304" s="2"/>
      <c r="Q304" s="2"/>
      <c r="R304" s="2"/>
      <c r="S304" s="2"/>
      <c r="T304" s="2"/>
      <c r="U304" s="2"/>
      <c r="V304" s="2"/>
      <c r="W304" s="2"/>
      <c r="X304" s="2"/>
      <c r="Y304" s="2"/>
      <c r="Z304" s="2"/>
      <c r="AA304" s="2"/>
      <c r="AB304" s="2"/>
      <c r="AC304" s="2"/>
      <c r="AD304" s="2"/>
      <c r="AE304" s="2"/>
      <c r="AF304" s="2"/>
      <c r="AG304" s="2"/>
      <c r="AH304" s="2"/>
      <c r="AI304" s="2"/>
      <c r="AJ304" s="2"/>
    </row>
    <row r="305" spans="1:36" ht="14.25" customHeight="1">
      <c r="A305" s="239" t="s">
        <v>3226</v>
      </c>
      <c r="B305" s="256" t="s">
        <v>3227</v>
      </c>
      <c r="C305" s="257">
        <v>6.2</v>
      </c>
      <c r="D305" s="256" t="s">
        <v>3228</v>
      </c>
      <c r="E305" s="239" t="s">
        <v>3229</v>
      </c>
      <c r="F305" s="271">
        <v>3080</v>
      </c>
      <c r="G305" s="239" t="s">
        <v>3230</v>
      </c>
      <c r="H305" s="270">
        <v>871</v>
      </c>
      <c r="I305" s="239" t="s">
        <v>3231</v>
      </c>
      <c r="J305" s="271">
        <v>1880</v>
      </c>
      <c r="K305" s="239" t="s">
        <v>3232</v>
      </c>
      <c r="L305" s="270">
        <v>207</v>
      </c>
      <c r="M305" s="239" t="s">
        <v>3233</v>
      </c>
      <c r="N305" s="270">
        <v>122</v>
      </c>
      <c r="O305" s="2"/>
      <c r="P305" s="2"/>
      <c r="Q305" s="2"/>
      <c r="R305" s="2"/>
      <c r="S305" s="2"/>
      <c r="T305" s="2"/>
      <c r="U305" s="2"/>
      <c r="V305" s="2"/>
      <c r="W305" s="2"/>
      <c r="X305" s="2"/>
      <c r="Y305" s="2"/>
      <c r="Z305" s="2"/>
      <c r="AA305" s="2"/>
      <c r="AB305" s="2"/>
      <c r="AC305" s="2"/>
      <c r="AD305" s="2"/>
      <c r="AE305" s="2"/>
      <c r="AF305" s="2"/>
      <c r="AG305" s="2"/>
      <c r="AH305" s="2"/>
      <c r="AI305" s="2"/>
      <c r="AJ305" s="2"/>
    </row>
    <row r="306" spans="1:36" ht="14.25" customHeight="1">
      <c r="A306" s="242" t="s">
        <v>3234</v>
      </c>
      <c r="B306" s="258" t="s">
        <v>3235</v>
      </c>
      <c r="C306" s="262">
        <v>1</v>
      </c>
      <c r="D306" s="258" t="s">
        <v>3236</v>
      </c>
      <c r="E306" s="242" t="s">
        <v>3237</v>
      </c>
      <c r="F306" s="272">
        <v>204</v>
      </c>
      <c r="G306" s="242" t="s">
        <v>3238</v>
      </c>
      <c r="H306" s="272">
        <v>56</v>
      </c>
      <c r="I306" s="242" t="s">
        <v>3239</v>
      </c>
      <c r="J306" s="272">
        <v>66</v>
      </c>
      <c r="K306" s="242" t="s">
        <v>3240</v>
      </c>
      <c r="L306" s="272">
        <v>10</v>
      </c>
      <c r="M306" s="242" t="s">
        <v>3241</v>
      </c>
      <c r="N306" s="272">
        <v>8</v>
      </c>
      <c r="O306" s="2"/>
      <c r="P306" s="2"/>
      <c r="Q306" s="2"/>
      <c r="R306" s="2"/>
      <c r="S306" s="2"/>
      <c r="T306" s="2"/>
      <c r="U306" s="2"/>
      <c r="V306" s="2"/>
      <c r="W306" s="2"/>
      <c r="X306" s="2"/>
      <c r="Y306" s="2"/>
      <c r="Z306" s="2"/>
      <c r="AA306" s="2"/>
      <c r="AB306" s="2"/>
      <c r="AC306" s="2"/>
      <c r="AD306" s="2"/>
      <c r="AE306" s="2"/>
      <c r="AF306" s="2"/>
      <c r="AG306" s="2"/>
      <c r="AH306" s="2"/>
      <c r="AI306" s="2"/>
      <c r="AJ306" s="2"/>
    </row>
    <row r="307" spans="1:36" ht="14.25" customHeight="1">
      <c r="A307" s="239" t="s">
        <v>3242</v>
      </c>
      <c r="B307" s="256" t="s">
        <v>3243</v>
      </c>
      <c r="C307" s="239" t="s">
        <v>3244</v>
      </c>
      <c r="D307" s="256" t="s">
        <v>3245</v>
      </c>
      <c r="E307" s="239" t="s">
        <v>3246</v>
      </c>
      <c r="F307" s="270">
        <v>46</v>
      </c>
      <c r="G307" s="239" t="s">
        <v>3247</v>
      </c>
      <c r="H307" s="270">
        <v>13</v>
      </c>
      <c r="I307" s="239" t="s">
        <v>3248</v>
      </c>
      <c r="J307" s="270">
        <v>14</v>
      </c>
      <c r="K307" s="239" t="s">
        <v>3249</v>
      </c>
      <c r="L307" s="270">
        <v>2</v>
      </c>
      <c r="M307" s="239" t="s">
        <v>3250</v>
      </c>
      <c r="N307" s="270">
        <v>2</v>
      </c>
      <c r="O307" s="2"/>
      <c r="P307" s="2"/>
      <c r="Q307" s="2"/>
      <c r="R307" s="2"/>
      <c r="S307" s="2"/>
      <c r="T307" s="2"/>
      <c r="U307" s="2"/>
      <c r="V307" s="2"/>
      <c r="W307" s="2"/>
      <c r="X307" s="2"/>
      <c r="Y307" s="2"/>
      <c r="Z307" s="2"/>
      <c r="AA307" s="2"/>
      <c r="AB307" s="2"/>
      <c r="AC307" s="2"/>
      <c r="AD307" s="2"/>
      <c r="AE307" s="2"/>
      <c r="AF307" s="2"/>
      <c r="AG307" s="2"/>
      <c r="AH307" s="2"/>
      <c r="AI307" s="2"/>
      <c r="AJ307" s="2"/>
    </row>
    <row r="308" spans="1:36" ht="14.25" customHeight="1">
      <c r="A308" s="242" t="s">
        <v>3251</v>
      </c>
      <c r="B308" s="258" t="s">
        <v>3252</v>
      </c>
      <c r="C308" s="262">
        <v>1.1000000000000001</v>
      </c>
      <c r="D308" s="258" t="s">
        <v>3253</v>
      </c>
      <c r="E308" s="242" t="s">
        <v>3254</v>
      </c>
      <c r="F308" s="272">
        <v>528</v>
      </c>
      <c r="G308" s="242" t="s">
        <v>3255</v>
      </c>
      <c r="H308" s="272">
        <v>144</v>
      </c>
      <c r="I308" s="242" t="s">
        <v>3256</v>
      </c>
      <c r="J308" s="272">
        <v>173</v>
      </c>
      <c r="K308" s="242" t="s">
        <v>3257</v>
      </c>
      <c r="L308" s="272">
        <v>25</v>
      </c>
      <c r="M308" s="242" t="s">
        <v>3258</v>
      </c>
      <c r="N308" s="272">
        <v>20</v>
      </c>
      <c r="O308" s="2"/>
      <c r="P308" s="2"/>
      <c r="Q308" s="2"/>
      <c r="R308" s="2"/>
      <c r="S308" s="2"/>
      <c r="T308" s="2"/>
      <c r="U308" s="2"/>
      <c r="V308" s="2"/>
      <c r="W308" s="2"/>
      <c r="X308" s="2"/>
      <c r="Y308" s="2"/>
      <c r="Z308" s="2"/>
      <c r="AA308" s="2"/>
      <c r="AB308" s="2"/>
      <c r="AC308" s="2"/>
      <c r="AD308" s="2"/>
      <c r="AE308" s="2"/>
      <c r="AF308" s="2"/>
      <c r="AG308" s="2"/>
      <c r="AH308" s="2"/>
      <c r="AI308" s="2"/>
      <c r="AJ308" s="2"/>
    </row>
    <row r="309" spans="1:36" ht="14.25" customHeight="1">
      <c r="A309" s="239" t="s">
        <v>3259</v>
      </c>
      <c r="B309" s="256" t="s">
        <v>3260</v>
      </c>
      <c r="C309" s="257">
        <v>0.9</v>
      </c>
      <c r="D309" s="256" t="s">
        <v>3261</v>
      </c>
      <c r="E309" s="239" t="s">
        <v>3262</v>
      </c>
      <c r="F309" s="270">
        <v>479</v>
      </c>
      <c r="G309" s="239" t="s">
        <v>3263</v>
      </c>
      <c r="H309" s="270">
        <v>130</v>
      </c>
      <c r="I309" s="239" t="s">
        <v>3264</v>
      </c>
      <c r="J309" s="270">
        <v>153</v>
      </c>
      <c r="K309" s="239" t="s">
        <v>3265</v>
      </c>
      <c r="L309" s="270">
        <v>22</v>
      </c>
      <c r="M309" s="239" t="s">
        <v>3266</v>
      </c>
      <c r="N309" s="270">
        <v>18</v>
      </c>
      <c r="O309" s="2"/>
      <c r="P309" s="2"/>
      <c r="Q309" s="2"/>
      <c r="R309" s="2"/>
      <c r="S309" s="2"/>
      <c r="T309" s="2"/>
      <c r="U309" s="2"/>
      <c r="V309" s="2"/>
      <c r="W309" s="2"/>
      <c r="X309" s="2"/>
      <c r="Y309" s="2"/>
      <c r="Z309" s="2"/>
      <c r="AA309" s="2"/>
      <c r="AB309" s="2"/>
      <c r="AC309" s="2"/>
      <c r="AD309" s="2"/>
      <c r="AE309" s="2"/>
      <c r="AF309" s="2"/>
      <c r="AG309" s="2"/>
      <c r="AH309" s="2"/>
      <c r="AI309" s="2"/>
      <c r="AJ309" s="2"/>
    </row>
    <row r="310" spans="1:36" ht="14.25" customHeight="1">
      <c r="A310" s="242" t="s">
        <v>3267</v>
      </c>
      <c r="B310" s="258" t="s">
        <v>3268</v>
      </c>
      <c r="C310" s="262">
        <v>3.3</v>
      </c>
      <c r="D310" s="258" t="s">
        <v>3269</v>
      </c>
      <c r="E310" s="242" t="s">
        <v>3270</v>
      </c>
      <c r="F310" s="273">
        <v>2260</v>
      </c>
      <c r="G310" s="242" t="s">
        <v>3271</v>
      </c>
      <c r="H310" s="272">
        <v>617</v>
      </c>
      <c r="I310" s="242" t="s">
        <v>3272</v>
      </c>
      <c r="J310" s="273">
        <v>1010</v>
      </c>
      <c r="K310" s="242" t="s">
        <v>3273</v>
      </c>
      <c r="L310" s="272">
        <v>115</v>
      </c>
      <c r="M310" s="242" t="s">
        <v>3274</v>
      </c>
      <c r="N310" s="272">
        <v>86</v>
      </c>
      <c r="O310" s="2"/>
      <c r="P310" s="2"/>
      <c r="Q310" s="2"/>
      <c r="R310" s="2"/>
      <c r="S310" s="2"/>
      <c r="T310" s="2"/>
      <c r="U310" s="2"/>
      <c r="V310" s="2"/>
      <c r="W310" s="2"/>
      <c r="X310" s="2"/>
      <c r="Y310" s="2"/>
      <c r="Z310" s="2"/>
      <c r="AA310" s="2"/>
      <c r="AB310" s="2"/>
      <c r="AC310" s="2"/>
      <c r="AD310" s="2"/>
      <c r="AE310" s="2"/>
      <c r="AF310" s="2"/>
      <c r="AG310" s="2"/>
      <c r="AH310" s="2"/>
      <c r="AI310" s="2"/>
      <c r="AJ310" s="2"/>
    </row>
    <row r="311" spans="1:36" ht="14.25" customHeight="1">
      <c r="A311" s="239" t="s">
        <v>3275</v>
      </c>
      <c r="B311" s="256" t="s">
        <v>3276</v>
      </c>
      <c r="C311" s="257">
        <v>4.4000000000000004</v>
      </c>
      <c r="D311" s="256" t="s">
        <v>3277</v>
      </c>
      <c r="E311" s="239" t="s">
        <v>3278</v>
      </c>
      <c r="F311" s="271">
        <v>2730</v>
      </c>
      <c r="G311" s="239" t="s">
        <v>3279</v>
      </c>
      <c r="H311" s="270">
        <v>751</v>
      </c>
      <c r="I311" s="239" t="s">
        <v>3280</v>
      </c>
      <c r="J311" s="271">
        <v>1400</v>
      </c>
      <c r="K311" s="239" t="s">
        <v>3281</v>
      </c>
      <c r="L311" s="270">
        <v>150</v>
      </c>
      <c r="M311" s="239" t="s">
        <v>3282</v>
      </c>
      <c r="N311" s="270">
        <v>105</v>
      </c>
      <c r="O311" s="2"/>
      <c r="P311" s="2"/>
      <c r="Q311" s="2"/>
      <c r="R311" s="2"/>
      <c r="S311" s="2"/>
      <c r="T311" s="2"/>
      <c r="U311" s="2"/>
      <c r="V311" s="2"/>
      <c r="W311" s="2"/>
      <c r="X311" s="2"/>
      <c r="Y311" s="2"/>
      <c r="Z311" s="2"/>
      <c r="AA311" s="2"/>
      <c r="AB311" s="2"/>
      <c r="AC311" s="2"/>
      <c r="AD311" s="2"/>
      <c r="AE311" s="2"/>
      <c r="AF311" s="2"/>
      <c r="AG311" s="2"/>
      <c r="AH311" s="2"/>
      <c r="AI311" s="2"/>
      <c r="AJ311" s="2"/>
    </row>
    <row r="312" spans="1:36" ht="14.25" customHeight="1">
      <c r="A312" s="242" t="s">
        <v>3283</v>
      </c>
      <c r="B312" s="258" t="s">
        <v>3284</v>
      </c>
      <c r="C312" s="262">
        <v>2</v>
      </c>
      <c r="D312" s="283">
        <v>0.28999999999999998</v>
      </c>
      <c r="E312" s="242" t="s">
        <v>3285</v>
      </c>
      <c r="F312" s="272">
        <v>815</v>
      </c>
      <c r="G312" s="242" t="s">
        <v>3286</v>
      </c>
      <c r="H312" s="272">
        <v>222</v>
      </c>
      <c r="I312" s="242" t="s">
        <v>3287</v>
      </c>
      <c r="J312" s="272">
        <v>301</v>
      </c>
      <c r="K312" s="242" t="s">
        <v>3288</v>
      </c>
      <c r="L312" s="272">
        <v>39</v>
      </c>
      <c r="M312" s="242" t="s">
        <v>3289</v>
      </c>
      <c r="N312" s="272">
        <v>31</v>
      </c>
      <c r="O312" s="2"/>
      <c r="P312" s="2"/>
      <c r="Q312" s="2"/>
      <c r="R312" s="2"/>
      <c r="S312" s="2"/>
      <c r="T312" s="2"/>
      <c r="U312" s="2"/>
      <c r="V312" s="2"/>
      <c r="W312" s="2"/>
      <c r="X312" s="2"/>
      <c r="Y312" s="2"/>
      <c r="Z312" s="2"/>
      <c r="AA312" s="2"/>
      <c r="AB312" s="2"/>
      <c r="AC312" s="2"/>
      <c r="AD312" s="2"/>
      <c r="AE312" s="2"/>
      <c r="AF312" s="2"/>
      <c r="AG312" s="2"/>
      <c r="AH312" s="2"/>
      <c r="AI312" s="2"/>
      <c r="AJ312" s="2"/>
    </row>
    <row r="313" spans="1:36" ht="14.25" customHeight="1">
      <c r="A313" s="239" t="s">
        <v>3290</v>
      </c>
      <c r="B313" s="256" t="s">
        <v>3291</v>
      </c>
      <c r="C313" s="257">
        <v>2</v>
      </c>
      <c r="D313" s="282">
        <v>0.56000000000000005</v>
      </c>
      <c r="E313" s="239" t="s">
        <v>3292</v>
      </c>
      <c r="F313" s="270">
        <v>868</v>
      </c>
      <c r="G313" s="239" t="s">
        <v>3293</v>
      </c>
      <c r="H313" s="270">
        <v>236</v>
      </c>
      <c r="I313" s="239" t="s">
        <v>3294</v>
      </c>
      <c r="J313" s="270">
        <v>320</v>
      </c>
      <c r="K313" s="239" t="s">
        <v>3295</v>
      </c>
      <c r="L313" s="270">
        <v>42</v>
      </c>
      <c r="M313" s="239" t="s">
        <v>3296</v>
      </c>
      <c r="N313" s="270">
        <v>33</v>
      </c>
      <c r="O313" s="2"/>
      <c r="P313" s="2"/>
      <c r="Q313" s="2"/>
      <c r="R313" s="2"/>
      <c r="S313" s="2"/>
      <c r="T313" s="2"/>
      <c r="U313" s="2"/>
      <c r="V313" s="2"/>
      <c r="W313" s="2"/>
      <c r="X313" s="2"/>
      <c r="Y313" s="2"/>
      <c r="Z313" s="2"/>
      <c r="AA313" s="2"/>
      <c r="AB313" s="2"/>
      <c r="AC313" s="2"/>
      <c r="AD313" s="2"/>
      <c r="AE313" s="2"/>
      <c r="AF313" s="2"/>
      <c r="AG313" s="2"/>
      <c r="AH313" s="2"/>
      <c r="AI313" s="2"/>
      <c r="AJ313" s="2"/>
    </row>
    <row r="314" spans="1:36" ht="14.25" customHeight="1">
      <c r="A314" s="242" t="s">
        <v>3297</v>
      </c>
      <c r="B314" s="258" t="s">
        <v>3298</v>
      </c>
      <c r="C314" s="262">
        <v>2</v>
      </c>
      <c r="D314" s="283">
        <v>0.76</v>
      </c>
      <c r="E314" s="242" t="s">
        <v>3299</v>
      </c>
      <c r="F314" s="272">
        <v>812</v>
      </c>
      <c r="G314" s="242" t="s">
        <v>3300</v>
      </c>
      <c r="H314" s="272">
        <v>221</v>
      </c>
      <c r="I314" s="242" t="s">
        <v>3301</v>
      </c>
      <c r="J314" s="272">
        <v>299</v>
      </c>
      <c r="K314" s="242" t="s">
        <v>3302</v>
      </c>
      <c r="L314" s="272">
        <v>39</v>
      </c>
      <c r="M314" s="242" t="s">
        <v>3303</v>
      </c>
      <c r="N314" s="272">
        <v>31</v>
      </c>
      <c r="O314" s="2"/>
      <c r="P314" s="2"/>
      <c r="Q314" s="2"/>
      <c r="R314" s="2"/>
      <c r="S314" s="2"/>
      <c r="T314" s="2"/>
      <c r="U314" s="2"/>
      <c r="V314" s="2"/>
      <c r="W314" s="2"/>
      <c r="X314" s="2"/>
      <c r="Y314" s="2"/>
      <c r="Z314" s="2"/>
      <c r="AA314" s="2"/>
      <c r="AB314" s="2"/>
      <c r="AC314" s="2"/>
      <c r="AD314" s="2"/>
      <c r="AE314" s="2"/>
      <c r="AF314" s="2"/>
      <c r="AG314" s="2"/>
      <c r="AH314" s="2"/>
      <c r="AI314" s="2"/>
      <c r="AJ314" s="2"/>
    </row>
    <row r="315" spans="1:36" ht="14.25" customHeight="1">
      <c r="A315" s="239" t="s">
        <v>3304</v>
      </c>
      <c r="B315" s="256" t="s">
        <v>3305</v>
      </c>
      <c r="C315" s="250">
        <v>40</v>
      </c>
      <c r="D315" s="282">
        <v>0.48</v>
      </c>
      <c r="E315" s="239" t="s">
        <v>3306</v>
      </c>
      <c r="F315" s="271">
        <v>7170</v>
      </c>
      <c r="G315" s="239" t="s">
        <v>3307</v>
      </c>
      <c r="H315" s="271">
        <v>4550</v>
      </c>
      <c r="I315" s="239" t="s">
        <v>3308</v>
      </c>
      <c r="J315" s="271">
        <v>7090</v>
      </c>
      <c r="K315" s="239" t="s">
        <v>3309</v>
      </c>
      <c r="L315" s="271">
        <v>4690</v>
      </c>
      <c r="M315" s="239" t="s">
        <v>3310</v>
      </c>
      <c r="N315" s="270">
        <v>2040</v>
      </c>
      <c r="O315" s="2"/>
      <c r="P315" s="2"/>
      <c r="Q315" s="2"/>
      <c r="R315" s="2"/>
      <c r="S315" s="2"/>
      <c r="T315" s="2"/>
      <c r="U315" s="2"/>
      <c r="V315" s="2"/>
      <c r="W315" s="2"/>
      <c r="X315" s="2"/>
      <c r="Y315" s="2"/>
      <c r="Z315" s="2"/>
      <c r="AA315" s="2"/>
      <c r="AB315" s="2"/>
      <c r="AC315" s="2"/>
      <c r="AD315" s="2"/>
      <c r="AE315" s="2"/>
      <c r="AF315" s="2"/>
      <c r="AG315" s="2"/>
      <c r="AH315" s="2"/>
      <c r="AI315" s="2"/>
      <c r="AJ315" s="2"/>
    </row>
    <row r="316" spans="1:36" ht="14.25" customHeight="1">
      <c r="A316" s="242" t="s">
        <v>3311</v>
      </c>
      <c r="B316" s="258" t="s">
        <v>3312</v>
      </c>
      <c r="C316" s="242" t="s">
        <v>3313</v>
      </c>
      <c r="D316" s="283">
        <v>0.06</v>
      </c>
      <c r="E316" s="242" t="s">
        <v>3314</v>
      </c>
      <c r="F316" s="272">
        <v>2</v>
      </c>
      <c r="G316" s="242" t="s">
        <v>3315</v>
      </c>
      <c r="H316" s="274" t="s">
        <v>3316</v>
      </c>
      <c r="I316" s="242" t="s">
        <v>3317</v>
      </c>
      <c r="J316" s="274" t="s">
        <v>3318</v>
      </c>
      <c r="K316" s="242" t="s">
        <v>3319</v>
      </c>
      <c r="L316" s="274" t="s">
        <v>3320</v>
      </c>
      <c r="M316" s="242" t="s">
        <v>3321</v>
      </c>
      <c r="N316" s="274" t="s">
        <v>3322</v>
      </c>
      <c r="O316" s="2"/>
      <c r="P316" s="2"/>
      <c r="Q316" s="2"/>
      <c r="R316" s="2"/>
      <c r="S316" s="2"/>
      <c r="T316" s="2"/>
      <c r="U316" s="2"/>
      <c r="V316" s="2"/>
      <c r="W316" s="2"/>
      <c r="X316" s="2"/>
      <c r="Y316" s="2"/>
      <c r="Z316" s="2"/>
      <c r="AA316" s="2"/>
      <c r="AB316" s="2"/>
      <c r="AC316" s="2"/>
      <c r="AD316" s="2"/>
      <c r="AE316" s="2"/>
      <c r="AF316" s="2"/>
      <c r="AG316" s="2"/>
      <c r="AH316" s="2"/>
      <c r="AI316" s="2"/>
      <c r="AJ316" s="2"/>
    </row>
    <row r="317" spans="1:36" ht="14.25" customHeight="1">
      <c r="A317" s="239" t="s">
        <v>3323</v>
      </c>
      <c r="B317" s="256" t="s">
        <v>3324</v>
      </c>
      <c r="C317" s="239" t="s">
        <v>3325</v>
      </c>
      <c r="D317" s="282">
        <v>7.0000000000000007E-2</v>
      </c>
      <c r="E317" s="239" t="s">
        <v>3326</v>
      </c>
      <c r="F317" s="270">
        <v>1</v>
      </c>
      <c r="G317" s="239" t="s">
        <v>3327</v>
      </c>
      <c r="H317" s="275" t="s">
        <v>3328</v>
      </c>
      <c r="I317" s="239" t="s">
        <v>3329</v>
      </c>
      <c r="J317" s="275" t="s">
        <v>3330</v>
      </c>
      <c r="K317" s="239" t="s">
        <v>3331</v>
      </c>
      <c r="L317" s="275" t="s">
        <v>3332</v>
      </c>
      <c r="M317" s="239" t="s">
        <v>3333</v>
      </c>
      <c r="N317" s="275" t="s">
        <v>3334</v>
      </c>
      <c r="O317" s="2"/>
      <c r="P317" s="2"/>
      <c r="Q317" s="2"/>
      <c r="R317" s="2"/>
      <c r="S317" s="2"/>
      <c r="T317" s="2"/>
      <c r="U317" s="2"/>
      <c r="V317" s="2"/>
      <c r="W317" s="2"/>
      <c r="X317" s="2"/>
      <c r="Y317" s="2"/>
      <c r="Z317" s="2"/>
      <c r="AA317" s="2"/>
      <c r="AB317" s="2"/>
      <c r="AC317" s="2"/>
      <c r="AD317" s="2"/>
      <c r="AE317" s="2"/>
      <c r="AF317" s="2"/>
      <c r="AG317" s="2"/>
      <c r="AH317" s="2"/>
      <c r="AI317" s="2"/>
      <c r="AJ317" s="2"/>
    </row>
    <row r="318" spans="1:36" ht="14.25" customHeight="1">
      <c r="A318" s="258" t="s">
        <v>3335</v>
      </c>
      <c r="B318" s="258" t="s">
        <v>3336</v>
      </c>
      <c r="C318" s="242" t="s">
        <v>3337</v>
      </c>
      <c r="D318" s="283">
        <v>0.05</v>
      </c>
      <c r="E318" s="242" t="s">
        <v>3338</v>
      </c>
      <c r="F318" s="274" t="s">
        <v>3339</v>
      </c>
      <c r="G318" s="242" t="s">
        <v>3340</v>
      </c>
      <c r="H318" s="274" t="s">
        <v>3341</v>
      </c>
      <c r="I318" s="242" t="s">
        <v>3342</v>
      </c>
      <c r="J318" s="274" t="s">
        <v>3343</v>
      </c>
      <c r="K318" s="242" t="s">
        <v>3344</v>
      </c>
      <c r="L318" s="274" t="s">
        <v>3345</v>
      </c>
      <c r="M318" s="242" t="s">
        <v>3346</v>
      </c>
      <c r="N318" s="274" t="s">
        <v>3347</v>
      </c>
      <c r="O318" s="2"/>
      <c r="P318" s="2"/>
      <c r="Q318" s="2"/>
      <c r="R318" s="2"/>
      <c r="S318" s="2"/>
      <c r="T318" s="2"/>
      <c r="U318" s="2"/>
      <c r="V318" s="2"/>
      <c r="W318" s="2"/>
      <c r="X318" s="2"/>
      <c r="Y318" s="2"/>
      <c r="Z318" s="2"/>
      <c r="AA318" s="2"/>
      <c r="AB318" s="2"/>
      <c r="AC318" s="2"/>
      <c r="AD318" s="2"/>
      <c r="AE318" s="2"/>
      <c r="AF318" s="2"/>
      <c r="AG318" s="2"/>
      <c r="AH318" s="2"/>
      <c r="AI318" s="2"/>
      <c r="AJ318" s="2"/>
    </row>
    <row r="319" spans="1:36" ht="14.25" customHeight="1">
      <c r="A319" s="239" t="s">
        <v>3348</v>
      </c>
      <c r="B319" s="256" t="s">
        <v>3349</v>
      </c>
      <c r="C319" s="257">
        <v>1.4</v>
      </c>
      <c r="D319" s="282">
        <v>0.21</v>
      </c>
      <c r="E319" s="239" t="s">
        <v>3350</v>
      </c>
      <c r="F319" s="270">
        <v>449</v>
      </c>
      <c r="G319" s="239" t="s">
        <v>3351</v>
      </c>
      <c r="H319" s="270">
        <v>122</v>
      </c>
      <c r="I319" s="239" t="s">
        <v>3352</v>
      </c>
      <c r="J319" s="270">
        <v>153</v>
      </c>
      <c r="K319" s="239" t="s">
        <v>3353</v>
      </c>
      <c r="L319" s="270">
        <v>21</v>
      </c>
      <c r="M319" s="239" t="s">
        <v>3354</v>
      </c>
      <c r="N319" s="270">
        <v>17</v>
      </c>
      <c r="O319" s="2"/>
      <c r="P319" s="2"/>
      <c r="Q319" s="2"/>
      <c r="R319" s="2"/>
      <c r="S319" s="2"/>
      <c r="T319" s="2"/>
      <c r="U319" s="2"/>
      <c r="V319" s="2"/>
      <c r="W319" s="2"/>
      <c r="X319" s="2"/>
      <c r="Y319" s="2"/>
      <c r="Z319" s="2"/>
      <c r="AA319" s="2"/>
      <c r="AB319" s="2"/>
      <c r="AC319" s="2"/>
      <c r="AD319" s="2"/>
      <c r="AE319" s="2"/>
      <c r="AF319" s="2"/>
      <c r="AG319" s="2"/>
      <c r="AH319" s="2"/>
      <c r="AI319" s="2"/>
      <c r="AJ319" s="2"/>
    </row>
    <row r="320" spans="1:36" ht="14.25" customHeight="1">
      <c r="A320" s="242" t="s">
        <v>3355</v>
      </c>
      <c r="B320" s="258" t="s">
        <v>3356</v>
      </c>
      <c r="C320" s="253">
        <v>800</v>
      </c>
      <c r="D320" s="283">
        <v>0.65</v>
      </c>
      <c r="E320" s="242" t="s">
        <v>3357</v>
      </c>
      <c r="F320" s="273">
        <v>7500</v>
      </c>
      <c r="G320" s="242" t="s">
        <v>3358</v>
      </c>
      <c r="H320" s="273">
        <v>9710</v>
      </c>
      <c r="I320" s="242" t="s">
        <v>3359</v>
      </c>
      <c r="J320" s="273">
        <v>8070</v>
      </c>
      <c r="K320" s="242" t="s">
        <v>3360</v>
      </c>
      <c r="L320" s="273">
        <v>9910</v>
      </c>
      <c r="M320" s="242" t="s">
        <v>3361</v>
      </c>
      <c r="N320" s="292">
        <v>11300</v>
      </c>
      <c r="O320" s="2"/>
      <c r="P320" s="2"/>
      <c r="Q320" s="2"/>
      <c r="R320" s="2"/>
      <c r="S320" s="2"/>
      <c r="T320" s="2"/>
      <c r="U320" s="2"/>
      <c r="V320" s="2"/>
      <c r="W320" s="2"/>
      <c r="X320" s="2"/>
      <c r="Y320" s="2"/>
      <c r="Z320" s="2"/>
      <c r="AA320" s="2"/>
      <c r="AB320" s="2"/>
      <c r="AC320" s="2"/>
      <c r="AD320" s="2"/>
      <c r="AE320" s="2"/>
      <c r="AF320" s="2"/>
      <c r="AG320" s="2"/>
      <c r="AH320" s="2"/>
      <c r="AI320" s="2"/>
      <c r="AJ320" s="2"/>
    </row>
    <row r="321" spans="1:36" ht="14.25" customHeight="1">
      <c r="A321" s="239" t="s">
        <v>3362</v>
      </c>
      <c r="B321" s="256" t="s">
        <v>3363</v>
      </c>
      <c r="C321" s="239" t="s">
        <v>3364</v>
      </c>
      <c r="D321" s="282">
        <v>0.02</v>
      </c>
      <c r="E321" s="239" t="s">
        <v>3365</v>
      </c>
      <c r="F321" s="275" t="s">
        <v>3366</v>
      </c>
      <c r="G321" s="239" t="s">
        <v>3367</v>
      </c>
      <c r="H321" s="275" t="s">
        <v>3368</v>
      </c>
      <c r="I321" s="239" t="s">
        <v>3369</v>
      </c>
      <c r="J321" s="275" t="s">
        <v>3370</v>
      </c>
      <c r="K321" s="239" t="s">
        <v>3371</v>
      </c>
      <c r="L321" s="275" t="s">
        <v>3372</v>
      </c>
      <c r="M321" s="239" t="s">
        <v>3373</v>
      </c>
      <c r="N321" s="275" t="s">
        <v>3374</v>
      </c>
      <c r="O321" s="2"/>
      <c r="P321" s="2"/>
      <c r="Q321" s="2"/>
      <c r="R321" s="2"/>
      <c r="S321" s="2"/>
      <c r="T321" s="2"/>
      <c r="U321" s="2"/>
      <c r="V321" s="2"/>
      <c r="W321" s="2"/>
      <c r="X321" s="2"/>
      <c r="Y321" s="2"/>
      <c r="Z321" s="2"/>
      <c r="AA321" s="2"/>
      <c r="AB321" s="2"/>
      <c r="AC321" s="2"/>
      <c r="AD321" s="2"/>
      <c r="AE321" s="2"/>
      <c r="AF321" s="2"/>
      <c r="AG321" s="2"/>
      <c r="AH321" s="2"/>
      <c r="AI321" s="2"/>
      <c r="AJ321" s="2"/>
    </row>
    <row r="322" spans="1:36" ht="14.25" customHeight="1">
      <c r="A322" s="242" t="s">
        <v>3375</v>
      </c>
      <c r="B322" s="258" t="s">
        <v>3376</v>
      </c>
      <c r="C322" s="262">
        <v>3.5</v>
      </c>
      <c r="D322" s="258" t="s">
        <v>3377</v>
      </c>
      <c r="E322" s="242" t="s">
        <v>3378</v>
      </c>
      <c r="F322" s="273">
        <v>2150</v>
      </c>
      <c r="G322" s="242" t="s">
        <v>3379</v>
      </c>
      <c r="H322" s="272">
        <v>588</v>
      </c>
      <c r="I322" s="242" t="s">
        <v>3380</v>
      </c>
      <c r="J322" s="272">
        <v>984</v>
      </c>
      <c r="K322" s="242" t="s">
        <v>3381</v>
      </c>
      <c r="L322" s="272">
        <v>111</v>
      </c>
      <c r="M322" s="242" t="s">
        <v>3382</v>
      </c>
      <c r="N322" s="272">
        <v>82</v>
      </c>
      <c r="O322" s="2"/>
      <c r="P322" s="2"/>
      <c r="Q322" s="2"/>
      <c r="R322" s="2"/>
      <c r="S322" s="2"/>
      <c r="T322" s="2"/>
      <c r="U322" s="2"/>
      <c r="V322" s="2"/>
      <c r="W322" s="2"/>
      <c r="X322" s="2"/>
      <c r="Y322" s="2"/>
      <c r="Z322" s="2"/>
      <c r="AA322" s="2"/>
      <c r="AB322" s="2"/>
      <c r="AC322" s="2"/>
      <c r="AD322" s="2"/>
      <c r="AE322" s="2"/>
      <c r="AF322" s="2"/>
      <c r="AG322" s="2"/>
      <c r="AH322" s="2"/>
      <c r="AI322" s="2"/>
      <c r="AJ322" s="2"/>
    </row>
    <row r="323" spans="1:36" ht="14.25" customHeight="1">
      <c r="A323" s="239" t="s">
        <v>3383</v>
      </c>
      <c r="B323" s="256" t="s">
        <v>3384</v>
      </c>
      <c r="C323" s="257">
        <v>3.5</v>
      </c>
      <c r="D323" s="256" t="s">
        <v>3385</v>
      </c>
      <c r="E323" s="239" t="s">
        <v>3386</v>
      </c>
      <c r="F323" s="271">
        <v>2130</v>
      </c>
      <c r="G323" s="239" t="s">
        <v>3387</v>
      </c>
      <c r="H323" s="270">
        <v>580</v>
      </c>
      <c r="I323" s="239" t="s">
        <v>3388</v>
      </c>
      <c r="J323" s="270">
        <v>971</v>
      </c>
      <c r="K323" s="239" t="s">
        <v>3389</v>
      </c>
      <c r="L323" s="270">
        <v>110</v>
      </c>
      <c r="M323" s="239" t="s">
        <v>3390</v>
      </c>
      <c r="N323" s="270">
        <v>81</v>
      </c>
      <c r="O323" s="2"/>
      <c r="P323" s="2"/>
      <c r="Q323" s="2"/>
      <c r="R323" s="2"/>
      <c r="S323" s="2"/>
      <c r="T323" s="2"/>
      <c r="U323" s="2"/>
      <c r="V323" s="2"/>
      <c r="W323" s="2"/>
      <c r="X323" s="2"/>
      <c r="Y323" s="2"/>
      <c r="Z323" s="2"/>
      <c r="AA323" s="2"/>
      <c r="AB323" s="2"/>
      <c r="AC323" s="2"/>
      <c r="AD323" s="2"/>
      <c r="AE323" s="2"/>
      <c r="AF323" s="2"/>
      <c r="AG323" s="2"/>
      <c r="AH323" s="2"/>
      <c r="AI323" s="2"/>
      <c r="AJ323" s="2"/>
    </row>
    <row r="324" spans="1:36" ht="14.25" customHeight="1">
      <c r="A324" s="242" t="s">
        <v>3391</v>
      </c>
      <c r="B324" s="258" t="s">
        <v>3392</v>
      </c>
      <c r="C324" s="262">
        <v>2.6</v>
      </c>
      <c r="D324" s="258" t="s">
        <v>3393</v>
      </c>
      <c r="E324" s="242" t="s">
        <v>3394</v>
      </c>
      <c r="F324" s="273">
        <v>1380</v>
      </c>
      <c r="G324" s="242" t="s">
        <v>3395</v>
      </c>
      <c r="H324" s="272">
        <v>376</v>
      </c>
      <c r="I324" s="242" t="s">
        <v>3396</v>
      </c>
      <c r="J324" s="272">
        <v>555</v>
      </c>
      <c r="K324" s="242" t="s">
        <v>3397</v>
      </c>
      <c r="L324" s="272">
        <v>68</v>
      </c>
      <c r="M324" s="242" t="s">
        <v>3398</v>
      </c>
      <c r="N324" s="272">
        <v>52</v>
      </c>
      <c r="O324" s="2"/>
      <c r="P324" s="2"/>
      <c r="Q324" s="2"/>
      <c r="R324" s="2"/>
      <c r="S324" s="2"/>
      <c r="T324" s="2"/>
      <c r="U324" s="2"/>
      <c r="V324" s="2"/>
      <c r="W324" s="2"/>
      <c r="X324" s="2"/>
      <c r="Y324" s="2"/>
      <c r="Z324" s="2"/>
      <c r="AA324" s="2"/>
      <c r="AB324" s="2"/>
      <c r="AC324" s="2"/>
      <c r="AD324" s="2"/>
      <c r="AE324" s="2"/>
      <c r="AF324" s="2"/>
      <c r="AG324" s="2"/>
      <c r="AH324" s="2"/>
      <c r="AI324" s="2"/>
      <c r="AJ324" s="2"/>
    </row>
    <row r="325" spans="1:36" ht="14.25" customHeight="1">
      <c r="A325" s="239" t="s">
        <v>3399</v>
      </c>
      <c r="B325" s="256" t="s">
        <v>3400</v>
      </c>
      <c r="C325" s="257">
        <v>3</v>
      </c>
      <c r="D325" s="256" t="s">
        <v>3401</v>
      </c>
      <c r="E325" s="239" t="s">
        <v>3402</v>
      </c>
      <c r="F325" s="271">
        <v>1440</v>
      </c>
      <c r="G325" s="239" t="s">
        <v>3403</v>
      </c>
      <c r="H325" s="270">
        <v>392</v>
      </c>
      <c r="I325" s="239" t="s">
        <v>3404</v>
      </c>
      <c r="J325" s="270">
        <v>613</v>
      </c>
      <c r="K325" s="239" t="s">
        <v>3405</v>
      </c>
      <c r="L325" s="270">
        <v>72</v>
      </c>
      <c r="M325" s="239" t="s">
        <v>3406</v>
      </c>
      <c r="N325" s="270">
        <v>54</v>
      </c>
      <c r="O325" s="2"/>
      <c r="P325" s="2"/>
      <c r="Q325" s="2"/>
      <c r="R325" s="2"/>
      <c r="S325" s="2"/>
      <c r="T325" s="2"/>
      <c r="U325" s="2"/>
      <c r="V325" s="2"/>
      <c r="W325" s="2"/>
      <c r="X325" s="2"/>
      <c r="Y325" s="2"/>
      <c r="Z325" s="2"/>
      <c r="AA325" s="2"/>
      <c r="AB325" s="2"/>
      <c r="AC325" s="2"/>
      <c r="AD325" s="2"/>
      <c r="AE325" s="2"/>
      <c r="AF325" s="2"/>
      <c r="AG325" s="2"/>
      <c r="AH325" s="2"/>
      <c r="AI325" s="2"/>
      <c r="AJ325" s="2"/>
    </row>
    <row r="326" spans="1:36" ht="14.25" customHeight="1">
      <c r="A326" s="242" t="s">
        <v>3407</v>
      </c>
      <c r="B326" s="258" t="s">
        <v>3408</v>
      </c>
      <c r="C326" s="262">
        <v>0.4</v>
      </c>
      <c r="D326" s="258" t="s">
        <v>3409</v>
      </c>
      <c r="E326" s="242" t="s">
        <v>3410</v>
      </c>
      <c r="F326" s="272">
        <v>123</v>
      </c>
      <c r="G326" s="242" t="s">
        <v>3411</v>
      </c>
      <c r="H326" s="272">
        <v>33</v>
      </c>
      <c r="I326" s="242" t="s">
        <v>3412</v>
      </c>
      <c r="J326" s="272">
        <v>37</v>
      </c>
      <c r="K326" s="242" t="s">
        <v>3413</v>
      </c>
      <c r="L326" s="272">
        <v>6</v>
      </c>
      <c r="M326" s="242" t="s">
        <v>3414</v>
      </c>
      <c r="N326" s="272">
        <v>5</v>
      </c>
      <c r="O326" s="2"/>
      <c r="P326" s="2"/>
      <c r="Q326" s="2"/>
      <c r="R326" s="2"/>
      <c r="S326" s="2"/>
      <c r="T326" s="2"/>
      <c r="U326" s="2"/>
      <c r="V326" s="2"/>
      <c r="W326" s="2"/>
      <c r="X326" s="2"/>
      <c r="Y326" s="2"/>
      <c r="Z326" s="2"/>
      <c r="AA326" s="2"/>
      <c r="AB326" s="2"/>
      <c r="AC326" s="2"/>
      <c r="AD326" s="2"/>
      <c r="AE326" s="2"/>
      <c r="AF326" s="2"/>
      <c r="AG326" s="2"/>
      <c r="AH326" s="2"/>
      <c r="AI326" s="2"/>
      <c r="AJ326" s="2"/>
    </row>
    <row r="327" spans="1:36" ht="14.25" customHeight="1">
      <c r="A327" s="239" t="s">
        <v>3415</v>
      </c>
      <c r="B327" s="256" t="s">
        <v>3416</v>
      </c>
      <c r="C327" s="257">
        <v>0.3</v>
      </c>
      <c r="D327" s="256" t="s">
        <v>3417</v>
      </c>
      <c r="E327" s="239" t="s">
        <v>3418</v>
      </c>
      <c r="F327" s="270">
        <v>64</v>
      </c>
      <c r="G327" s="239" t="s">
        <v>3419</v>
      </c>
      <c r="H327" s="270">
        <v>17</v>
      </c>
      <c r="I327" s="239" t="s">
        <v>3420</v>
      </c>
      <c r="J327" s="270">
        <v>19</v>
      </c>
      <c r="K327" s="239" t="s">
        <v>3421</v>
      </c>
      <c r="L327" s="270">
        <v>3</v>
      </c>
      <c r="M327" s="239" t="s">
        <v>3422</v>
      </c>
      <c r="N327" s="270">
        <v>2</v>
      </c>
      <c r="O327" s="2"/>
      <c r="P327" s="2"/>
      <c r="Q327" s="2"/>
      <c r="R327" s="2"/>
      <c r="S327" s="2"/>
      <c r="T327" s="2"/>
      <c r="U327" s="2"/>
      <c r="V327" s="2"/>
      <c r="W327" s="2"/>
      <c r="X327" s="2"/>
      <c r="Y327" s="2"/>
      <c r="Z327" s="2"/>
      <c r="AA327" s="2"/>
      <c r="AB327" s="2"/>
      <c r="AC327" s="2"/>
      <c r="AD327" s="2"/>
      <c r="AE327" s="2"/>
      <c r="AF327" s="2"/>
      <c r="AG327" s="2"/>
      <c r="AH327" s="2"/>
      <c r="AI327" s="2"/>
      <c r="AJ327" s="2"/>
    </row>
    <row r="328" spans="1:36" ht="14.25" customHeight="1">
      <c r="A328" s="242" t="s">
        <v>3423</v>
      </c>
      <c r="B328" s="258" t="s">
        <v>3424</v>
      </c>
      <c r="C328" s="262">
        <v>3.2</v>
      </c>
      <c r="D328" s="258" t="s">
        <v>3425</v>
      </c>
      <c r="E328" s="242" t="s">
        <v>3426</v>
      </c>
      <c r="F328" s="273">
        <v>1720</v>
      </c>
      <c r="G328" s="242" t="s">
        <v>3427</v>
      </c>
      <c r="H328" s="272">
        <v>470</v>
      </c>
      <c r="I328" s="242" t="s">
        <v>3428</v>
      </c>
      <c r="J328" s="272">
        <v>755</v>
      </c>
      <c r="K328" s="242" t="s">
        <v>3429</v>
      </c>
      <c r="L328" s="272">
        <v>87</v>
      </c>
      <c r="M328" s="242" t="s">
        <v>3430</v>
      </c>
      <c r="N328" s="272">
        <v>65</v>
      </c>
      <c r="O328" s="2"/>
      <c r="P328" s="2"/>
      <c r="Q328" s="2"/>
      <c r="R328" s="2"/>
      <c r="S328" s="2"/>
      <c r="T328" s="2"/>
      <c r="U328" s="2"/>
      <c r="V328" s="2"/>
      <c r="W328" s="2"/>
      <c r="X328" s="2"/>
      <c r="Y328" s="2"/>
      <c r="Z328" s="2"/>
      <c r="AA328" s="2"/>
      <c r="AB328" s="2"/>
      <c r="AC328" s="2"/>
      <c r="AD328" s="2"/>
      <c r="AE328" s="2"/>
      <c r="AF328" s="2"/>
      <c r="AG328" s="2"/>
      <c r="AH328" s="2"/>
      <c r="AI328" s="2"/>
      <c r="AJ328" s="2"/>
    </row>
    <row r="329" spans="1:36" ht="14.25" customHeight="1">
      <c r="A329" s="239" t="s">
        <v>3431</v>
      </c>
      <c r="B329" s="256" t="s">
        <v>3432</v>
      </c>
      <c r="C329" s="257">
        <v>3.2</v>
      </c>
      <c r="D329" s="256" t="s">
        <v>3433</v>
      </c>
      <c r="E329" s="239" t="s">
        <v>3434</v>
      </c>
      <c r="F329" s="271">
        <v>1220</v>
      </c>
      <c r="G329" s="239" t="s">
        <v>3435</v>
      </c>
      <c r="H329" s="270">
        <v>333</v>
      </c>
      <c r="I329" s="239" t="s">
        <v>3436</v>
      </c>
      <c r="J329" s="270">
        <v>535</v>
      </c>
      <c r="K329" s="239" t="s">
        <v>3437</v>
      </c>
      <c r="L329" s="270">
        <v>62</v>
      </c>
      <c r="M329" s="239" t="s">
        <v>3438</v>
      </c>
      <c r="N329" s="270">
        <v>46</v>
      </c>
      <c r="O329" s="2"/>
      <c r="P329" s="2"/>
      <c r="Q329" s="2"/>
      <c r="R329" s="2"/>
      <c r="S329" s="2"/>
      <c r="T329" s="2"/>
      <c r="U329" s="2"/>
      <c r="V329" s="2"/>
      <c r="W329" s="2"/>
      <c r="X329" s="2"/>
      <c r="Y329" s="2"/>
      <c r="Z329" s="2"/>
      <c r="AA329" s="2"/>
      <c r="AB329" s="2"/>
      <c r="AC329" s="2"/>
      <c r="AD329" s="2"/>
      <c r="AE329" s="2"/>
      <c r="AF329" s="2"/>
      <c r="AG329" s="2"/>
      <c r="AH329" s="2"/>
      <c r="AI329" s="2"/>
      <c r="AJ329" s="2"/>
    </row>
    <row r="330" spans="1:36" ht="14.25" customHeight="1">
      <c r="A330" s="242" t="s">
        <v>3439</v>
      </c>
      <c r="B330" s="258" t="s">
        <v>3440</v>
      </c>
      <c r="C330" s="242" t="s">
        <v>3441</v>
      </c>
      <c r="D330" s="258" t="s">
        <v>3442</v>
      </c>
      <c r="E330" s="242" t="s">
        <v>3443</v>
      </c>
      <c r="F330" s="272">
        <v>6</v>
      </c>
      <c r="G330" s="242" t="s">
        <v>3444</v>
      </c>
      <c r="H330" s="272">
        <v>2</v>
      </c>
      <c r="I330" s="242" t="s">
        <v>3445</v>
      </c>
      <c r="J330" s="272">
        <v>2</v>
      </c>
      <c r="K330" s="242" t="s">
        <v>3446</v>
      </c>
      <c r="L330" s="274" t="s">
        <v>3447</v>
      </c>
      <c r="M330" s="242" t="s">
        <v>3448</v>
      </c>
      <c r="N330" s="274" t="s">
        <v>3449</v>
      </c>
      <c r="O330" s="2"/>
      <c r="P330" s="2"/>
      <c r="Q330" s="2"/>
      <c r="R330" s="2"/>
      <c r="S330" s="2"/>
      <c r="T330" s="2"/>
      <c r="U330" s="2"/>
      <c r="V330" s="2"/>
      <c r="W330" s="2"/>
      <c r="X330" s="2"/>
      <c r="Y330" s="2"/>
      <c r="Z330" s="2"/>
      <c r="AA330" s="2"/>
      <c r="AB330" s="2"/>
      <c r="AC330" s="2"/>
      <c r="AD330" s="2"/>
      <c r="AE330" s="2"/>
      <c r="AF330" s="2"/>
      <c r="AG330" s="2"/>
      <c r="AH330" s="2"/>
      <c r="AI330" s="2"/>
      <c r="AJ330" s="2"/>
    </row>
    <row r="331" spans="1:36" ht="14.25" customHeight="1">
      <c r="A331" s="239" t="s">
        <v>3450</v>
      </c>
      <c r="B331" s="256" t="s">
        <v>3451</v>
      </c>
      <c r="C331" s="239" t="s">
        <v>3452</v>
      </c>
      <c r="D331" s="256" t="s">
        <v>3453</v>
      </c>
      <c r="E331" s="239" t="s">
        <v>3454</v>
      </c>
      <c r="F331" s="270">
        <v>6</v>
      </c>
      <c r="G331" s="239" t="s">
        <v>3455</v>
      </c>
      <c r="H331" s="270">
        <v>2</v>
      </c>
      <c r="I331" s="239" t="s">
        <v>3456</v>
      </c>
      <c r="J331" s="270">
        <v>2</v>
      </c>
      <c r="K331" s="239" t="s">
        <v>3457</v>
      </c>
      <c r="L331" s="275" t="s">
        <v>3458</v>
      </c>
      <c r="M331" s="239" t="s">
        <v>3459</v>
      </c>
      <c r="N331" s="275" t="s">
        <v>3460</v>
      </c>
      <c r="O331" s="2"/>
      <c r="P331" s="2"/>
      <c r="Q331" s="2"/>
      <c r="R331" s="2"/>
      <c r="S331" s="2"/>
      <c r="T331" s="2"/>
      <c r="U331" s="2"/>
      <c r="V331" s="2"/>
      <c r="W331" s="2"/>
      <c r="X331" s="2"/>
      <c r="Y331" s="2"/>
      <c r="Z331" s="2"/>
      <c r="AA331" s="2"/>
      <c r="AB331" s="2"/>
      <c r="AC331" s="2"/>
      <c r="AD331" s="2"/>
      <c r="AE331" s="2"/>
      <c r="AF331" s="2"/>
      <c r="AG331" s="2"/>
      <c r="AH331" s="2"/>
      <c r="AI331" s="2"/>
      <c r="AJ331" s="2"/>
    </row>
    <row r="332" spans="1:36" ht="14.25" customHeight="1">
      <c r="A332" s="242" t="s">
        <v>3461</v>
      </c>
      <c r="B332" s="258" t="s">
        <v>3462</v>
      </c>
      <c r="C332" s="242" t="s">
        <v>3463</v>
      </c>
      <c r="D332" s="258" t="s">
        <v>3464</v>
      </c>
      <c r="E332" s="242" t="s">
        <v>3465</v>
      </c>
      <c r="F332" s="272">
        <v>8</v>
      </c>
      <c r="G332" s="242" t="s">
        <v>3466</v>
      </c>
      <c r="H332" s="272">
        <v>2</v>
      </c>
      <c r="I332" s="242" t="s">
        <v>3467</v>
      </c>
      <c r="J332" s="272">
        <v>2</v>
      </c>
      <c r="K332" s="242" t="s">
        <v>3468</v>
      </c>
      <c r="L332" s="274" t="s">
        <v>3469</v>
      </c>
      <c r="M332" s="242" t="s">
        <v>3470</v>
      </c>
      <c r="N332" s="274" t="s">
        <v>3471</v>
      </c>
      <c r="O332" s="2"/>
      <c r="P332" s="2"/>
      <c r="Q332" s="2"/>
      <c r="R332" s="2"/>
      <c r="S332" s="2"/>
      <c r="T332" s="2"/>
      <c r="U332" s="2"/>
      <c r="V332" s="2"/>
      <c r="W332" s="2"/>
      <c r="X332" s="2"/>
      <c r="Y332" s="2"/>
      <c r="Z332" s="2"/>
      <c r="AA332" s="2"/>
      <c r="AB332" s="2"/>
      <c r="AC332" s="2"/>
      <c r="AD332" s="2"/>
      <c r="AE332" s="2"/>
      <c r="AF332" s="2"/>
      <c r="AG332" s="2"/>
      <c r="AH332" s="2"/>
      <c r="AI332" s="2"/>
      <c r="AJ332" s="2"/>
    </row>
    <row r="333" spans="1:36" ht="14.25" customHeight="1">
      <c r="A333" s="245" t="s">
        <v>3472</v>
      </c>
      <c r="B333" s="259" t="s">
        <v>3473</v>
      </c>
      <c r="C333" s="245" t="s">
        <v>3474</v>
      </c>
      <c r="D333" s="259" t="s">
        <v>3475</v>
      </c>
      <c r="E333" s="245" t="s">
        <v>3476</v>
      </c>
      <c r="F333" s="276">
        <v>8</v>
      </c>
      <c r="G333" s="245" t="s">
        <v>3477</v>
      </c>
      <c r="H333" s="276">
        <v>2</v>
      </c>
      <c r="I333" s="245" t="s">
        <v>3478</v>
      </c>
      <c r="J333" s="276">
        <v>2</v>
      </c>
      <c r="K333" s="245" t="s">
        <v>3479</v>
      </c>
      <c r="L333" s="277" t="s">
        <v>3480</v>
      </c>
      <c r="M333" s="245" t="s">
        <v>3481</v>
      </c>
      <c r="N333" s="277" t="s">
        <v>3482</v>
      </c>
      <c r="O333" s="2"/>
      <c r="P333" s="2"/>
      <c r="Q333" s="2"/>
      <c r="R333" s="2"/>
      <c r="S333" s="2"/>
      <c r="T333" s="2"/>
      <c r="U333" s="2"/>
      <c r="V333" s="2"/>
      <c r="W333" s="2"/>
      <c r="X333" s="2"/>
      <c r="Y333" s="2"/>
      <c r="Z333" s="2"/>
      <c r="AA333" s="2"/>
      <c r="AB333" s="2"/>
      <c r="AC333" s="2"/>
      <c r="AD333" s="2"/>
      <c r="AE333" s="2"/>
      <c r="AF333" s="2"/>
      <c r="AG333" s="2"/>
      <c r="AH333" s="2"/>
      <c r="AI333" s="2"/>
      <c r="AJ333" s="2"/>
    </row>
    <row r="334" spans="1:36" ht="14.25" customHeight="1">
      <c r="A334" s="235" t="s">
        <v>3483</v>
      </c>
      <c r="B334" s="278" t="s">
        <v>3484</v>
      </c>
      <c r="C334" s="248">
        <v>1.8</v>
      </c>
      <c r="D334" s="278" t="s">
        <v>3485</v>
      </c>
      <c r="E334" s="235" t="s">
        <v>3486</v>
      </c>
      <c r="F334" s="280">
        <v>350</v>
      </c>
      <c r="G334" s="235" t="s">
        <v>3487</v>
      </c>
      <c r="H334" s="280">
        <v>95</v>
      </c>
      <c r="I334" s="235" t="s">
        <v>3488</v>
      </c>
      <c r="J334" s="280">
        <v>126</v>
      </c>
      <c r="K334" s="235" t="s">
        <v>3489</v>
      </c>
      <c r="L334" s="280">
        <v>17</v>
      </c>
      <c r="M334" s="235" t="s">
        <v>3490</v>
      </c>
      <c r="N334" s="280">
        <v>13</v>
      </c>
      <c r="O334" s="2"/>
      <c r="P334" s="2"/>
      <c r="Q334" s="2"/>
      <c r="R334" s="2"/>
      <c r="S334" s="2"/>
      <c r="T334" s="2"/>
      <c r="U334" s="2"/>
      <c r="V334" s="2"/>
      <c r="W334" s="2"/>
      <c r="X334" s="2"/>
      <c r="Y334" s="2"/>
      <c r="Z334" s="2"/>
      <c r="AA334" s="2"/>
      <c r="AB334" s="2"/>
      <c r="AC334" s="2"/>
      <c r="AD334" s="2"/>
      <c r="AE334" s="2"/>
      <c r="AF334" s="2"/>
      <c r="AG334" s="2"/>
      <c r="AH334" s="2"/>
      <c r="AI334" s="2"/>
      <c r="AJ334" s="2"/>
    </row>
    <row r="335" spans="1:36" ht="14.25" customHeight="1">
      <c r="A335" s="239" t="s">
        <v>3491</v>
      </c>
      <c r="B335" s="256" t="s">
        <v>3492</v>
      </c>
      <c r="C335" s="257">
        <v>0.3</v>
      </c>
      <c r="D335" s="256" t="s">
        <v>3493</v>
      </c>
      <c r="E335" s="239" t="s">
        <v>3494</v>
      </c>
      <c r="F335" s="270">
        <v>99</v>
      </c>
      <c r="G335" s="239" t="s">
        <v>3495</v>
      </c>
      <c r="H335" s="270">
        <v>27</v>
      </c>
      <c r="I335" s="239" t="s">
        <v>3496</v>
      </c>
      <c r="J335" s="270">
        <v>30</v>
      </c>
      <c r="K335" s="239" t="s">
        <v>3497</v>
      </c>
      <c r="L335" s="270">
        <v>5</v>
      </c>
      <c r="M335" s="239" t="s">
        <v>3498</v>
      </c>
      <c r="N335" s="270">
        <v>4</v>
      </c>
      <c r="O335" s="2"/>
      <c r="P335" s="2"/>
      <c r="Q335" s="2"/>
      <c r="R335" s="2"/>
      <c r="S335" s="2"/>
      <c r="T335" s="2"/>
      <c r="U335" s="2"/>
      <c r="V335" s="2"/>
      <c r="W335" s="2"/>
      <c r="X335" s="2"/>
      <c r="Y335" s="2"/>
      <c r="Z335" s="2"/>
      <c r="AA335" s="2"/>
      <c r="AB335" s="2"/>
      <c r="AC335" s="2"/>
      <c r="AD335" s="2"/>
      <c r="AE335" s="2"/>
      <c r="AF335" s="2"/>
      <c r="AG335" s="2"/>
      <c r="AH335" s="2"/>
      <c r="AI335" s="2"/>
      <c r="AJ335" s="2"/>
    </row>
    <row r="336" spans="1:36" ht="14.25" customHeight="1">
      <c r="A336" s="242" t="s">
        <v>3499</v>
      </c>
      <c r="B336" s="258" t="s">
        <v>3500</v>
      </c>
      <c r="C336" s="262">
        <v>0.3</v>
      </c>
      <c r="D336" s="258" t="s">
        <v>3501</v>
      </c>
      <c r="E336" s="242" t="s">
        <v>3502</v>
      </c>
      <c r="F336" s="272">
        <v>113</v>
      </c>
      <c r="G336" s="242" t="s">
        <v>3503</v>
      </c>
      <c r="H336" s="272">
        <v>31</v>
      </c>
      <c r="I336" s="242" t="s">
        <v>3504</v>
      </c>
      <c r="J336" s="272">
        <v>34</v>
      </c>
      <c r="K336" s="242" t="s">
        <v>3505</v>
      </c>
      <c r="L336" s="272">
        <v>5</v>
      </c>
      <c r="M336" s="242" t="s">
        <v>3506</v>
      </c>
      <c r="N336" s="272">
        <v>4</v>
      </c>
      <c r="O336" s="2"/>
      <c r="P336" s="2"/>
      <c r="Q336" s="2"/>
      <c r="R336" s="2"/>
      <c r="S336" s="2"/>
      <c r="T336" s="2"/>
      <c r="U336" s="2"/>
      <c r="V336" s="2"/>
      <c r="W336" s="2"/>
      <c r="X336" s="2"/>
      <c r="Y336" s="2"/>
      <c r="Z336" s="2"/>
      <c r="AA336" s="2"/>
      <c r="AB336" s="2"/>
      <c r="AC336" s="2"/>
      <c r="AD336" s="2"/>
      <c r="AE336" s="2"/>
      <c r="AF336" s="2"/>
      <c r="AG336" s="2"/>
      <c r="AH336" s="2"/>
      <c r="AI336" s="2"/>
      <c r="AJ336" s="2"/>
    </row>
    <row r="337" spans="1:36" ht="14.25" customHeight="1">
      <c r="A337" s="239" t="s">
        <v>3507</v>
      </c>
      <c r="B337" s="256" t="s">
        <v>3508</v>
      </c>
      <c r="C337" s="239" t="s">
        <v>3509</v>
      </c>
      <c r="D337" s="256" t="s">
        <v>3510</v>
      </c>
      <c r="E337" s="239" t="s">
        <v>3511</v>
      </c>
      <c r="F337" s="270">
        <v>5</v>
      </c>
      <c r="G337" s="239" t="s">
        <v>3512</v>
      </c>
      <c r="H337" s="270">
        <v>1</v>
      </c>
      <c r="I337" s="239" t="s">
        <v>3513</v>
      </c>
      <c r="J337" s="270">
        <v>1</v>
      </c>
      <c r="K337" s="239" t="s">
        <v>3514</v>
      </c>
      <c r="L337" s="275" t="s">
        <v>3515</v>
      </c>
      <c r="M337" s="239" t="s">
        <v>3516</v>
      </c>
      <c r="N337" s="275" t="s">
        <v>3517</v>
      </c>
      <c r="O337" s="2"/>
      <c r="P337" s="2"/>
      <c r="Q337" s="2"/>
      <c r="R337" s="2"/>
      <c r="S337" s="2"/>
      <c r="T337" s="2"/>
      <c r="U337" s="2"/>
      <c r="V337" s="2"/>
      <c r="W337" s="2"/>
      <c r="X337" s="2"/>
      <c r="Y337" s="2"/>
      <c r="Z337" s="2"/>
      <c r="AA337" s="2"/>
      <c r="AB337" s="2"/>
      <c r="AC337" s="2"/>
      <c r="AD337" s="2"/>
      <c r="AE337" s="2"/>
      <c r="AF337" s="2"/>
      <c r="AG337" s="2"/>
      <c r="AH337" s="2"/>
      <c r="AI337" s="2"/>
      <c r="AJ337" s="2"/>
    </row>
    <row r="338" spans="1:36" ht="14.25" customHeight="1">
      <c r="A338" s="242" t="s">
        <v>3518</v>
      </c>
      <c r="B338" s="258" t="s">
        <v>3519</v>
      </c>
      <c r="C338" s="242" t="s">
        <v>3520</v>
      </c>
      <c r="D338" s="258" t="s">
        <v>3521</v>
      </c>
      <c r="E338" s="242" t="s">
        <v>3522</v>
      </c>
      <c r="F338" s="272">
        <v>25</v>
      </c>
      <c r="G338" s="242" t="s">
        <v>3523</v>
      </c>
      <c r="H338" s="272">
        <v>7</v>
      </c>
      <c r="I338" s="242" t="s">
        <v>3524</v>
      </c>
      <c r="J338" s="272">
        <v>7</v>
      </c>
      <c r="K338" s="242" t="s">
        <v>3525</v>
      </c>
      <c r="L338" s="272">
        <v>1</v>
      </c>
      <c r="M338" s="242" t="s">
        <v>3526</v>
      </c>
      <c r="N338" s="274" t="s">
        <v>3527</v>
      </c>
      <c r="O338" s="2"/>
      <c r="P338" s="2"/>
      <c r="Q338" s="2"/>
      <c r="R338" s="2"/>
      <c r="S338" s="2"/>
      <c r="T338" s="2"/>
      <c r="U338" s="2"/>
      <c r="V338" s="2"/>
      <c r="W338" s="2"/>
      <c r="X338" s="2"/>
      <c r="Y338" s="2"/>
      <c r="Z338" s="2"/>
      <c r="AA338" s="2"/>
      <c r="AB338" s="2"/>
      <c r="AC338" s="2"/>
      <c r="AD338" s="2"/>
      <c r="AE338" s="2"/>
      <c r="AF338" s="2"/>
      <c r="AG338" s="2"/>
      <c r="AH338" s="2"/>
      <c r="AI338" s="2"/>
      <c r="AJ338" s="2"/>
    </row>
    <row r="339" spans="1:36" ht="14.25" customHeight="1">
      <c r="A339" s="239" t="s">
        <v>3528</v>
      </c>
      <c r="B339" s="256" t="s">
        <v>3529</v>
      </c>
      <c r="C339" s="257">
        <v>0.6</v>
      </c>
      <c r="D339" s="256" t="s">
        <v>3530</v>
      </c>
      <c r="E339" s="239" t="s">
        <v>3531</v>
      </c>
      <c r="F339" s="270">
        <v>192</v>
      </c>
      <c r="G339" s="239" t="s">
        <v>3532</v>
      </c>
      <c r="H339" s="270">
        <v>52</v>
      </c>
      <c r="I339" s="239" t="s">
        <v>3533</v>
      </c>
      <c r="J339" s="270">
        <v>60</v>
      </c>
      <c r="K339" s="239" t="s">
        <v>3534</v>
      </c>
      <c r="L339" s="270">
        <v>9</v>
      </c>
      <c r="M339" s="239" t="s">
        <v>3535</v>
      </c>
      <c r="N339" s="270">
        <v>7</v>
      </c>
      <c r="O339" s="2"/>
      <c r="P339" s="2"/>
      <c r="Q339" s="2"/>
      <c r="R339" s="2"/>
      <c r="S339" s="2"/>
      <c r="T339" s="2"/>
      <c r="U339" s="2"/>
      <c r="V339" s="2"/>
      <c r="W339" s="2"/>
      <c r="X339" s="2"/>
      <c r="Y339" s="2"/>
      <c r="Z339" s="2"/>
      <c r="AA339" s="2"/>
      <c r="AB339" s="2"/>
      <c r="AC339" s="2"/>
      <c r="AD339" s="2"/>
      <c r="AE339" s="2"/>
      <c r="AF339" s="2"/>
      <c r="AG339" s="2"/>
      <c r="AH339" s="2"/>
      <c r="AI339" s="2"/>
      <c r="AJ339" s="2"/>
    </row>
    <row r="340" spans="1:36" ht="14.25" customHeight="1">
      <c r="A340" s="242" t="s">
        <v>3536</v>
      </c>
      <c r="B340" s="258" t="s">
        <v>3537</v>
      </c>
      <c r="C340" s="242" t="s">
        <v>3538</v>
      </c>
      <c r="D340" s="258" t="s">
        <v>3539</v>
      </c>
      <c r="E340" s="242" t="s">
        <v>3540</v>
      </c>
      <c r="F340" s="272">
        <v>12</v>
      </c>
      <c r="G340" s="242" t="s">
        <v>3541</v>
      </c>
      <c r="H340" s="272">
        <v>3</v>
      </c>
      <c r="I340" s="242" t="s">
        <v>3542</v>
      </c>
      <c r="J340" s="272">
        <v>4</v>
      </c>
      <c r="K340" s="242" t="s">
        <v>3543</v>
      </c>
      <c r="L340" s="274" t="s">
        <v>3544</v>
      </c>
      <c r="M340" s="242" t="s">
        <v>3545</v>
      </c>
      <c r="N340" s="274" t="s">
        <v>3546</v>
      </c>
      <c r="O340" s="2"/>
      <c r="P340" s="2"/>
      <c r="Q340" s="2"/>
      <c r="R340" s="2"/>
      <c r="S340" s="2"/>
      <c r="T340" s="2"/>
      <c r="U340" s="2"/>
      <c r="V340" s="2"/>
      <c r="W340" s="2"/>
      <c r="X340" s="2"/>
      <c r="Y340" s="2"/>
      <c r="Z340" s="2"/>
      <c r="AA340" s="2"/>
      <c r="AB340" s="2"/>
      <c r="AC340" s="2"/>
      <c r="AD340" s="2"/>
      <c r="AE340" s="2"/>
      <c r="AF340" s="2"/>
      <c r="AG340" s="2"/>
      <c r="AH340" s="2"/>
      <c r="AI340" s="2"/>
      <c r="AJ340" s="2"/>
    </row>
    <row r="341" spans="1:36" ht="14.25" customHeight="1">
      <c r="A341" s="239" t="s">
        <v>3547</v>
      </c>
      <c r="B341" s="256" t="s">
        <v>3548</v>
      </c>
      <c r="C341" s="257">
        <v>0.3</v>
      </c>
      <c r="D341" s="256" t="s">
        <v>3549</v>
      </c>
      <c r="E341" s="239" t="s">
        <v>3550</v>
      </c>
      <c r="F341" s="270">
        <v>99</v>
      </c>
      <c r="G341" s="239" t="s">
        <v>3551</v>
      </c>
      <c r="H341" s="270">
        <v>27</v>
      </c>
      <c r="I341" s="239" t="s">
        <v>3552</v>
      </c>
      <c r="J341" s="270">
        <v>30</v>
      </c>
      <c r="K341" s="239" t="s">
        <v>3553</v>
      </c>
      <c r="L341" s="270">
        <v>5</v>
      </c>
      <c r="M341" s="239" t="s">
        <v>3554</v>
      </c>
      <c r="N341" s="270">
        <v>4</v>
      </c>
      <c r="O341" s="2"/>
      <c r="P341" s="2"/>
      <c r="Q341" s="2"/>
      <c r="R341" s="2"/>
      <c r="S341" s="2"/>
      <c r="T341" s="2"/>
      <c r="U341" s="2"/>
      <c r="V341" s="2"/>
      <c r="W341" s="2"/>
      <c r="X341" s="2"/>
      <c r="Y341" s="2"/>
      <c r="Z341" s="2"/>
      <c r="AA341" s="2"/>
      <c r="AB341" s="2"/>
      <c r="AC341" s="2"/>
      <c r="AD341" s="2"/>
      <c r="AE341" s="2"/>
      <c r="AF341" s="2"/>
      <c r="AG341" s="2"/>
      <c r="AH341" s="2"/>
      <c r="AI341" s="2"/>
      <c r="AJ341" s="2"/>
    </row>
    <row r="342" spans="1:36" ht="14.25" customHeight="1">
      <c r="A342" s="242" t="s">
        <v>3555</v>
      </c>
      <c r="B342" s="258" t="s">
        <v>3556</v>
      </c>
      <c r="C342" s="262">
        <v>0.6</v>
      </c>
      <c r="D342" s="283">
        <v>0.2</v>
      </c>
      <c r="E342" s="242" t="s">
        <v>3557</v>
      </c>
      <c r="F342" s="272">
        <v>124</v>
      </c>
      <c r="G342" s="242" t="s">
        <v>3558</v>
      </c>
      <c r="H342" s="272">
        <v>34</v>
      </c>
      <c r="I342" s="242" t="s">
        <v>3559</v>
      </c>
      <c r="J342" s="272">
        <v>38</v>
      </c>
      <c r="K342" s="242" t="s">
        <v>3560</v>
      </c>
      <c r="L342" s="272">
        <v>6</v>
      </c>
      <c r="M342" s="242" t="s">
        <v>3561</v>
      </c>
      <c r="N342" s="272">
        <v>5</v>
      </c>
      <c r="O342" s="2"/>
      <c r="P342" s="2"/>
      <c r="Q342" s="2"/>
      <c r="R342" s="2"/>
      <c r="S342" s="2"/>
      <c r="T342" s="2"/>
      <c r="U342" s="2"/>
      <c r="V342" s="2"/>
      <c r="W342" s="2"/>
      <c r="X342" s="2"/>
      <c r="Y342" s="2"/>
      <c r="Z342" s="2"/>
      <c r="AA342" s="2"/>
      <c r="AB342" s="2"/>
      <c r="AC342" s="2"/>
      <c r="AD342" s="2"/>
      <c r="AE342" s="2"/>
      <c r="AF342" s="2"/>
      <c r="AG342" s="2"/>
      <c r="AH342" s="2"/>
      <c r="AI342" s="2"/>
      <c r="AJ342" s="2"/>
    </row>
    <row r="343" spans="1:36" ht="14.25" customHeight="1">
      <c r="A343" s="239" t="s">
        <v>3562</v>
      </c>
      <c r="B343" s="256" t="s">
        <v>3563</v>
      </c>
      <c r="C343" s="257">
        <v>9.8000000000000007</v>
      </c>
      <c r="D343" s="282">
        <v>0.35</v>
      </c>
      <c r="E343" s="239" t="s">
        <v>3564</v>
      </c>
      <c r="F343" s="271">
        <v>3970</v>
      </c>
      <c r="G343" s="239" t="s">
        <v>3565</v>
      </c>
      <c r="H343" s="271">
        <v>1240</v>
      </c>
      <c r="I343" s="239" t="s">
        <v>3566</v>
      </c>
      <c r="J343" s="271">
        <v>2960</v>
      </c>
      <c r="K343" s="239" t="s">
        <v>3567</v>
      </c>
      <c r="L343" s="270">
        <v>467</v>
      </c>
      <c r="M343" s="239" t="s">
        <v>3568</v>
      </c>
      <c r="N343" s="270">
        <v>178</v>
      </c>
      <c r="O343" s="2"/>
      <c r="P343" s="2"/>
      <c r="Q343" s="2"/>
      <c r="R343" s="2"/>
      <c r="S343" s="2"/>
      <c r="T343" s="2"/>
      <c r="U343" s="2"/>
      <c r="V343" s="2"/>
      <c r="W343" s="2"/>
      <c r="X343" s="2"/>
      <c r="Y343" s="2"/>
      <c r="Z343" s="2"/>
      <c r="AA343" s="2"/>
      <c r="AB343" s="2"/>
      <c r="AC343" s="2"/>
      <c r="AD343" s="2"/>
      <c r="AE343" s="2"/>
      <c r="AF343" s="2"/>
      <c r="AG343" s="2"/>
      <c r="AH343" s="2"/>
      <c r="AI343" s="2"/>
      <c r="AJ343" s="2"/>
    </row>
    <row r="344" spans="1:36" ht="14.25" customHeight="1">
      <c r="A344" s="242" t="s">
        <v>3569</v>
      </c>
      <c r="B344" s="258" t="s">
        <v>3570</v>
      </c>
      <c r="C344" s="262">
        <v>0.4</v>
      </c>
      <c r="D344" s="283">
        <v>0.19</v>
      </c>
      <c r="E344" s="242" t="s">
        <v>3571</v>
      </c>
      <c r="F344" s="272">
        <v>86</v>
      </c>
      <c r="G344" s="242" t="s">
        <v>3572</v>
      </c>
      <c r="H344" s="272">
        <v>23</v>
      </c>
      <c r="I344" s="242" t="s">
        <v>3573</v>
      </c>
      <c r="J344" s="272">
        <v>26</v>
      </c>
      <c r="K344" s="242" t="s">
        <v>3574</v>
      </c>
      <c r="L344" s="272">
        <v>4</v>
      </c>
      <c r="M344" s="242" t="s">
        <v>3575</v>
      </c>
      <c r="N344" s="272">
        <v>3</v>
      </c>
      <c r="O344" s="2"/>
      <c r="P344" s="2"/>
      <c r="Q344" s="2"/>
      <c r="R344" s="2"/>
      <c r="S344" s="2"/>
      <c r="T344" s="2"/>
      <c r="U344" s="2"/>
      <c r="V344" s="2"/>
      <c r="W344" s="2"/>
      <c r="X344" s="2"/>
      <c r="Y344" s="2"/>
      <c r="Z344" s="2"/>
      <c r="AA344" s="2"/>
      <c r="AB344" s="2"/>
      <c r="AC344" s="2"/>
      <c r="AD344" s="2"/>
      <c r="AE344" s="2"/>
      <c r="AF344" s="2"/>
      <c r="AG344" s="2"/>
      <c r="AH344" s="2"/>
      <c r="AI344" s="2"/>
      <c r="AJ344" s="2"/>
    </row>
    <row r="345" spans="1:36" ht="14.25" customHeight="1">
      <c r="A345" s="256" t="s">
        <v>3576</v>
      </c>
      <c r="B345" s="256" t="s">
        <v>3577</v>
      </c>
      <c r="C345" s="250">
        <v>67</v>
      </c>
      <c r="D345" s="282">
        <v>0.57999999999999996</v>
      </c>
      <c r="E345" s="239" t="s">
        <v>3578</v>
      </c>
      <c r="F345" s="271">
        <v>7940</v>
      </c>
      <c r="G345" s="239" t="s">
        <v>3579</v>
      </c>
      <c r="H345" s="271">
        <v>6490</v>
      </c>
      <c r="I345" s="239" t="s">
        <v>3580</v>
      </c>
      <c r="J345" s="271">
        <v>8140</v>
      </c>
      <c r="K345" s="239" t="s">
        <v>3581</v>
      </c>
      <c r="L345" s="271">
        <v>6960</v>
      </c>
      <c r="M345" s="239" t="s">
        <v>3582</v>
      </c>
      <c r="N345" s="270">
        <v>4380</v>
      </c>
      <c r="O345" s="2"/>
      <c r="P345" s="2"/>
      <c r="Q345" s="2"/>
      <c r="R345" s="2"/>
      <c r="S345" s="2"/>
      <c r="T345" s="2"/>
      <c r="U345" s="2"/>
      <c r="V345" s="2"/>
      <c r="W345" s="2"/>
      <c r="X345" s="2"/>
      <c r="Y345" s="2"/>
      <c r="Z345" s="2"/>
      <c r="AA345" s="2"/>
      <c r="AB345" s="2"/>
      <c r="AC345" s="2"/>
      <c r="AD345" s="2"/>
      <c r="AE345" s="2"/>
      <c r="AF345" s="2"/>
      <c r="AG345" s="2"/>
      <c r="AH345" s="2"/>
      <c r="AI345" s="2"/>
      <c r="AJ345" s="2"/>
    </row>
    <row r="346" spans="1:36" ht="14.25" customHeight="1">
      <c r="A346" s="242" t="s">
        <v>3583</v>
      </c>
      <c r="B346" s="258" t="s">
        <v>3584</v>
      </c>
      <c r="C346" s="242" t="s">
        <v>3585</v>
      </c>
      <c r="D346" s="283">
        <v>0.11</v>
      </c>
      <c r="E346" s="242" t="s">
        <v>3586</v>
      </c>
      <c r="F346" s="272">
        <v>48</v>
      </c>
      <c r="G346" s="242" t="s">
        <v>3587</v>
      </c>
      <c r="H346" s="272">
        <v>13</v>
      </c>
      <c r="I346" s="242" t="s">
        <v>3588</v>
      </c>
      <c r="J346" s="272">
        <v>14</v>
      </c>
      <c r="K346" s="242" t="s">
        <v>3589</v>
      </c>
      <c r="L346" s="272">
        <v>2</v>
      </c>
      <c r="M346" s="242" t="s">
        <v>3590</v>
      </c>
      <c r="N346" s="272">
        <v>2</v>
      </c>
      <c r="O346" s="2"/>
      <c r="P346" s="2"/>
      <c r="Q346" s="2"/>
      <c r="R346" s="2"/>
      <c r="S346" s="2"/>
      <c r="T346" s="2"/>
      <c r="U346" s="2"/>
      <c r="V346" s="2"/>
      <c r="W346" s="2"/>
      <c r="X346" s="2"/>
      <c r="Y346" s="2"/>
      <c r="Z346" s="2"/>
      <c r="AA346" s="2"/>
      <c r="AB346" s="2"/>
      <c r="AC346" s="2"/>
      <c r="AD346" s="2"/>
      <c r="AE346" s="2"/>
      <c r="AF346" s="2"/>
      <c r="AG346" s="2"/>
      <c r="AH346" s="2"/>
      <c r="AI346" s="2"/>
      <c r="AJ346" s="2"/>
    </row>
    <row r="347" spans="1:36" ht="14.25" customHeight="1">
      <c r="A347" s="239" t="s">
        <v>3591</v>
      </c>
      <c r="B347" s="256" t="s">
        <v>3592</v>
      </c>
      <c r="C347" s="239" t="s">
        <v>3593</v>
      </c>
      <c r="D347" s="282">
        <v>0.19</v>
      </c>
      <c r="E347" s="239" t="s">
        <v>3594</v>
      </c>
      <c r="F347" s="270">
        <v>63</v>
      </c>
      <c r="G347" s="239" t="s">
        <v>3595</v>
      </c>
      <c r="H347" s="270">
        <v>17</v>
      </c>
      <c r="I347" s="239" t="s">
        <v>3596</v>
      </c>
      <c r="J347" s="270">
        <v>19</v>
      </c>
      <c r="K347" s="239" t="s">
        <v>3597</v>
      </c>
      <c r="L347" s="270">
        <v>3</v>
      </c>
      <c r="M347" s="239" t="s">
        <v>3598</v>
      </c>
      <c r="N347" s="270">
        <v>2</v>
      </c>
      <c r="O347" s="2"/>
      <c r="P347" s="2"/>
      <c r="Q347" s="2"/>
      <c r="R347" s="2"/>
      <c r="S347" s="2"/>
      <c r="T347" s="2"/>
      <c r="U347" s="2"/>
      <c r="V347" s="2"/>
      <c r="W347" s="2"/>
      <c r="X347" s="2"/>
      <c r="Y347" s="2"/>
      <c r="Z347" s="2"/>
      <c r="AA347" s="2"/>
      <c r="AB347" s="2"/>
      <c r="AC347" s="2"/>
      <c r="AD347" s="2"/>
      <c r="AE347" s="2"/>
      <c r="AF347" s="2"/>
      <c r="AG347" s="2"/>
      <c r="AH347" s="2"/>
      <c r="AI347" s="2"/>
      <c r="AJ347" s="2"/>
    </row>
    <row r="348" spans="1:36" ht="14.25" customHeight="1">
      <c r="A348" s="242" t="s">
        <v>3599</v>
      </c>
      <c r="B348" s="258" t="s">
        <v>3600</v>
      </c>
      <c r="C348" s="262">
        <v>0.3</v>
      </c>
      <c r="D348" s="283">
        <v>0.16</v>
      </c>
      <c r="E348" s="242" t="s">
        <v>3601</v>
      </c>
      <c r="F348" s="272">
        <v>60</v>
      </c>
      <c r="G348" s="242" t="s">
        <v>3602</v>
      </c>
      <c r="H348" s="272">
        <v>16</v>
      </c>
      <c r="I348" s="242" t="s">
        <v>3603</v>
      </c>
      <c r="J348" s="272">
        <v>18</v>
      </c>
      <c r="K348" s="242" t="s">
        <v>3604</v>
      </c>
      <c r="L348" s="272">
        <v>3</v>
      </c>
      <c r="M348" s="242" t="s">
        <v>3605</v>
      </c>
      <c r="N348" s="272">
        <v>2</v>
      </c>
      <c r="O348" s="2"/>
      <c r="P348" s="2"/>
      <c r="Q348" s="2"/>
      <c r="R348" s="2"/>
      <c r="S348" s="2"/>
      <c r="T348" s="2"/>
      <c r="U348" s="2"/>
      <c r="V348" s="2"/>
      <c r="W348" s="2"/>
      <c r="X348" s="2"/>
      <c r="Y348" s="2"/>
      <c r="Z348" s="2"/>
      <c r="AA348" s="2"/>
      <c r="AB348" s="2"/>
      <c r="AC348" s="2"/>
      <c r="AD348" s="2"/>
      <c r="AE348" s="2"/>
      <c r="AF348" s="2"/>
      <c r="AG348" s="2"/>
      <c r="AH348" s="2"/>
      <c r="AI348" s="2"/>
      <c r="AJ348" s="2"/>
    </row>
    <row r="349" spans="1:36" ht="14.25" customHeight="1">
      <c r="A349" s="239" t="s">
        <v>3606</v>
      </c>
      <c r="B349" s="256" t="s">
        <v>3607</v>
      </c>
      <c r="C349" s="239" t="s">
        <v>3608</v>
      </c>
      <c r="D349" s="282">
        <v>0.03</v>
      </c>
      <c r="E349" s="239" t="s">
        <v>3609</v>
      </c>
      <c r="F349" s="270">
        <v>2</v>
      </c>
      <c r="G349" s="239" t="s">
        <v>3610</v>
      </c>
      <c r="H349" s="275" t="s">
        <v>3611</v>
      </c>
      <c r="I349" s="239" t="s">
        <v>3612</v>
      </c>
      <c r="J349" s="275" t="s">
        <v>3613</v>
      </c>
      <c r="K349" s="239" t="s">
        <v>3614</v>
      </c>
      <c r="L349" s="275" t="s">
        <v>3615</v>
      </c>
      <c r="M349" s="239" t="s">
        <v>3616</v>
      </c>
      <c r="N349" s="275" t="s">
        <v>3617</v>
      </c>
      <c r="O349" s="2"/>
      <c r="P349" s="2"/>
      <c r="Q349" s="2"/>
      <c r="R349" s="2"/>
      <c r="S349" s="2"/>
      <c r="T349" s="2"/>
      <c r="U349" s="2"/>
      <c r="V349" s="2"/>
      <c r="W349" s="2"/>
      <c r="X349" s="2"/>
      <c r="Y349" s="2"/>
      <c r="Z349" s="2"/>
      <c r="AA349" s="2"/>
      <c r="AB349" s="2"/>
      <c r="AC349" s="2"/>
      <c r="AD349" s="2"/>
      <c r="AE349" s="2"/>
      <c r="AF349" s="2"/>
      <c r="AG349" s="2"/>
      <c r="AH349" s="2"/>
      <c r="AI349" s="2"/>
      <c r="AJ349" s="2"/>
    </row>
    <row r="350" spans="1:36" ht="14.25" customHeight="1">
      <c r="A350" s="242" t="s">
        <v>3618</v>
      </c>
      <c r="B350" s="258" t="s">
        <v>3619</v>
      </c>
      <c r="C350" s="242" t="s">
        <v>3620</v>
      </c>
      <c r="D350" s="283">
        <v>0.03</v>
      </c>
      <c r="E350" s="242" t="s">
        <v>3621</v>
      </c>
      <c r="F350" s="274" t="s">
        <v>3622</v>
      </c>
      <c r="G350" s="242" t="s">
        <v>3623</v>
      </c>
      <c r="H350" s="274" t="s">
        <v>3624</v>
      </c>
      <c r="I350" s="242" t="s">
        <v>3625</v>
      </c>
      <c r="J350" s="274" t="s">
        <v>3626</v>
      </c>
      <c r="K350" s="242" t="s">
        <v>3627</v>
      </c>
      <c r="L350" s="274" t="s">
        <v>3628</v>
      </c>
      <c r="M350" s="242" t="s">
        <v>3629</v>
      </c>
      <c r="N350" s="274" t="s">
        <v>3630</v>
      </c>
      <c r="O350" s="2"/>
      <c r="P350" s="2"/>
      <c r="Q350" s="2"/>
      <c r="R350" s="2"/>
      <c r="S350" s="2"/>
      <c r="T350" s="2"/>
      <c r="U350" s="2"/>
      <c r="V350" s="2"/>
      <c r="W350" s="2"/>
      <c r="X350" s="2"/>
      <c r="Y350" s="2"/>
      <c r="Z350" s="2"/>
      <c r="AA350" s="2"/>
      <c r="AB350" s="2"/>
      <c r="AC350" s="2"/>
      <c r="AD350" s="2"/>
      <c r="AE350" s="2"/>
      <c r="AF350" s="2"/>
      <c r="AG350" s="2"/>
      <c r="AH350" s="2"/>
      <c r="AI350" s="2"/>
      <c r="AJ350" s="2"/>
    </row>
    <row r="351" spans="1:36" ht="14.25" customHeight="1">
      <c r="A351" s="239" t="s">
        <v>3631</v>
      </c>
      <c r="B351" s="256" t="s">
        <v>3632</v>
      </c>
      <c r="C351" s="239" t="s">
        <v>3633</v>
      </c>
      <c r="D351" s="300">
        <v>4.0000000000000001E-3</v>
      </c>
      <c r="E351" s="239" t="s">
        <v>3634</v>
      </c>
      <c r="F351" s="275" t="s">
        <v>3635</v>
      </c>
      <c r="G351" s="239" t="s">
        <v>3636</v>
      </c>
      <c r="H351" s="275" t="s">
        <v>3637</v>
      </c>
      <c r="I351" s="239" t="s">
        <v>3638</v>
      </c>
      <c r="J351" s="275" t="s">
        <v>3639</v>
      </c>
      <c r="K351" s="239" t="s">
        <v>3640</v>
      </c>
      <c r="L351" s="275" t="s">
        <v>3641</v>
      </c>
      <c r="M351" s="239" t="s">
        <v>3642</v>
      </c>
      <c r="N351" s="275" t="s">
        <v>3643</v>
      </c>
      <c r="O351" s="2"/>
      <c r="P351" s="2"/>
      <c r="Q351" s="2"/>
      <c r="R351" s="2"/>
      <c r="S351" s="2"/>
      <c r="T351" s="2"/>
      <c r="U351" s="2"/>
      <c r="V351" s="2"/>
      <c r="W351" s="2"/>
      <c r="X351" s="2"/>
      <c r="Y351" s="2"/>
      <c r="Z351" s="2"/>
      <c r="AA351" s="2"/>
      <c r="AB351" s="2"/>
      <c r="AC351" s="2"/>
      <c r="AD351" s="2"/>
      <c r="AE351" s="2"/>
      <c r="AF351" s="2"/>
      <c r="AG351" s="2"/>
      <c r="AH351" s="2"/>
      <c r="AI351" s="2"/>
      <c r="AJ351" s="2"/>
    </row>
    <row r="352" spans="1:36" ht="14.25" customHeight="1">
      <c r="A352" s="242" t="s">
        <v>3644</v>
      </c>
      <c r="B352" s="258" t="s">
        <v>3645</v>
      </c>
      <c r="C352" s="242" t="s">
        <v>3646</v>
      </c>
      <c r="D352" s="283">
        <v>0.02</v>
      </c>
      <c r="E352" s="242" t="s">
        <v>3647</v>
      </c>
      <c r="F352" s="272">
        <v>3</v>
      </c>
      <c r="G352" s="242" t="s">
        <v>3648</v>
      </c>
      <c r="H352" s="274" t="s">
        <v>3649</v>
      </c>
      <c r="I352" s="242" t="s">
        <v>3650</v>
      </c>
      <c r="J352" s="274" t="s">
        <v>3651</v>
      </c>
      <c r="K352" s="242" t="s">
        <v>3652</v>
      </c>
      <c r="L352" s="274" t="s">
        <v>3653</v>
      </c>
      <c r="M352" s="242" t="s">
        <v>3654</v>
      </c>
      <c r="N352" s="274" t="s">
        <v>3655</v>
      </c>
      <c r="O352" s="2"/>
      <c r="P352" s="2"/>
      <c r="Q352" s="2"/>
      <c r="R352" s="2"/>
      <c r="S352" s="2"/>
      <c r="T352" s="2"/>
      <c r="U352" s="2"/>
      <c r="V352" s="2"/>
      <c r="W352" s="2"/>
      <c r="X352" s="2"/>
      <c r="Y352" s="2"/>
      <c r="Z352" s="2"/>
      <c r="AA352" s="2"/>
      <c r="AB352" s="2"/>
      <c r="AC352" s="2"/>
      <c r="AD352" s="2"/>
      <c r="AE352" s="2"/>
      <c r="AF352" s="2"/>
      <c r="AG352" s="2"/>
      <c r="AH352" s="2"/>
      <c r="AI352" s="2"/>
      <c r="AJ352" s="2"/>
    </row>
    <row r="353" spans="1:36" ht="14.25" customHeight="1">
      <c r="A353" s="239" t="s">
        <v>3656</v>
      </c>
      <c r="B353" s="256" t="s">
        <v>3657</v>
      </c>
      <c r="C353" s="239" t="s">
        <v>3658</v>
      </c>
      <c r="D353" s="282">
        <v>0.04</v>
      </c>
      <c r="E353" s="239" t="s">
        <v>3659</v>
      </c>
      <c r="F353" s="270">
        <v>11</v>
      </c>
      <c r="G353" s="239" t="s">
        <v>3660</v>
      </c>
      <c r="H353" s="270">
        <v>3</v>
      </c>
      <c r="I353" s="239" t="s">
        <v>3661</v>
      </c>
      <c r="J353" s="270">
        <v>3</v>
      </c>
      <c r="K353" s="239" t="s">
        <v>3662</v>
      </c>
      <c r="L353" s="275" t="s">
        <v>3663</v>
      </c>
      <c r="M353" s="239" t="s">
        <v>3664</v>
      </c>
      <c r="N353" s="275" t="s">
        <v>3665</v>
      </c>
      <c r="O353" s="2"/>
      <c r="P353" s="2"/>
      <c r="Q353" s="2"/>
      <c r="R353" s="2"/>
      <c r="S353" s="2"/>
      <c r="T353" s="2"/>
      <c r="U353" s="2"/>
      <c r="V353" s="2"/>
      <c r="W353" s="2"/>
      <c r="X353" s="2"/>
      <c r="Y353" s="2"/>
      <c r="Z353" s="2"/>
      <c r="AA353" s="2"/>
      <c r="AB353" s="2"/>
      <c r="AC353" s="2"/>
      <c r="AD353" s="2"/>
      <c r="AE353" s="2"/>
      <c r="AF353" s="2"/>
      <c r="AG353" s="2"/>
      <c r="AH353" s="2"/>
      <c r="AI353" s="2"/>
      <c r="AJ353" s="2"/>
    </row>
    <row r="354" spans="1:36" ht="14.25" customHeight="1">
      <c r="A354" s="242" t="s">
        <v>3666</v>
      </c>
      <c r="B354" s="258" t="s">
        <v>3667</v>
      </c>
      <c r="C354" s="262">
        <v>0.3</v>
      </c>
      <c r="D354" s="283">
        <v>0.1</v>
      </c>
      <c r="E354" s="242" t="s">
        <v>3668</v>
      </c>
      <c r="F354" s="272">
        <v>73</v>
      </c>
      <c r="G354" s="242" t="s">
        <v>3669</v>
      </c>
      <c r="H354" s="272">
        <v>20</v>
      </c>
      <c r="I354" s="242" t="s">
        <v>3670</v>
      </c>
      <c r="J354" s="272">
        <v>22</v>
      </c>
      <c r="K354" s="242" t="s">
        <v>3671</v>
      </c>
      <c r="L354" s="272">
        <v>3</v>
      </c>
      <c r="M354" s="242" t="s">
        <v>3672</v>
      </c>
      <c r="N354" s="272">
        <v>3</v>
      </c>
      <c r="O354" s="2"/>
      <c r="P354" s="2"/>
      <c r="Q354" s="2"/>
      <c r="R354" s="2"/>
      <c r="S354" s="2"/>
      <c r="T354" s="2"/>
      <c r="U354" s="2"/>
      <c r="V354" s="2"/>
      <c r="W354" s="2"/>
      <c r="X354" s="2"/>
      <c r="Y354" s="2"/>
      <c r="Z354" s="2"/>
      <c r="AA354" s="2"/>
      <c r="AB354" s="2"/>
      <c r="AC354" s="2"/>
      <c r="AD354" s="2"/>
      <c r="AE354" s="2"/>
      <c r="AF354" s="2"/>
      <c r="AG354" s="2"/>
      <c r="AH354" s="2"/>
      <c r="AI354" s="2"/>
      <c r="AJ354" s="2"/>
    </row>
    <row r="355" spans="1:36" ht="14.25" customHeight="1">
      <c r="A355" s="239" t="s">
        <v>3673</v>
      </c>
      <c r="B355" s="256" t="s">
        <v>3674</v>
      </c>
      <c r="C355" s="250">
        <v>26</v>
      </c>
      <c r="D355" s="256" t="s">
        <v>3675</v>
      </c>
      <c r="E355" s="239" t="s">
        <v>3676</v>
      </c>
      <c r="F355" s="271">
        <v>9910</v>
      </c>
      <c r="G355" s="239" t="s">
        <v>3677</v>
      </c>
      <c r="H355" s="271">
        <v>4920</v>
      </c>
      <c r="I355" s="239" t="s">
        <v>3678</v>
      </c>
      <c r="J355" s="271">
        <v>9320</v>
      </c>
      <c r="K355" s="239" t="s">
        <v>3679</v>
      </c>
      <c r="L355" s="271">
        <v>4460</v>
      </c>
      <c r="M355" s="239" t="s">
        <v>3680</v>
      </c>
      <c r="N355" s="270">
        <v>1360</v>
      </c>
      <c r="O355" s="2"/>
      <c r="P355" s="2"/>
      <c r="Q355" s="2"/>
      <c r="R355" s="2"/>
      <c r="S355" s="2"/>
      <c r="T355" s="2"/>
      <c r="U355" s="2"/>
      <c r="V355" s="2"/>
      <c r="W355" s="2"/>
      <c r="X355" s="2"/>
      <c r="Y355" s="2"/>
      <c r="Z355" s="2"/>
      <c r="AA355" s="2"/>
      <c r="AB355" s="2"/>
      <c r="AC355" s="2"/>
      <c r="AD355" s="2"/>
      <c r="AE355" s="2"/>
      <c r="AF355" s="2"/>
      <c r="AG355" s="2"/>
      <c r="AH355" s="2"/>
      <c r="AI355" s="2"/>
      <c r="AJ355" s="2"/>
    </row>
    <row r="356" spans="1:36" ht="14.25" customHeight="1">
      <c r="A356" s="258" t="s">
        <v>3681</v>
      </c>
      <c r="B356" s="258" t="s">
        <v>3682</v>
      </c>
      <c r="C356" s="253">
        <v>26</v>
      </c>
      <c r="D356" s="258" t="s">
        <v>3683</v>
      </c>
      <c r="E356" s="242" t="s">
        <v>3684</v>
      </c>
      <c r="F356" s="273">
        <v>9050</v>
      </c>
      <c r="G356" s="242" t="s">
        <v>3685</v>
      </c>
      <c r="H356" s="273">
        <v>4490</v>
      </c>
      <c r="I356" s="242" t="s">
        <v>3686</v>
      </c>
      <c r="J356" s="273">
        <v>8520</v>
      </c>
      <c r="K356" s="242" t="s">
        <v>3687</v>
      </c>
      <c r="L356" s="273">
        <v>4080</v>
      </c>
      <c r="M356" s="242" t="s">
        <v>3688</v>
      </c>
      <c r="N356" s="272">
        <v>1250</v>
      </c>
      <c r="O356" s="2"/>
      <c r="P356" s="2"/>
      <c r="Q356" s="2"/>
      <c r="R356" s="2"/>
      <c r="S356" s="2"/>
      <c r="T356" s="2"/>
      <c r="U356" s="2"/>
      <c r="V356" s="2"/>
      <c r="W356" s="2"/>
      <c r="X356" s="2"/>
      <c r="Y356" s="2"/>
      <c r="Z356" s="2"/>
      <c r="AA356" s="2"/>
      <c r="AB356" s="2"/>
      <c r="AC356" s="2"/>
      <c r="AD356" s="2"/>
      <c r="AE356" s="2"/>
      <c r="AF356" s="2"/>
      <c r="AG356" s="2"/>
      <c r="AH356" s="2"/>
      <c r="AI356" s="2"/>
      <c r="AJ356" s="2"/>
    </row>
    <row r="357" spans="1:36" ht="14.25" customHeight="1">
      <c r="A357" s="259" t="s">
        <v>3689</v>
      </c>
      <c r="B357" s="259" t="s">
        <v>3690</v>
      </c>
      <c r="C357" s="288">
        <v>26</v>
      </c>
      <c r="D357" s="259" t="s">
        <v>3691</v>
      </c>
      <c r="E357" s="245" t="s">
        <v>3692</v>
      </c>
      <c r="F357" s="289">
        <v>7320</v>
      </c>
      <c r="G357" s="245" t="s">
        <v>3693</v>
      </c>
      <c r="H357" s="289">
        <v>3630</v>
      </c>
      <c r="I357" s="245" t="s">
        <v>3694</v>
      </c>
      <c r="J357" s="289">
        <v>6880</v>
      </c>
      <c r="K357" s="245" t="s">
        <v>3695</v>
      </c>
      <c r="L357" s="289">
        <v>3300</v>
      </c>
      <c r="M357" s="245" t="s">
        <v>3696</v>
      </c>
      <c r="N357" s="276">
        <v>1010</v>
      </c>
      <c r="O357" s="2"/>
      <c r="P357" s="2"/>
      <c r="Q357" s="2"/>
      <c r="R357" s="2"/>
      <c r="S357" s="2"/>
      <c r="T357" s="2"/>
      <c r="U357" s="2"/>
      <c r="V357" s="2"/>
      <c r="W357" s="2"/>
      <c r="X357" s="2"/>
      <c r="Y357" s="2"/>
      <c r="Z357" s="2"/>
      <c r="AA357" s="2"/>
      <c r="AB357" s="2"/>
      <c r="AC357" s="2"/>
      <c r="AD357" s="2"/>
      <c r="AE357" s="2"/>
      <c r="AF357" s="2"/>
      <c r="AG357" s="2"/>
      <c r="AH357" s="2"/>
      <c r="AI357" s="2"/>
      <c r="AJ357" s="2"/>
    </row>
    <row r="358" spans="1:3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row>
    <row r="359" spans="1:36" ht="14.25" customHeight="1">
      <c r="A359" s="6"/>
      <c r="B359" s="303" t="s">
        <v>3697</v>
      </c>
      <c r="C359" s="303" t="s">
        <v>3698</v>
      </c>
      <c r="D359" s="5" t="s">
        <v>3699</v>
      </c>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row>
    <row r="360" spans="1:36" ht="14.25" customHeight="1">
      <c r="A360" s="2" t="s">
        <v>1198</v>
      </c>
      <c r="B360" s="304">
        <v>1</v>
      </c>
      <c r="C360" s="304">
        <v>1</v>
      </c>
      <c r="D360" s="2" t="s">
        <v>3700</v>
      </c>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row>
    <row r="361" spans="1:36" ht="14.25" customHeight="1">
      <c r="A361" s="2" t="s">
        <v>61</v>
      </c>
      <c r="B361" s="304">
        <v>16.2</v>
      </c>
      <c r="C361" s="304">
        <v>5</v>
      </c>
      <c r="D361" s="2" t="s">
        <v>3701</v>
      </c>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row>
    <row r="362" spans="1:36" ht="14.25" customHeight="1">
      <c r="A362" s="2" t="s">
        <v>70</v>
      </c>
      <c r="B362" s="304">
        <v>5.6</v>
      </c>
      <c r="C362" s="304">
        <v>1.8</v>
      </c>
      <c r="D362" s="2" t="s">
        <v>3702</v>
      </c>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row>
    <row r="363" spans="1:36" ht="14.25" customHeight="1">
      <c r="A363" s="2" t="s">
        <v>72</v>
      </c>
      <c r="B363" s="304">
        <v>-2.4</v>
      </c>
      <c r="C363" s="304">
        <v>-8.1999999999999993</v>
      </c>
      <c r="D363" s="2" t="s">
        <v>3703</v>
      </c>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row>
    <row r="364" spans="1:36" ht="14.25" customHeight="1">
      <c r="A364" s="2" t="s">
        <v>74</v>
      </c>
      <c r="B364" s="304">
        <v>0</v>
      </c>
      <c r="C364" s="304">
        <v>0</v>
      </c>
      <c r="D364" s="2" t="s">
        <v>3704</v>
      </c>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row>
    <row r="365" spans="1:36" ht="14.25" customHeight="1">
      <c r="A365" s="2" t="s">
        <v>76</v>
      </c>
      <c r="B365" s="304">
        <v>0</v>
      </c>
      <c r="C365" s="304">
        <v>0</v>
      </c>
      <c r="D365" s="2" t="s">
        <v>3704</v>
      </c>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row>
    <row r="366" spans="1:36" ht="14.25" customHeight="1">
      <c r="A366" s="2" t="s">
        <v>79</v>
      </c>
      <c r="B366" s="304">
        <v>0</v>
      </c>
      <c r="C366" s="304">
        <v>0</v>
      </c>
      <c r="D366" s="2" t="s">
        <v>3705</v>
      </c>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row>
    <row r="367" spans="1:36" ht="14.25" customHeight="1">
      <c r="A367" s="2" t="s">
        <v>81</v>
      </c>
      <c r="B367" s="304">
        <v>1200</v>
      </c>
      <c r="C367" s="304">
        <v>345</v>
      </c>
      <c r="D367" s="2" t="s">
        <v>3706</v>
      </c>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row>
    <row r="368" spans="1:36" ht="14.25" customHeight="1">
      <c r="A368" s="2" t="s">
        <v>83</v>
      </c>
      <c r="B368" s="304">
        <v>-160</v>
      </c>
      <c r="C368" s="304">
        <v>-46</v>
      </c>
      <c r="D368" s="2" t="s">
        <v>3707</v>
      </c>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row>
    <row r="369" spans="1:36" ht="14.25" customHeight="1">
      <c r="A369" s="2" t="s">
        <v>85</v>
      </c>
      <c r="B369" s="304">
        <v>84</v>
      </c>
      <c r="C369" s="304">
        <v>28</v>
      </c>
      <c r="D369" s="2" t="s">
        <v>3708</v>
      </c>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row>
    <row r="370" spans="1:36" ht="14.25" customHeight="1">
      <c r="A370" s="2" t="s">
        <v>87</v>
      </c>
      <c r="B370" s="304">
        <v>264</v>
      </c>
      <c r="C370" s="304">
        <v>265</v>
      </c>
      <c r="D370" s="2" t="s">
        <v>3709</v>
      </c>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row>
    <row r="371" spans="1:36" ht="14.25" customHeight="1">
      <c r="A371" s="2" t="s">
        <v>3710</v>
      </c>
      <c r="B371" s="304">
        <v>1</v>
      </c>
      <c r="C371" s="304">
        <v>1</v>
      </c>
      <c r="D371" s="2" t="s">
        <v>3711</v>
      </c>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row>
    <row r="372" spans="1:36" ht="14.25" customHeight="1">
      <c r="A372" s="2"/>
      <c r="B372" s="2"/>
      <c r="C372" s="2"/>
      <c r="D372" s="2" t="s">
        <v>3712</v>
      </c>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row>
    <row r="373" spans="1:36" ht="14.25" customHeight="1">
      <c r="A373" s="2"/>
      <c r="B373" s="2"/>
      <c r="C373" s="2"/>
      <c r="D373" s="2" t="s">
        <v>3713</v>
      </c>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row>
    <row r="374" spans="1:36" ht="14.25" customHeight="1">
      <c r="A374" s="8"/>
      <c r="B374" s="8"/>
      <c r="C374" s="8"/>
      <c r="D374" s="8"/>
      <c r="E374" s="8"/>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row>
    <row r="375" spans="1:36" ht="14.25" customHeight="1">
      <c r="A375" s="8"/>
      <c r="B375" s="8"/>
      <c r="C375" s="8"/>
      <c r="D375" s="8"/>
      <c r="E375" s="8"/>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row>
    <row r="376" spans="1:36" ht="14.25" customHeight="1">
      <c r="A376" s="8"/>
      <c r="B376" s="8"/>
      <c r="C376" s="8"/>
      <c r="D376" s="8"/>
      <c r="E376" s="8"/>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row>
    <row r="377" spans="1:36" ht="14.25" customHeight="1">
      <c r="A377" s="8"/>
      <c r="B377" s="8"/>
      <c r="C377" s="8"/>
      <c r="D377" s="8"/>
      <c r="E377" s="8"/>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row>
    <row r="378" spans="1:36" ht="14.25" customHeight="1">
      <c r="A378" s="8"/>
      <c r="B378" s="8"/>
      <c r="C378" s="8"/>
      <c r="D378" s="8"/>
      <c r="E378" s="8"/>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row>
    <row r="379" spans="1:36" ht="14.25" customHeight="1">
      <c r="A379" s="8"/>
      <c r="B379" s="8"/>
      <c r="C379" s="8"/>
      <c r="D379" s="8"/>
      <c r="E379" s="8"/>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row>
    <row r="380" spans="1:36" ht="14.25" customHeight="1">
      <c r="A380" s="8"/>
      <c r="B380" s="8"/>
      <c r="C380" s="8"/>
      <c r="D380" s="8"/>
      <c r="E380" s="8"/>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row>
    <row r="381" spans="1:36" ht="14.25" customHeight="1">
      <c r="A381" s="8"/>
      <c r="B381" s="8"/>
      <c r="C381" s="8"/>
      <c r="D381" s="8"/>
      <c r="E381" s="8"/>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row>
    <row r="382" spans="1:36" ht="14.25" customHeight="1">
      <c r="A382" s="8"/>
      <c r="B382" s="8"/>
      <c r="C382" s="8"/>
      <c r="D382" s="8"/>
      <c r="E382" s="8"/>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row>
    <row r="383" spans="1:36" ht="14.25" customHeight="1">
      <c r="A383" s="8"/>
      <c r="B383" s="8"/>
      <c r="C383" s="8"/>
      <c r="D383" s="8"/>
      <c r="E383" s="8"/>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row>
    <row r="384" spans="1:36" ht="14.25" customHeight="1">
      <c r="A384" s="8"/>
      <c r="B384" s="8"/>
      <c r="C384" s="8"/>
      <c r="D384" s="8"/>
      <c r="E384" s="8"/>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row>
    <row r="385" spans="1:36" ht="14.25" customHeight="1">
      <c r="A385" s="8"/>
      <c r="B385" s="8"/>
      <c r="C385" s="8"/>
      <c r="D385" s="8"/>
      <c r="E385" s="8"/>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row>
    <row r="386" spans="1:36" ht="14.25" customHeight="1">
      <c r="A386" s="8"/>
      <c r="B386" s="8"/>
      <c r="C386" s="8"/>
      <c r="D386" s="8"/>
      <c r="E386" s="8"/>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row>
    <row r="387" spans="1:36" ht="14.25" customHeight="1">
      <c r="A387" s="8"/>
      <c r="B387" s="8"/>
      <c r="C387" s="8"/>
      <c r="D387" s="8"/>
      <c r="E387" s="8"/>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row>
    <row r="388" spans="1:36" ht="14.25" customHeight="1">
      <c r="A388" s="8"/>
      <c r="B388" s="8"/>
      <c r="C388" s="8"/>
      <c r="D388" s="8"/>
      <c r="E388" s="8"/>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row>
    <row r="389" spans="1:36" ht="14.25" customHeight="1">
      <c r="A389" s="8"/>
      <c r="B389" s="8"/>
      <c r="C389" s="8"/>
      <c r="D389" s="8"/>
      <c r="E389" s="8"/>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row>
    <row r="390" spans="1:36" ht="14.25" customHeight="1">
      <c r="A390" s="8"/>
      <c r="B390" s="8"/>
      <c r="C390" s="8"/>
      <c r="D390" s="8"/>
      <c r="E390" s="8"/>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row>
    <row r="391" spans="1:36" ht="14.25" customHeight="1">
      <c r="A391" s="8"/>
      <c r="B391" s="8"/>
      <c r="C391" s="8"/>
      <c r="D391" s="8"/>
      <c r="E391" s="8"/>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row>
    <row r="392" spans="1:36" ht="14.25" customHeight="1">
      <c r="A392" s="8"/>
      <c r="B392" s="8"/>
      <c r="C392" s="8"/>
      <c r="D392" s="8"/>
      <c r="E392" s="8"/>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row>
    <row r="393" spans="1:36" ht="14.25" customHeight="1">
      <c r="A393" s="8"/>
      <c r="B393" s="8"/>
      <c r="C393" s="8"/>
      <c r="D393" s="8"/>
      <c r="E393" s="8"/>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row>
    <row r="394" spans="1:36" ht="14.25" customHeight="1">
      <c r="A394" s="8"/>
      <c r="B394" s="8"/>
      <c r="C394" s="8"/>
      <c r="D394" s="8"/>
      <c r="E394" s="8"/>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row>
    <row r="395" spans="1:36" ht="14.25" customHeight="1">
      <c r="A395" s="8"/>
      <c r="B395" s="8"/>
      <c r="C395" s="8"/>
      <c r="D395" s="8"/>
      <c r="E395" s="8"/>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row>
    <row r="396" spans="1:36" ht="14.25" customHeight="1">
      <c r="A396" s="8"/>
      <c r="B396" s="8"/>
      <c r="C396" s="8"/>
      <c r="D396" s="8"/>
      <c r="E396" s="8"/>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row>
    <row r="397" spans="1:36" ht="14.25" customHeight="1">
      <c r="A397" s="8"/>
      <c r="B397" s="8"/>
      <c r="C397" s="8"/>
      <c r="D397" s="8"/>
      <c r="E397" s="8"/>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row>
    <row r="398" spans="1:36" ht="14.25" customHeight="1">
      <c r="A398" s="8"/>
      <c r="B398" s="8"/>
      <c r="C398" s="8"/>
      <c r="D398" s="8"/>
      <c r="E398" s="8"/>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row>
    <row r="399" spans="1:36" ht="14.25" customHeight="1">
      <c r="A399" s="8"/>
      <c r="B399" s="8"/>
      <c r="C399" s="8"/>
      <c r="D399" s="8"/>
      <c r="E399" s="8"/>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row>
    <row r="400" spans="1:36" ht="14.25" customHeight="1">
      <c r="A400" s="8"/>
      <c r="B400" s="8"/>
      <c r="C400" s="8"/>
      <c r="D400" s="8"/>
      <c r="E400" s="8"/>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row>
    <row r="401" spans="1:36" ht="14.25" customHeight="1">
      <c r="A401" s="8"/>
      <c r="B401" s="8"/>
      <c r="C401" s="8"/>
      <c r="D401" s="8"/>
      <c r="E401" s="8"/>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row>
    <row r="402" spans="1:36" ht="14.25" customHeight="1">
      <c r="A402" s="8"/>
      <c r="B402" s="8"/>
      <c r="C402" s="8"/>
      <c r="D402" s="8"/>
      <c r="E402" s="8"/>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row>
    <row r="403" spans="1:36" ht="14.25" customHeight="1">
      <c r="A403" s="8"/>
      <c r="B403" s="8"/>
      <c r="C403" s="8"/>
      <c r="D403" s="8"/>
      <c r="E403" s="8"/>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row>
    <row r="404" spans="1:36" ht="14.25" customHeight="1">
      <c r="A404" s="8"/>
      <c r="B404" s="8"/>
      <c r="C404" s="8"/>
      <c r="D404" s="8"/>
      <c r="E404" s="8"/>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row>
    <row r="405" spans="1:36" ht="14.25" customHeight="1">
      <c r="A405" s="8"/>
      <c r="B405" s="8"/>
      <c r="C405" s="8"/>
      <c r="D405" s="8"/>
      <c r="E405" s="8"/>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row>
    <row r="406" spans="1:36" ht="14.25" customHeight="1">
      <c r="A406" s="8"/>
      <c r="B406" s="8"/>
      <c r="C406" s="8"/>
      <c r="D406" s="8"/>
      <c r="E406" s="8"/>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row>
    <row r="407" spans="1:36" ht="14.25" customHeight="1">
      <c r="A407" s="8"/>
      <c r="B407" s="8"/>
      <c r="C407" s="8"/>
      <c r="D407" s="8"/>
      <c r="E407" s="8"/>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row>
    <row r="408" spans="1:36" ht="14.25" customHeight="1">
      <c r="A408" s="8"/>
      <c r="B408" s="8"/>
      <c r="C408" s="8"/>
      <c r="D408" s="8"/>
      <c r="E408" s="8"/>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row>
    <row r="409" spans="1:36" ht="14.25" customHeight="1">
      <c r="A409" s="8"/>
      <c r="B409" s="8"/>
      <c r="C409" s="8"/>
      <c r="D409" s="8"/>
      <c r="E409" s="8"/>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row>
    <row r="410" spans="1:36" ht="14.25" customHeight="1">
      <c r="A410" s="8"/>
      <c r="B410" s="8"/>
      <c r="C410" s="8"/>
      <c r="D410" s="8"/>
      <c r="E410" s="8"/>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row>
    <row r="411" spans="1:36" ht="14.25" customHeight="1">
      <c r="A411" s="8"/>
      <c r="B411" s="8"/>
      <c r="C411" s="8"/>
      <c r="D411" s="8"/>
      <c r="E411" s="8"/>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row>
    <row r="412" spans="1:36" ht="14.25" customHeight="1">
      <c r="A412" s="8"/>
      <c r="B412" s="8"/>
      <c r="C412" s="8"/>
      <c r="D412" s="8"/>
      <c r="E412" s="8"/>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row>
    <row r="413" spans="1:36" ht="14.25" customHeight="1">
      <c r="A413" s="8"/>
      <c r="B413" s="8"/>
      <c r="C413" s="8"/>
      <c r="D413" s="8"/>
      <c r="E413" s="8"/>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row>
    <row r="414" spans="1:36" ht="14.25" customHeight="1">
      <c r="A414" s="8"/>
      <c r="B414" s="8"/>
      <c r="C414" s="8"/>
      <c r="D414" s="8"/>
      <c r="E414" s="8"/>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row>
    <row r="415" spans="1:36" ht="14.25" customHeight="1">
      <c r="A415" s="8"/>
      <c r="B415" s="8"/>
      <c r="C415" s="8"/>
      <c r="D415" s="8"/>
      <c r="E415" s="8"/>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row>
    <row r="416" spans="1:36" ht="14.25" customHeight="1">
      <c r="A416" s="8"/>
      <c r="B416" s="8"/>
      <c r="C416" s="8"/>
      <c r="D416" s="8"/>
      <c r="E416" s="8"/>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row>
    <row r="417" spans="1:36" ht="14.25" customHeight="1">
      <c r="A417" s="8"/>
      <c r="B417" s="8"/>
      <c r="C417" s="8"/>
      <c r="D417" s="8"/>
      <c r="E417" s="8"/>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row>
    <row r="418" spans="1:36" ht="14.25" customHeight="1">
      <c r="A418" s="8"/>
      <c r="B418" s="8"/>
      <c r="C418" s="8"/>
      <c r="D418" s="8"/>
      <c r="E418" s="8"/>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row>
    <row r="419" spans="1:36" ht="14.25" customHeight="1">
      <c r="A419" s="8"/>
      <c r="B419" s="8"/>
      <c r="C419" s="8"/>
      <c r="D419" s="8"/>
      <c r="E419" s="8"/>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row>
    <row r="420" spans="1:36" ht="14.25" customHeight="1">
      <c r="A420" s="8"/>
      <c r="B420" s="8"/>
      <c r="C420" s="8"/>
      <c r="D420" s="8"/>
      <c r="E420" s="8"/>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row>
    <row r="421" spans="1:36" ht="14.25" customHeight="1">
      <c r="A421" s="8"/>
      <c r="B421" s="8"/>
      <c r="C421" s="8"/>
      <c r="D421" s="8"/>
      <c r="E421" s="8"/>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row>
    <row r="422" spans="1:36" ht="14.25" customHeight="1">
      <c r="A422" s="8"/>
      <c r="B422" s="8"/>
      <c r="C422" s="8"/>
      <c r="D422" s="8"/>
      <c r="E422" s="8"/>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row>
    <row r="423" spans="1:36" ht="14.25" customHeight="1">
      <c r="A423" s="8"/>
      <c r="B423" s="8"/>
      <c r="C423" s="8"/>
      <c r="D423" s="8"/>
      <c r="E423" s="8"/>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row>
    <row r="424" spans="1:36" ht="14.25" customHeight="1">
      <c r="A424" s="8"/>
      <c r="B424" s="8"/>
      <c r="C424" s="8"/>
      <c r="D424" s="8"/>
      <c r="E424" s="8"/>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row>
    <row r="425" spans="1:36" ht="14.25" customHeight="1">
      <c r="A425" s="8"/>
      <c r="B425" s="8"/>
      <c r="C425" s="8"/>
      <c r="D425" s="8"/>
      <c r="E425" s="8"/>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row>
    <row r="426" spans="1:36" ht="14.25" customHeight="1">
      <c r="A426" s="8"/>
      <c r="B426" s="8"/>
      <c r="C426" s="8"/>
      <c r="D426" s="8"/>
      <c r="E426" s="8"/>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row>
    <row r="427" spans="1:36" ht="14.25" customHeight="1">
      <c r="A427" s="8"/>
      <c r="B427" s="8"/>
      <c r="C427" s="8"/>
      <c r="D427" s="8"/>
      <c r="E427" s="8"/>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row>
    <row r="428" spans="1:36" ht="14.25" customHeight="1">
      <c r="A428" s="8"/>
      <c r="B428" s="8"/>
      <c r="C428" s="8"/>
      <c r="D428" s="8"/>
      <c r="E428" s="8"/>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row>
    <row r="429" spans="1:36" ht="14.25" customHeight="1">
      <c r="A429" s="8"/>
      <c r="B429" s="8"/>
      <c r="C429" s="8"/>
      <c r="D429" s="8"/>
      <c r="E429" s="8"/>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row>
    <row r="430" spans="1:36" ht="14.25" customHeight="1">
      <c r="A430" s="8"/>
      <c r="B430" s="8"/>
      <c r="C430" s="8"/>
      <c r="D430" s="8"/>
      <c r="E430" s="8"/>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row>
    <row r="431" spans="1:36" ht="14.25" customHeight="1">
      <c r="A431" s="8"/>
      <c r="B431" s="8"/>
      <c r="C431" s="8"/>
      <c r="D431" s="8"/>
      <c r="E431" s="8"/>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row>
    <row r="432" spans="1:36" ht="14.25" customHeight="1">
      <c r="A432" s="8"/>
      <c r="B432" s="8"/>
      <c r="C432" s="8"/>
      <c r="D432" s="8"/>
      <c r="E432" s="8"/>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row>
    <row r="433" spans="1:36" ht="14.25" customHeight="1">
      <c r="A433" s="8"/>
      <c r="B433" s="8"/>
      <c r="C433" s="8"/>
      <c r="D433" s="8"/>
      <c r="E433" s="8"/>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row>
    <row r="434" spans="1:36" ht="14.25" customHeight="1">
      <c r="A434" s="8"/>
      <c r="B434" s="8"/>
      <c r="C434" s="8"/>
      <c r="D434" s="8"/>
      <c r="E434" s="8"/>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row>
    <row r="435" spans="1:36" ht="14.25" customHeight="1">
      <c r="A435" s="8"/>
      <c r="B435" s="8"/>
      <c r="C435" s="8"/>
      <c r="D435" s="8"/>
      <c r="E435" s="8"/>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row>
    <row r="436" spans="1:36" ht="14.25" customHeight="1">
      <c r="A436" s="8"/>
      <c r="B436" s="8"/>
      <c r="C436" s="8"/>
      <c r="D436" s="8"/>
      <c r="E436" s="8"/>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row>
    <row r="437" spans="1:36" ht="14.25" customHeight="1">
      <c r="A437" s="8"/>
      <c r="B437" s="8"/>
      <c r="C437" s="8"/>
      <c r="D437" s="8"/>
      <c r="E437" s="8"/>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row>
    <row r="438" spans="1:36" ht="14.25" customHeight="1">
      <c r="A438" s="8"/>
      <c r="B438" s="8"/>
      <c r="C438" s="8"/>
      <c r="D438" s="8"/>
      <c r="E438" s="8"/>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row>
    <row r="439" spans="1:36" ht="14.25" customHeight="1">
      <c r="A439" s="8"/>
      <c r="B439" s="8"/>
      <c r="C439" s="8"/>
      <c r="D439" s="8"/>
      <c r="E439" s="8"/>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row>
    <row r="440" spans="1:36" ht="14.25" customHeight="1">
      <c r="A440" s="8"/>
      <c r="B440" s="8"/>
      <c r="C440" s="8"/>
      <c r="D440" s="8"/>
      <c r="E440" s="8"/>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row>
    <row r="441" spans="1:36" ht="14.25" customHeight="1">
      <c r="A441" s="8"/>
      <c r="B441" s="8"/>
      <c r="C441" s="8"/>
      <c r="D441" s="8"/>
      <c r="E441" s="8"/>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row>
    <row r="442" spans="1:36" ht="14.25" customHeight="1">
      <c r="A442" s="8"/>
      <c r="B442" s="8"/>
      <c r="C442" s="8"/>
      <c r="D442" s="8"/>
      <c r="E442" s="8"/>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row>
    <row r="443" spans="1:36" ht="14.25" customHeight="1">
      <c r="A443" s="8"/>
      <c r="B443" s="8"/>
      <c r="C443" s="8"/>
      <c r="D443" s="8"/>
      <c r="E443" s="8"/>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row>
    <row r="444" spans="1:36" ht="14.25" customHeight="1">
      <c r="A444" s="8"/>
      <c r="B444" s="8"/>
      <c r="C444" s="8"/>
      <c r="D444" s="8"/>
      <c r="E444" s="8"/>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row>
    <row r="445" spans="1:36" ht="14.25" customHeight="1">
      <c r="A445" s="8"/>
      <c r="B445" s="8"/>
      <c r="C445" s="8"/>
      <c r="D445" s="8"/>
      <c r="E445" s="8"/>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row>
    <row r="446" spans="1:36" ht="14.25" customHeight="1">
      <c r="A446" s="8"/>
      <c r="B446" s="8"/>
      <c r="C446" s="8"/>
      <c r="D446" s="8"/>
      <c r="E446" s="8"/>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row>
    <row r="447" spans="1:36" ht="14.25" customHeight="1">
      <c r="A447" s="8"/>
      <c r="B447" s="8"/>
      <c r="C447" s="8"/>
      <c r="D447" s="8"/>
      <c r="E447" s="8"/>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row>
    <row r="448" spans="1:36" ht="14.25" customHeight="1">
      <c r="A448" s="8"/>
      <c r="B448" s="8"/>
      <c r="C448" s="8"/>
      <c r="D448" s="8"/>
      <c r="E448" s="8"/>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row>
    <row r="449" spans="1:36" ht="14.25" customHeight="1">
      <c r="A449" s="8"/>
      <c r="B449" s="8"/>
      <c r="C449" s="8"/>
      <c r="D449" s="8"/>
      <c r="E449" s="8"/>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row>
    <row r="450" spans="1:36" ht="14.25" customHeight="1">
      <c r="A450" s="8"/>
      <c r="B450" s="8"/>
      <c r="C450" s="8"/>
      <c r="D450" s="8"/>
      <c r="E450" s="8"/>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row>
    <row r="451" spans="1:36" ht="14.25" customHeight="1">
      <c r="A451" s="8"/>
      <c r="B451" s="8"/>
      <c r="C451" s="8"/>
      <c r="D451" s="8"/>
      <c r="E451" s="8"/>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row>
    <row r="452" spans="1:36" ht="14.25" customHeight="1">
      <c r="A452" s="8"/>
      <c r="B452" s="8"/>
      <c r="C452" s="8"/>
      <c r="D452" s="8"/>
      <c r="E452" s="8"/>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row>
    <row r="453" spans="1:36" ht="14.25" customHeight="1">
      <c r="A453" s="8"/>
      <c r="B453" s="8"/>
      <c r="C453" s="8"/>
      <c r="D453" s="8"/>
      <c r="E453" s="8"/>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row>
    <row r="454" spans="1:36" ht="14.25" customHeight="1">
      <c r="A454" s="8"/>
      <c r="B454" s="8"/>
      <c r="C454" s="8"/>
      <c r="D454" s="8"/>
      <c r="E454" s="8"/>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row>
    <row r="455" spans="1:36" ht="14.25" customHeight="1">
      <c r="A455" s="8"/>
      <c r="B455" s="8"/>
      <c r="C455" s="8"/>
      <c r="D455" s="8"/>
      <c r="E455" s="8"/>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row>
    <row r="456" spans="1:36" ht="14.25" customHeight="1">
      <c r="A456" s="8"/>
      <c r="B456" s="8"/>
      <c r="C456" s="8"/>
      <c r="D456" s="8"/>
      <c r="E456" s="8"/>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row>
    <row r="457" spans="1:36" ht="14.25" customHeight="1">
      <c r="A457" s="8"/>
      <c r="B457" s="8"/>
      <c r="C457" s="8"/>
      <c r="D457" s="8"/>
      <c r="E457" s="8"/>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row>
    <row r="458" spans="1:36" ht="14.25" customHeight="1">
      <c r="A458" s="8"/>
      <c r="B458" s="8"/>
      <c r="C458" s="8"/>
      <c r="D458" s="8"/>
      <c r="E458" s="8"/>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row>
    <row r="459" spans="1:36" ht="14.25" customHeight="1">
      <c r="A459" s="8"/>
      <c r="B459" s="8"/>
      <c r="C459" s="8"/>
      <c r="D459" s="8"/>
      <c r="E459" s="8"/>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row>
    <row r="460" spans="1:36" ht="14.25" customHeight="1">
      <c r="A460" s="8"/>
      <c r="B460" s="8"/>
      <c r="C460" s="8"/>
      <c r="D460" s="8"/>
      <c r="E460" s="8"/>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row>
    <row r="461" spans="1:36" ht="14.25" customHeight="1">
      <c r="A461" s="8"/>
      <c r="B461" s="8"/>
      <c r="C461" s="8"/>
      <c r="D461" s="8"/>
      <c r="E461" s="8"/>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row>
    <row r="462" spans="1:36" ht="14.25" customHeight="1">
      <c r="A462" s="8"/>
      <c r="B462" s="8"/>
      <c r="C462" s="8"/>
      <c r="D462" s="8"/>
      <c r="E462" s="8"/>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row>
    <row r="463" spans="1:36" ht="14.25" customHeight="1">
      <c r="A463" s="8"/>
      <c r="B463" s="8"/>
      <c r="C463" s="8"/>
      <c r="D463" s="8"/>
      <c r="E463" s="8"/>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row>
    <row r="464" spans="1:36" ht="14.25" customHeight="1">
      <c r="A464" s="8"/>
      <c r="B464" s="8"/>
      <c r="C464" s="8"/>
      <c r="D464" s="8"/>
      <c r="E464" s="8"/>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row>
    <row r="465" spans="1:36" ht="14.25" customHeight="1">
      <c r="A465" s="8"/>
      <c r="B465" s="8"/>
      <c r="C465" s="8"/>
      <c r="D465" s="8"/>
      <c r="E465" s="8"/>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row>
    <row r="466" spans="1:36" ht="14.25" customHeight="1">
      <c r="A466" s="8"/>
      <c r="B466" s="8"/>
      <c r="C466" s="8"/>
      <c r="D466" s="8"/>
      <c r="E466" s="8"/>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row>
    <row r="467" spans="1:36" ht="14.25" customHeight="1">
      <c r="A467" s="8"/>
      <c r="B467" s="8"/>
      <c r="C467" s="8"/>
      <c r="D467" s="8"/>
      <c r="E467" s="8"/>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row>
    <row r="468" spans="1:36" ht="14.25" customHeight="1">
      <c r="A468" s="8"/>
      <c r="B468" s="8"/>
      <c r="C468" s="8"/>
      <c r="D468" s="8"/>
      <c r="E468" s="8"/>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row>
    <row r="469" spans="1:36" ht="14.25" customHeight="1">
      <c r="A469" s="8"/>
      <c r="B469" s="8"/>
      <c r="C469" s="8"/>
      <c r="D469" s="8"/>
      <c r="E469" s="8"/>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row>
    <row r="470" spans="1:36" ht="14.25" customHeight="1">
      <c r="A470" s="8"/>
      <c r="B470" s="8"/>
      <c r="C470" s="8"/>
      <c r="D470" s="8"/>
      <c r="E470" s="8"/>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row>
    <row r="471" spans="1:36" ht="14.25" customHeight="1">
      <c r="A471" s="8"/>
      <c r="B471" s="8"/>
      <c r="C471" s="8"/>
      <c r="D471" s="8"/>
      <c r="E471" s="8"/>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row>
    <row r="472" spans="1:36" ht="14.25" customHeight="1">
      <c r="A472" s="8"/>
      <c r="B472" s="8"/>
      <c r="C472" s="8"/>
      <c r="D472" s="8"/>
      <c r="E472" s="8"/>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row>
    <row r="473" spans="1:36" ht="14.25" customHeight="1">
      <c r="A473" s="8"/>
      <c r="B473" s="8"/>
      <c r="C473" s="8"/>
      <c r="D473" s="8"/>
      <c r="E473" s="8"/>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row>
    <row r="474" spans="1:36" ht="14.25" customHeight="1">
      <c r="A474" s="8"/>
      <c r="B474" s="8"/>
      <c r="C474" s="8"/>
      <c r="D474" s="8"/>
      <c r="E474" s="8"/>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row>
    <row r="475" spans="1:36" ht="14.25" customHeight="1">
      <c r="A475" s="8"/>
      <c r="B475" s="8"/>
      <c r="C475" s="8"/>
      <c r="D475" s="8"/>
      <c r="E475" s="8"/>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row>
    <row r="476" spans="1:36" ht="14.25" customHeight="1">
      <c r="A476" s="8"/>
      <c r="B476" s="8"/>
      <c r="C476" s="8"/>
      <c r="D476" s="8"/>
      <c r="E476" s="8"/>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row>
    <row r="477" spans="1:36" ht="14.25" customHeight="1">
      <c r="A477" s="8"/>
      <c r="B477" s="8"/>
      <c r="C477" s="8"/>
      <c r="D477" s="8"/>
      <c r="E477" s="8"/>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row>
    <row r="478" spans="1:36" ht="14.25" customHeight="1">
      <c r="A478" s="8"/>
      <c r="B478" s="8"/>
      <c r="C478" s="8"/>
      <c r="D478" s="8"/>
      <c r="E478" s="8"/>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row>
    <row r="479" spans="1:36" ht="14.25" customHeight="1">
      <c r="A479" s="8"/>
      <c r="B479" s="8"/>
      <c r="C479" s="8"/>
      <c r="D479" s="8"/>
      <c r="E479" s="8"/>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row>
    <row r="480" spans="1:36" ht="14.25" customHeight="1">
      <c r="A480" s="8"/>
      <c r="B480" s="8"/>
      <c r="C480" s="8"/>
      <c r="D480" s="8"/>
      <c r="E480" s="8"/>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row>
    <row r="481" spans="1:36" ht="14.25" customHeight="1">
      <c r="A481" s="8"/>
      <c r="B481" s="8"/>
      <c r="C481" s="8"/>
      <c r="D481" s="8"/>
      <c r="E481" s="8"/>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row>
    <row r="482" spans="1:36" ht="14.25" customHeight="1">
      <c r="A482" s="8"/>
      <c r="B482" s="8"/>
      <c r="C482" s="8"/>
      <c r="D482" s="8"/>
      <c r="E482" s="8"/>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row>
    <row r="483" spans="1:36" ht="14.25" customHeight="1">
      <c r="A483" s="8"/>
      <c r="B483" s="8"/>
      <c r="C483" s="8"/>
      <c r="D483" s="8"/>
      <c r="E483" s="8"/>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row>
    <row r="484" spans="1:36" ht="14.25" customHeight="1">
      <c r="A484" s="8"/>
      <c r="B484" s="8"/>
      <c r="C484" s="8"/>
      <c r="D484" s="8"/>
      <c r="E484" s="8"/>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row>
    <row r="485" spans="1:36" ht="14.25" customHeight="1">
      <c r="A485" s="8"/>
      <c r="B485" s="8"/>
      <c r="C485" s="8"/>
      <c r="D485" s="8"/>
      <c r="E485" s="8"/>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row>
    <row r="486" spans="1:36" ht="14.25" customHeight="1">
      <c r="A486" s="8"/>
      <c r="B486" s="8"/>
      <c r="C486" s="8"/>
      <c r="D486" s="8"/>
      <c r="E486" s="8"/>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row>
    <row r="487" spans="1:36" ht="14.25" customHeight="1">
      <c r="A487" s="8"/>
      <c r="B487" s="8"/>
      <c r="C487" s="8"/>
      <c r="D487" s="8"/>
      <c r="E487" s="8"/>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row>
    <row r="488" spans="1:36" ht="14.25" customHeight="1">
      <c r="A488" s="8"/>
      <c r="B488" s="8"/>
      <c r="C488" s="8"/>
      <c r="D488" s="8"/>
      <c r="E488" s="8"/>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row>
    <row r="489" spans="1:36" ht="14.25" customHeight="1">
      <c r="A489" s="8"/>
      <c r="B489" s="8"/>
      <c r="C489" s="8"/>
      <c r="D489" s="8"/>
      <c r="E489" s="8"/>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row>
    <row r="490" spans="1:36" ht="14.25" customHeight="1">
      <c r="A490" s="8"/>
      <c r="B490" s="8"/>
      <c r="C490" s="8"/>
      <c r="D490" s="8"/>
      <c r="E490" s="8"/>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row>
    <row r="491" spans="1:36" ht="14.25" customHeight="1">
      <c r="A491" s="8"/>
      <c r="B491" s="8"/>
      <c r="C491" s="8"/>
      <c r="D491" s="8"/>
      <c r="E491" s="8"/>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row>
    <row r="492" spans="1:36" ht="14.25" customHeight="1">
      <c r="A492" s="8"/>
      <c r="B492" s="8"/>
      <c r="C492" s="8"/>
      <c r="D492" s="8"/>
      <c r="E492" s="8"/>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row>
    <row r="493" spans="1:36" ht="14.25" customHeight="1">
      <c r="A493" s="8"/>
      <c r="B493" s="8"/>
      <c r="C493" s="8"/>
      <c r="D493" s="8"/>
      <c r="E493" s="8"/>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row>
    <row r="494" spans="1:36" ht="14.25" customHeight="1">
      <c r="A494" s="8"/>
      <c r="B494" s="8"/>
      <c r="C494" s="8"/>
      <c r="D494" s="8"/>
      <c r="E494" s="8"/>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row>
    <row r="495" spans="1:36" ht="14.25" customHeight="1">
      <c r="A495" s="8"/>
      <c r="B495" s="8"/>
      <c r="C495" s="8"/>
      <c r="D495" s="8"/>
      <c r="E495" s="8"/>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row>
    <row r="496" spans="1:36" ht="14.25" customHeight="1">
      <c r="A496" s="8"/>
      <c r="B496" s="8"/>
      <c r="C496" s="8"/>
      <c r="D496" s="8"/>
      <c r="E496" s="8"/>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row>
    <row r="497" spans="1:36" ht="14.25" customHeight="1">
      <c r="A497" s="8"/>
      <c r="B497" s="8"/>
      <c r="C497" s="8"/>
      <c r="D497" s="8"/>
      <c r="E497" s="8"/>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row>
    <row r="498" spans="1:36" ht="14.25" customHeight="1">
      <c r="A498" s="8"/>
      <c r="B498" s="8"/>
      <c r="C498" s="8"/>
      <c r="D498" s="8"/>
      <c r="E498" s="8"/>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row>
    <row r="499" spans="1:36" ht="14.25" customHeight="1">
      <c r="A499" s="8"/>
      <c r="B499" s="8"/>
      <c r="C499" s="8"/>
      <c r="D499" s="8"/>
      <c r="E499" s="8"/>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row>
    <row r="500" spans="1:36" ht="14.25" customHeight="1">
      <c r="A500" s="8"/>
      <c r="B500" s="8"/>
      <c r="C500" s="8"/>
      <c r="D500" s="8"/>
      <c r="E500" s="8"/>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row>
    <row r="501" spans="1:36" ht="14.25" customHeight="1">
      <c r="A501" s="8"/>
      <c r="B501" s="8"/>
      <c r="C501" s="8"/>
      <c r="D501" s="8"/>
      <c r="E501" s="8"/>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row>
    <row r="502" spans="1:36" ht="14.25" customHeight="1">
      <c r="A502" s="8"/>
      <c r="B502" s="8"/>
      <c r="C502" s="8"/>
      <c r="D502" s="8"/>
      <c r="E502" s="8"/>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row>
    <row r="503" spans="1:36" ht="14.25" customHeight="1">
      <c r="A503" s="8"/>
      <c r="B503" s="8"/>
      <c r="C503" s="8"/>
      <c r="D503" s="8"/>
      <c r="E503" s="8"/>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row>
    <row r="504" spans="1:36" ht="14.25" customHeight="1">
      <c r="A504" s="8"/>
      <c r="B504" s="8"/>
      <c r="C504" s="8"/>
      <c r="D504" s="8"/>
      <c r="E504" s="8"/>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row>
    <row r="505" spans="1:36" ht="14.25" customHeight="1">
      <c r="A505" s="8"/>
      <c r="B505" s="8"/>
      <c r="C505" s="8"/>
      <c r="D505" s="8"/>
      <c r="E505" s="8"/>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row>
    <row r="506" spans="1:36" ht="14.25" customHeight="1">
      <c r="A506" s="8"/>
      <c r="B506" s="8"/>
      <c r="C506" s="8"/>
      <c r="D506" s="8"/>
      <c r="E506" s="8"/>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row>
    <row r="507" spans="1:36" ht="14.25" customHeight="1">
      <c r="A507" s="8"/>
      <c r="B507" s="8"/>
      <c r="C507" s="8"/>
      <c r="D507" s="8"/>
      <c r="E507" s="8"/>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row>
    <row r="508" spans="1:36" ht="14.25" customHeight="1">
      <c r="A508" s="8"/>
      <c r="B508" s="8"/>
      <c r="C508" s="8"/>
      <c r="D508" s="8"/>
      <c r="E508" s="8"/>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row>
    <row r="509" spans="1:36" ht="14.25" customHeight="1">
      <c r="A509" s="8"/>
      <c r="B509" s="8"/>
      <c r="C509" s="8"/>
      <c r="D509" s="8"/>
      <c r="E509" s="8"/>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row>
    <row r="510" spans="1:36" ht="14.25" customHeight="1">
      <c r="A510" s="8"/>
      <c r="B510" s="8"/>
      <c r="C510" s="8"/>
      <c r="D510" s="8"/>
      <c r="E510" s="8"/>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row>
    <row r="511" spans="1:36" ht="14.25" customHeight="1">
      <c r="A511" s="8"/>
      <c r="B511" s="8"/>
      <c r="C511" s="8"/>
      <c r="D511" s="8"/>
      <c r="E511" s="8"/>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row>
    <row r="512" spans="1:36" ht="14.25" customHeight="1">
      <c r="A512" s="8"/>
      <c r="B512" s="8"/>
      <c r="C512" s="8"/>
      <c r="D512" s="8"/>
      <c r="E512" s="8"/>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row>
    <row r="513" spans="1:36" ht="14.25" customHeight="1">
      <c r="A513" s="8"/>
      <c r="B513" s="8"/>
      <c r="C513" s="8"/>
      <c r="D513" s="8"/>
      <c r="E513" s="8"/>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row>
    <row r="514" spans="1:36" ht="14.25" customHeight="1">
      <c r="A514" s="8"/>
      <c r="B514" s="8"/>
      <c r="C514" s="8"/>
      <c r="D514" s="8"/>
      <c r="E514" s="8"/>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row>
    <row r="515" spans="1:36" ht="14.25" customHeight="1">
      <c r="A515" s="8"/>
      <c r="B515" s="8"/>
      <c r="C515" s="8"/>
      <c r="D515" s="8"/>
      <c r="E515" s="8"/>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row>
    <row r="516" spans="1:36" ht="14.25" customHeight="1">
      <c r="A516" s="8"/>
      <c r="B516" s="8"/>
      <c r="C516" s="8"/>
      <c r="D516" s="8"/>
      <c r="E516" s="8"/>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row>
    <row r="517" spans="1:36" ht="14.25" customHeight="1">
      <c r="A517" s="8"/>
      <c r="B517" s="8"/>
      <c r="C517" s="8"/>
      <c r="D517" s="8"/>
      <c r="E517" s="8"/>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row>
    <row r="518" spans="1:36" ht="14.25" customHeight="1">
      <c r="A518" s="8"/>
      <c r="B518" s="8"/>
      <c r="C518" s="8"/>
      <c r="D518" s="8"/>
      <c r="E518" s="8"/>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row>
    <row r="519" spans="1:36" ht="14.25" customHeight="1">
      <c r="A519" s="8"/>
      <c r="B519" s="8"/>
      <c r="C519" s="8"/>
      <c r="D519" s="8"/>
      <c r="E519" s="8"/>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row>
    <row r="520" spans="1:36" ht="14.25" customHeight="1">
      <c r="A520" s="8"/>
      <c r="B520" s="8"/>
      <c r="C520" s="8"/>
      <c r="D520" s="8"/>
      <c r="E520" s="8"/>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row>
    <row r="521" spans="1:36" ht="14.25" customHeight="1">
      <c r="A521" s="8"/>
      <c r="B521" s="8"/>
      <c r="C521" s="8"/>
      <c r="D521" s="8"/>
      <c r="E521" s="8"/>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row>
    <row r="522" spans="1:36" ht="14.25" customHeight="1">
      <c r="A522" s="8"/>
      <c r="B522" s="8"/>
      <c r="C522" s="8"/>
      <c r="D522" s="8"/>
      <c r="E522" s="8"/>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row>
    <row r="523" spans="1:36" ht="14.25" customHeight="1">
      <c r="A523" s="8"/>
      <c r="B523" s="8"/>
      <c r="C523" s="8"/>
      <c r="D523" s="8"/>
      <c r="E523" s="8"/>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row>
    <row r="524" spans="1:36" ht="14.25" customHeight="1">
      <c r="A524" s="8"/>
      <c r="B524" s="8"/>
      <c r="C524" s="8"/>
      <c r="D524" s="8"/>
      <c r="E524" s="8"/>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row>
    <row r="525" spans="1:36" ht="14.25" customHeight="1">
      <c r="A525" s="8"/>
      <c r="B525" s="8"/>
      <c r="C525" s="8"/>
      <c r="D525" s="8"/>
      <c r="E525" s="8"/>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row>
    <row r="526" spans="1:36" ht="14.25" customHeight="1">
      <c r="A526" s="8"/>
      <c r="B526" s="8"/>
      <c r="C526" s="8"/>
      <c r="D526" s="8"/>
      <c r="E526" s="8"/>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row>
    <row r="527" spans="1:36" ht="14.25" customHeight="1">
      <c r="A527" s="8"/>
      <c r="B527" s="8"/>
      <c r="C527" s="8"/>
      <c r="D527" s="8"/>
      <c r="E527" s="8"/>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row>
    <row r="528" spans="1:36" ht="14.25" customHeight="1">
      <c r="A528" s="8"/>
      <c r="B528" s="8"/>
      <c r="C528" s="8"/>
      <c r="D528" s="8"/>
      <c r="E528" s="8"/>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row>
    <row r="529" spans="1:36" ht="14.25" customHeight="1">
      <c r="A529" s="8"/>
      <c r="B529" s="8"/>
      <c r="C529" s="8"/>
      <c r="D529" s="8"/>
      <c r="E529" s="8"/>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row>
    <row r="530" spans="1:36" ht="14.25" customHeight="1">
      <c r="A530" s="8"/>
      <c r="B530" s="8"/>
      <c r="C530" s="8"/>
      <c r="D530" s="8"/>
      <c r="E530" s="8"/>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row>
    <row r="531" spans="1:36" ht="14.25" customHeight="1">
      <c r="A531" s="8"/>
      <c r="B531" s="8"/>
      <c r="C531" s="8"/>
      <c r="D531" s="8"/>
      <c r="E531" s="8"/>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row>
    <row r="532" spans="1:36" ht="14.25" customHeight="1">
      <c r="A532" s="8"/>
      <c r="B532" s="8"/>
      <c r="C532" s="8"/>
      <c r="D532" s="8"/>
      <c r="E532" s="8"/>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row>
    <row r="533" spans="1:36" ht="14.25" customHeight="1">
      <c r="A533" s="8"/>
      <c r="B533" s="8"/>
      <c r="C533" s="8"/>
      <c r="D533" s="8"/>
      <c r="E533" s="8"/>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row>
    <row r="534" spans="1:36" ht="14.25" customHeight="1">
      <c r="A534" s="8"/>
      <c r="B534" s="8"/>
      <c r="C534" s="8"/>
      <c r="D534" s="8"/>
      <c r="E534" s="8"/>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row>
    <row r="535" spans="1:36" ht="14.25" customHeight="1">
      <c r="A535" s="8"/>
      <c r="B535" s="8"/>
      <c r="C535" s="8"/>
      <c r="D535" s="8"/>
      <c r="E535" s="8"/>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row>
    <row r="536" spans="1:36" ht="14.25" customHeight="1">
      <c r="A536" s="8"/>
      <c r="B536" s="8"/>
      <c r="C536" s="8"/>
      <c r="D536" s="8"/>
      <c r="E536" s="8"/>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row>
    <row r="537" spans="1:36" ht="14.25" customHeight="1">
      <c r="A537" s="8"/>
      <c r="B537" s="8"/>
      <c r="C537" s="8"/>
      <c r="D537" s="8"/>
      <c r="E537" s="8"/>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row>
    <row r="538" spans="1:36" ht="14.25" customHeight="1">
      <c r="A538" s="8"/>
      <c r="B538" s="8"/>
      <c r="C538" s="8"/>
      <c r="D538" s="8"/>
      <c r="E538" s="8"/>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row>
    <row r="539" spans="1:36" ht="14.25" customHeight="1">
      <c r="A539" s="8"/>
      <c r="B539" s="8"/>
      <c r="C539" s="8"/>
      <c r="D539" s="8"/>
      <c r="E539" s="8"/>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row>
    <row r="540" spans="1:36" ht="14.25" customHeight="1">
      <c r="A540" s="8"/>
      <c r="B540" s="8"/>
      <c r="C540" s="8"/>
      <c r="D540" s="8"/>
      <c r="E540" s="8"/>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row>
    <row r="541" spans="1:36" ht="14.25" customHeight="1">
      <c r="A541" s="8"/>
      <c r="B541" s="8"/>
      <c r="C541" s="8"/>
      <c r="D541" s="8"/>
      <c r="E541" s="8"/>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row>
    <row r="542" spans="1:36" ht="14.25" customHeight="1">
      <c r="A542" s="8"/>
      <c r="B542" s="8"/>
      <c r="C542" s="8"/>
      <c r="D542" s="8"/>
      <c r="E542" s="8"/>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row>
    <row r="543" spans="1:36" ht="14.25" customHeight="1">
      <c r="A543" s="8"/>
      <c r="B543" s="8"/>
      <c r="C543" s="8"/>
      <c r="D543" s="8"/>
      <c r="E543" s="8"/>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row>
    <row r="544" spans="1:36" ht="14.25" customHeight="1">
      <c r="A544" s="8"/>
      <c r="B544" s="8"/>
      <c r="C544" s="8"/>
      <c r="D544" s="8"/>
      <c r="E544" s="8"/>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row>
    <row r="545" spans="1:36" ht="14.25" customHeight="1">
      <c r="A545" s="8"/>
      <c r="B545" s="8"/>
      <c r="C545" s="8"/>
      <c r="D545" s="8"/>
      <c r="E545" s="8"/>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row>
    <row r="546" spans="1:36" ht="14.25" customHeight="1">
      <c r="A546" s="8"/>
      <c r="B546" s="8"/>
      <c r="C546" s="8"/>
      <c r="D546" s="8"/>
      <c r="E546" s="8"/>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row>
    <row r="547" spans="1:36" ht="14.25" customHeight="1">
      <c r="A547" s="8"/>
      <c r="B547" s="8"/>
      <c r="C547" s="8"/>
      <c r="D547" s="8"/>
      <c r="E547" s="8"/>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row>
    <row r="548" spans="1:36" ht="14.25" customHeight="1">
      <c r="A548" s="8"/>
      <c r="B548" s="8"/>
      <c r="C548" s="8"/>
      <c r="D548" s="8"/>
      <c r="E548" s="8"/>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row>
    <row r="549" spans="1:36" ht="14.25" customHeight="1">
      <c r="A549" s="8"/>
      <c r="B549" s="8"/>
      <c r="C549" s="8"/>
      <c r="D549" s="8"/>
      <c r="E549" s="8"/>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row>
    <row r="550" spans="1:36" ht="14.25" customHeight="1">
      <c r="A550" s="8"/>
      <c r="B550" s="8"/>
      <c r="C550" s="8"/>
      <c r="D550" s="8"/>
      <c r="E550" s="8"/>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row>
    <row r="551" spans="1:36" ht="14.25" customHeight="1">
      <c r="A551" s="8"/>
      <c r="B551" s="8"/>
      <c r="C551" s="8"/>
      <c r="D551" s="8"/>
      <c r="E551" s="8"/>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row>
    <row r="552" spans="1:36" ht="14.25" customHeight="1">
      <c r="A552" s="8"/>
      <c r="B552" s="8"/>
      <c r="C552" s="8"/>
      <c r="D552" s="8"/>
      <c r="E552" s="8"/>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row>
    <row r="553" spans="1:36" ht="14.25" customHeight="1">
      <c r="A553" s="8"/>
      <c r="B553" s="8"/>
      <c r="C553" s="8"/>
      <c r="D553" s="8"/>
      <c r="E553" s="8"/>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row>
    <row r="554" spans="1:36" ht="14.25" customHeight="1">
      <c r="A554" s="8"/>
      <c r="B554" s="8"/>
      <c r="C554" s="8"/>
      <c r="D554" s="8"/>
      <c r="E554" s="8"/>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row>
    <row r="555" spans="1:36" ht="14.25" customHeight="1">
      <c r="A555" s="8"/>
      <c r="B555" s="8"/>
      <c r="C555" s="8"/>
      <c r="D555" s="8"/>
      <c r="E555" s="8"/>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row>
    <row r="556" spans="1:36" ht="14.25" customHeight="1">
      <c r="A556" s="8"/>
      <c r="B556" s="8"/>
      <c r="C556" s="8"/>
      <c r="D556" s="8"/>
      <c r="E556" s="8"/>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row>
    <row r="557" spans="1:36" ht="14.25" customHeight="1">
      <c r="A557" s="8"/>
      <c r="B557" s="8"/>
      <c r="C557" s="8"/>
      <c r="D557" s="8"/>
      <c r="E557" s="8"/>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row>
    <row r="558" spans="1:36" ht="14.25" customHeight="1">
      <c r="A558" s="8"/>
      <c r="B558" s="8"/>
      <c r="C558" s="8"/>
      <c r="D558" s="8"/>
      <c r="E558" s="8"/>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row>
    <row r="559" spans="1:36" ht="14.25" customHeight="1">
      <c r="A559" s="8"/>
      <c r="B559" s="8"/>
      <c r="C559" s="8"/>
      <c r="D559" s="8"/>
      <c r="E559" s="8"/>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row>
    <row r="560" spans="1:36" ht="14.25" customHeight="1">
      <c r="A560" s="8"/>
      <c r="B560" s="8"/>
      <c r="C560" s="8"/>
      <c r="D560" s="8"/>
      <c r="E560" s="8"/>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row>
    <row r="561" spans="1:36" ht="14.25" customHeight="1">
      <c r="A561" s="8"/>
      <c r="B561" s="8"/>
      <c r="C561" s="8"/>
      <c r="D561" s="8"/>
      <c r="E561" s="8"/>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row>
    <row r="562" spans="1:36" ht="14.25" customHeight="1">
      <c r="A562" s="8"/>
      <c r="B562" s="8"/>
      <c r="C562" s="8"/>
      <c r="D562" s="8"/>
      <c r="E562" s="8"/>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row>
    <row r="563" spans="1:36" ht="14.25" customHeight="1">
      <c r="A563" s="8"/>
      <c r="B563" s="8"/>
      <c r="C563" s="8"/>
      <c r="D563" s="8"/>
      <c r="E563" s="8"/>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row>
    <row r="564" spans="1:36" ht="14.25" customHeight="1">
      <c r="A564" s="8"/>
      <c r="B564" s="8"/>
      <c r="C564" s="8"/>
      <c r="D564" s="8"/>
      <c r="E564" s="8"/>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row>
    <row r="565" spans="1:36" ht="14.25" customHeight="1">
      <c r="A565" s="8"/>
      <c r="B565" s="8"/>
      <c r="C565" s="8"/>
      <c r="D565" s="8"/>
      <c r="E565" s="8"/>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row>
    <row r="566" spans="1:36" ht="14.25" customHeight="1">
      <c r="A566" s="8"/>
      <c r="B566" s="8"/>
      <c r="C566" s="8"/>
      <c r="D566" s="8"/>
      <c r="E566" s="8"/>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row>
    <row r="567" spans="1:36" ht="14.25" customHeight="1">
      <c r="A567" s="8"/>
      <c r="B567" s="8"/>
      <c r="C567" s="8"/>
      <c r="D567" s="8"/>
      <c r="E567" s="8"/>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row>
    <row r="568" spans="1:36" ht="14.25" customHeight="1">
      <c r="A568" s="8"/>
      <c r="B568" s="8"/>
      <c r="C568" s="8"/>
      <c r="D568" s="8"/>
      <c r="E568" s="8"/>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row>
    <row r="569" spans="1:36" ht="14.25" customHeight="1">
      <c r="A569" s="8"/>
      <c r="B569" s="8"/>
      <c r="C569" s="8"/>
      <c r="D569" s="8"/>
      <c r="E569" s="8"/>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row>
    <row r="570" spans="1:36" ht="14.25" customHeight="1">
      <c r="A570" s="8"/>
      <c r="B570" s="8"/>
      <c r="C570" s="8"/>
      <c r="D570" s="8"/>
      <c r="E570" s="8"/>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row>
    <row r="571" spans="1:36" ht="14.25" customHeight="1">
      <c r="A571" s="8"/>
      <c r="B571" s="8"/>
      <c r="C571" s="8"/>
      <c r="D571" s="8"/>
      <c r="E571" s="8"/>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row>
    <row r="572" spans="1:36" ht="14.25" customHeight="1">
      <c r="A572" s="8"/>
      <c r="B572" s="8"/>
      <c r="C572" s="8"/>
      <c r="D572" s="8"/>
      <c r="E572" s="8"/>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row>
    <row r="573" spans="1:36" ht="14.25" customHeight="1">
      <c r="A573" s="8"/>
      <c r="B573" s="8"/>
      <c r="C573" s="8"/>
      <c r="D573" s="8"/>
      <c r="E573" s="8"/>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row>
    <row r="574" spans="1:36" ht="14.25" customHeight="1">
      <c r="A574" s="8"/>
      <c r="B574" s="8"/>
      <c r="C574" s="8"/>
      <c r="D574" s="8"/>
      <c r="E574" s="8"/>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row>
    <row r="575" spans="1:36" ht="14.25" customHeight="1">
      <c r="A575" s="8"/>
      <c r="B575" s="8"/>
      <c r="C575" s="8"/>
      <c r="D575" s="8"/>
      <c r="E575" s="8"/>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row>
    <row r="576" spans="1:36" ht="14.25" customHeight="1">
      <c r="A576" s="8"/>
      <c r="B576" s="8"/>
      <c r="C576" s="8"/>
      <c r="D576" s="8"/>
      <c r="E576" s="8"/>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row>
    <row r="577" spans="1:36" ht="14.25" customHeight="1">
      <c r="A577" s="8"/>
      <c r="B577" s="8"/>
      <c r="C577" s="8"/>
      <c r="D577" s="8"/>
      <c r="E577" s="8"/>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row>
    <row r="578" spans="1:36" ht="14.25" customHeight="1">
      <c r="A578" s="8"/>
      <c r="B578" s="8"/>
      <c r="C578" s="8"/>
      <c r="D578" s="8"/>
      <c r="E578" s="8"/>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row>
    <row r="579" spans="1:36" ht="14.25" customHeight="1">
      <c r="A579" s="8"/>
      <c r="B579" s="8"/>
      <c r="C579" s="8"/>
      <c r="D579" s="8"/>
      <c r="E579" s="8"/>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row>
    <row r="580" spans="1:36" ht="14.25" customHeight="1">
      <c r="A580" s="8"/>
      <c r="B580" s="8"/>
      <c r="C580" s="8"/>
      <c r="D580" s="8"/>
      <c r="E580" s="8"/>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row>
    <row r="581" spans="1:36" ht="14.25" customHeight="1">
      <c r="A581" s="8"/>
      <c r="B581" s="8"/>
      <c r="C581" s="8"/>
      <c r="D581" s="8"/>
      <c r="E581" s="8"/>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row>
    <row r="582" spans="1:36" ht="14.25" customHeight="1">
      <c r="A582" s="8"/>
      <c r="B582" s="8"/>
      <c r="C582" s="8"/>
      <c r="D582" s="8"/>
      <c r="E582" s="8"/>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row>
    <row r="583" spans="1:36" ht="14.25" customHeight="1">
      <c r="A583" s="8"/>
      <c r="B583" s="8"/>
      <c r="C583" s="8"/>
      <c r="D583" s="8"/>
      <c r="E583" s="8"/>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row>
    <row r="584" spans="1:36" ht="14.25" customHeight="1">
      <c r="A584" s="8"/>
      <c r="B584" s="8"/>
      <c r="C584" s="8"/>
      <c r="D584" s="8"/>
      <c r="E584" s="8"/>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row>
    <row r="585" spans="1:36" ht="14.25" customHeight="1">
      <c r="A585" s="8"/>
      <c r="B585" s="8"/>
      <c r="C585" s="8"/>
      <c r="D585" s="8"/>
      <c r="E585" s="8"/>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row>
    <row r="586" spans="1:36" ht="14.25" customHeight="1">
      <c r="A586" s="8"/>
      <c r="B586" s="8"/>
      <c r="C586" s="8"/>
      <c r="D586" s="8"/>
      <c r="E586" s="8"/>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row>
    <row r="587" spans="1:36" ht="14.25" customHeight="1">
      <c r="A587" s="8"/>
      <c r="B587" s="8"/>
      <c r="C587" s="8"/>
      <c r="D587" s="8"/>
      <c r="E587" s="8"/>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row>
    <row r="588" spans="1:36" ht="14.25" customHeight="1">
      <c r="A588" s="8"/>
      <c r="B588" s="8"/>
      <c r="C588" s="8"/>
      <c r="D588" s="8"/>
      <c r="E588" s="8"/>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row>
    <row r="589" spans="1:36" ht="14.25" customHeight="1">
      <c r="A589" s="8"/>
      <c r="B589" s="8"/>
      <c r="C589" s="8"/>
      <c r="D589" s="8"/>
      <c r="E589" s="8"/>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row>
    <row r="590" spans="1:36" ht="14.25" customHeight="1">
      <c r="A590" s="8"/>
      <c r="B590" s="8"/>
      <c r="C590" s="8"/>
      <c r="D590" s="8"/>
      <c r="E590" s="8"/>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row>
    <row r="591" spans="1:36" ht="14.25" customHeight="1">
      <c r="A591" s="8"/>
      <c r="B591" s="8"/>
      <c r="C591" s="8"/>
      <c r="D591" s="8"/>
      <c r="E591" s="8"/>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row>
    <row r="592" spans="1:36" ht="14.25" customHeight="1">
      <c r="A592" s="8"/>
      <c r="B592" s="8"/>
      <c r="C592" s="8"/>
      <c r="D592" s="8"/>
      <c r="E592" s="8"/>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row>
    <row r="593" spans="1:36" ht="14.25" customHeight="1">
      <c r="A593" s="8"/>
      <c r="B593" s="8"/>
      <c r="C593" s="8"/>
      <c r="D593" s="8"/>
      <c r="E593" s="8"/>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row>
    <row r="594" spans="1:36" ht="14.25" customHeight="1">
      <c r="A594" s="8"/>
      <c r="B594" s="8"/>
      <c r="C594" s="8"/>
      <c r="D594" s="8"/>
      <c r="E594" s="8"/>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row>
    <row r="595" spans="1:36" ht="14.25" customHeight="1">
      <c r="A595" s="8"/>
      <c r="B595" s="8"/>
      <c r="C595" s="8"/>
      <c r="D595" s="8"/>
      <c r="E595" s="8"/>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row>
    <row r="596" spans="1:36" ht="14.25" customHeight="1">
      <c r="A596" s="8"/>
      <c r="B596" s="8"/>
      <c r="C596" s="8"/>
      <c r="D596" s="8"/>
      <c r="E596" s="8"/>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row>
    <row r="597" spans="1:36" ht="14.25" customHeight="1">
      <c r="A597" s="8"/>
      <c r="B597" s="8"/>
      <c r="C597" s="8"/>
      <c r="D597" s="8"/>
      <c r="E597" s="8"/>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row>
    <row r="598" spans="1:36" ht="14.25" customHeight="1">
      <c r="A598" s="8"/>
      <c r="B598" s="8"/>
      <c r="C598" s="8"/>
      <c r="D598" s="8"/>
      <c r="E598" s="8"/>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row>
    <row r="599" spans="1:36" ht="14.25" customHeight="1">
      <c r="A599" s="8"/>
      <c r="B599" s="8"/>
      <c r="C599" s="8"/>
      <c r="D599" s="8"/>
      <c r="E599" s="8"/>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row>
    <row r="600" spans="1:36" ht="14.25" customHeight="1">
      <c r="A600" s="8"/>
      <c r="B600" s="8"/>
      <c r="C600" s="8"/>
      <c r="D600" s="8"/>
      <c r="E600" s="8"/>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row>
    <row r="601" spans="1:36" ht="14.25" customHeight="1">
      <c r="A601" s="8"/>
      <c r="B601" s="8"/>
      <c r="C601" s="8"/>
      <c r="D601" s="8"/>
      <c r="E601" s="8"/>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row>
    <row r="602" spans="1:36" ht="14.25" customHeight="1">
      <c r="A602" s="8"/>
      <c r="B602" s="8"/>
      <c r="C602" s="8"/>
      <c r="D602" s="8"/>
      <c r="E602" s="8"/>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row>
    <row r="603" spans="1:36" ht="14.25" customHeight="1">
      <c r="A603" s="8"/>
      <c r="B603" s="8"/>
      <c r="C603" s="8"/>
      <c r="D603" s="8"/>
      <c r="E603" s="8"/>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row>
    <row r="604" spans="1:36" ht="14.25" customHeight="1">
      <c r="A604" s="8"/>
      <c r="B604" s="8"/>
      <c r="C604" s="8"/>
      <c r="D604" s="8"/>
      <c r="E604" s="8"/>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row>
    <row r="605" spans="1:36" ht="14.25" customHeight="1">
      <c r="A605" s="8"/>
      <c r="B605" s="8"/>
      <c r="C605" s="8"/>
      <c r="D605" s="8"/>
      <c r="E605" s="8"/>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row>
    <row r="606" spans="1:36" ht="14.25" customHeight="1">
      <c r="A606" s="8"/>
      <c r="B606" s="8"/>
      <c r="C606" s="8"/>
      <c r="D606" s="8"/>
      <c r="E606" s="8"/>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row>
    <row r="607" spans="1:36" ht="14.25" customHeight="1">
      <c r="A607" s="8"/>
      <c r="B607" s="8"/>
      <c r="C607" s="8"/>
      <c r="D607" s="8"/>
      <c r="E607" s="8"/>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row>
    <row r="608" spans="1:36" ht="14.25" customHeight="1">
      <c r="A608" s="8"/>
      <c r="B608" s="8"/>
      <c r="C608" s="8"/>
      <c r="D608" s="8"/>
      <c r="E608" s="8"/>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row>
    <row r="609" spans="1:36" ht="14.25" customHeight="1">
      <c r="A609" s="8"/>
      <c r="B609" s="8"/>
      <c r="C609" s="8"/>
      <c r="D609" s="8"/>
      <c r="E609" s="8"/>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row>
    <row r="610" spans="1:36" ht="14.25" customHeight="1">
      <c r="A610" s="8"/>
      <c r="B610" s="8"/>
      <c r="C610" s="8"/>
      <c r="D610" s="8"/>
      <c r="E610" s="8"/>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row>
    <row r="611" spans="1:36" ht="14.25" customHeight="1">
      <c r="A611" s="8"/>
      <c r="B611" s="8"/>
      <c r="C611" s="8"/>
      <c r="D611" s="8"/>
      <c r="E611" s="8"/>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row>
    <row r="612" spans="1:36" ht="14.25" customHeight="1">
      <c r="A612" s="8"/>
      <c r="B612" s="8"/>
      <c r="C612" s="8"/>
      <c r="D612" s="8"/>
      <c r="E612" s="8"/>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row>
    <row r="613" spans="1:36" ht="14.25" customHeight="1">
      <c r="A613" s="8"/>
      <c r="B613" s="8"/>
      <c r="C613" s="8"/>
      <c r="D613" s="8"/>
      <c r="E613" s="8"/>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row>
    <row r="614" spans="1:36" ht="14.25" customHeight="1">
      <c r="A614" s="8"/>
      <c r="B614" s="8"/>
      <c r="C614" s="8"/>
      <c r="D614" s="8"/>
      <c r="E614" s="8"/>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row>
    <row r="615" spans="1:36" ht="14.25" customHeight="1">
      <c r="A615" s="8"/>
      <c r="B615" s="8"/>
      <c r="C615" s="8"/>
      <c r="D615" s="8"/>
      <c r="E615" s="8"/>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row>
    <row r="616" spans="1:36" ht="14.25" customHeight="1">
      <c r="A616" s="8"/>
      <c r="B616" s="8"/>
      <c r="C616" s="8"/>
      <c r="D616" s="8"/>
      <c r="E616" s="8"/>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row>
    <row r="617" spans="1:36" ht="14.25" customHeight="1">
      <c r="A617" s="8"/>
      <c r="B617" s="8"/>
      <c r="C617" s="8"/>
      <c r="D617" s="8"/>
      <c r="E617" s="8"/>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row>
    <row r="618" spans="1:36" ht="14.25" customHeight="1">
      <c r="A618" s="8"/>
      <c r="B618" s="8"/>
      <c r="C618" s="8"/>
      <c r="D618" s="8"/>
      <c r="E618" s="8"/>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row>
    <row r="619" spans="1:36" ht="14.25" customHeight="1">
      <c r="A619" s="8"/>
      <c r="B619" s="8"/>
      <c r="C619" s="8"/>
      <c r="D619" s="8"/>
      <c r="E619" s="8"/>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row>
    <row r="620" spans="1:36" ht="14.25" customHeight="1">
      <c r="A620" s="8"/>
      <c r="B620" s="8"/>
      <c r="C620" s="8"/>
      <c r="D620" s="8"/>
      <c r="E620" s="8"/>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row>
    <row r="621" spans="1:36" ht="14.25" customHeight="1">
      <c r="A621" s="8"/>
      <c r="B621" s="8"/>
      <c r="C621" s="8"/>
      <c r="D621" s="8"/>
      <c r="E621" s="8"/>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row>
    <row r="622" spans="1:36" ht="14.25" customHeight="1">
      <c r="A622" s="8"/>
      <c r="B622" s="8"/>
      <c r="C622" s="8"/>
      <c r="D622" s="8"/>
      <c r="E622" s="8"/>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row>
    <row r="623" spans="1:36" ht="14.25" customHeight="1">
      <c r="A623" s="8"/>
      <c r="B623" s="8"/>
      <c r="C623" s="8"/>
      <c r="D623" s="8"/>
      <c r="E623" s="8"/>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row>
    <row r="624" spans="1:36" ht="14.25" customHeight="1">
      <c r="A624" s="8"/>
      <c r="B624" s="8"/>
      <c r="C624" s="8"/>
      <c r="D624" s="8"/>
      <c r="E624" s="8"/>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row>
    <row r="625" spans="1:36" ht="14.25" customHeight="1">
      <c r="A625" s="8"/>
      <c r="B625" s="8"/>
      <c r="C625" s="8"/>
      <c r="D625" s="8"/>
      <c r="E625" s="8"/>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row>
    <row r="626" spans="1:36" ht="14.25" customHeight="1">
      <c r="A626" s="8"/>
      <c r="B626" s="8"/>
      <c r="C626" s="8"/>
      <c r="D626" s="8"/>
      <c r="E626" s="8"/>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row>
    <row r="627" spans="1:36" ht="14.25" customHeight="1">
      <c r="A627" s="8"/>
      <c r="B627" s="8"/>
      <c r="C627" s="8"/>
      <c r="D627" s="8"/>
      <c r="E627" s="8"/>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row>
    <row r="628" spans="1:36" ht="14.25" customHeight="1">
      <c r="A628" s="8"/>
      <c r="B628" s="8"/>
      <c r="C628" s="8"/>
      <c r="D628" s="8"/>
      <c r="E628" s="8"/>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row>
    <row r="629" spans="1:36" ht="14.25" customHeight="1">
      <c r="A629" s="8"/>
      <c r="B629" s="8"/>
      <c r="C629" s="8"/>
      <c r="D629" s="8"/>
      <c r="E629" s="8"/>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row>
    <row r="630" spans="1:36" ht="14.25" customHeight="1">
      <c r="A630" s="8"/>
      <c r="B630" s="8"/>
      <c r="C630" s="8"/>
      <c r="D630" s="8"/>
      <c r="E630" s="8"/>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row>
    <row r="631" spans="1:36" ht="14.25" customHeight="1">
      <c r="A631" s="8"/>
      <c r="B631" s="8"/>
      <c r="C631" s="8"/>
      <c r="D631" s="8"/>
      <c r="E631" s="8"/>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row>
    <row r="632" spans="1:36" ht="14.25" customHeight="1">
      <c r="A632" s="8"/>
      <c r="B632" s="8"/>
      <c r="C632" s="8"/>
      <c r="D632" s="8"/>
      <c r="E632" s="8"/>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row>
    <row r="633" spans="1:36" ht="14.25" customHeight="1">
      <c r="A633" s="8"/>
      <c r="B633" s="8"/>
      <c r="C633" s="8"/>
      <c r="D633" s="8"/>
      <c r="E633" s="8"/>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row>
    <row r="634" spans="1:36" ht="14.25" customHeight="1">
      <c r="A634" s="8"/>
      <c r="B634" s="8"/>
      <c r="C634" s="8"/>
      <c r="D634" s="8"/>
      <c r="E634" s="8"/>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row>
    <row r="635" spans="1:36" ht="14.25" customHeight="1">
      <c r="A635" s="8"/>
      <c r="B635" s="8"/>
      <c r="C635" s="8"/>
      <c r="D635" s="8"/>
      <c r="E635" s="8"/>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row>
    <row r="636" spans="1:36" ht="14.25" customHeight="1">
      <c r="A636" s="8"/>
      <c r="B636" s="8"/>
      <c r="C636" s="8"/>
      <c r="D636" s="8"/>
      <c r="E636" s="8"/>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row>
    <row r="637" spans="1:36" ht="14.25" customHeight="1">
      <c r="A637" s="8"/>
      <c r="B637" s="8"/>
      <c r="C637" s="8"/>
      <c r="D637" s="8"/>
      <c r="E637" s="8"/>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row>
    <row r="638" spans="1:36" ht="14.25" customHeight="1">
      <c r="A638" s="8"/>
      <c r="B638" s="8"/>
      <c r="C638" s="8"/>
      <c r="D638" s="8"/>
      <c r="E638" s="8"/>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row>
    <row r="639" spans="1:36" ht="14.25" customHeight="1">
      <c r="A639" s="8"/>
      <c r="B639" s="8"/>
      <c r="C639" s="8"/>
      <c r="D639" s="8"/>
      <c r="E639" s="8"/>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row>
    <row r="640" spans="1:36" ht="14.25" customHeight="1">
      <c r="A640" s="8"/>
      <c r="B640" s="8"/>
      <c r="C640" s="8"/>
      <c r="D640" s="8"/>
      <c r="E640" s="8"/>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row>
    <row r="641" spans="1:36" ht="14.25" customHeight="1">
      <c r="A641" s="8"/>
      <c r="B641" s="8"/>
      <c r="C641" s="8"/>
      <c r="D641" s="8"/>
      <c r="E641" s="8"/>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row>
    <row r="642" spans="1:36" ht="14.25" customHeight="1">
      <c r="A642" s="8"/>
      <c r="B642" s="8"/>
      <c r="C642" s="8"/>
      <c r="D642" s="8"/>
      <c r="E642" s="8"/>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row>
    <row r="643" spans="1:36" ht="14.25" customHeight="1">
      <c r="A643" s="8"/>
      <c r="B643" s="8"/>
      <c r="C643" s="8"/>
      <c r="D643" s="8"/>
      <c r="E643" s="8"/>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row>
    <row r="644" spans="1:36" ht="14.25" customHeight="1">
      <c r="A644" s="8"/>
      <c r="B644" s="8"/>
      <c r="C644" s="8"/>
      <c r="D644" s="8"/>
      <c r="E644" s="8"/>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row>
    <row r="645" spans="1:36" ht="14.25" customHeight="1">
      <c r="A645" s="8"/>
      <c r="B645" s="8"/>
      <c r="C645" s="8"/>
      <c r="D645" s="8"/>
      <c r="E645" s="8"/>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row>
    <row r="646" spans="1:36" ht="14.25" customHeight="1">
      <c r="A646" s="8"/>
      <c r="B646" s="8"/>
      <c r="C646" s="8"/>
      <c r="D646" s="8"/>
      <c r="E646" s="8"/>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row>
    <row r="647" spans="1:36" ht="14.25" customHeight="1">
      <c r="A647" s="8"/>
      <c r="B647" s="8"/>
      <c r="C647" s="8"/>
      <c r="D647" s="8"/>
      <c r="E647" s="8"/>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row>
    <row r="648" spans="1:36" ht="14.25" customHeight="1">
      <c r="A648" s="8"/>
      <c r="B648" s="8"/>
      <c r="C648" s="8"/>
      <c r="D648" s="8"/>
      <c r="E648" s="8"/>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row>
    <row r="649" spans="1:36" ht="14.25" customHeight="1">
      <c r="A649" s="8"/>
      <c r="B649" s="8"/>
      <c r="C649" s="8"/>
      <c r="D649" s="8"/>
      <c r="E649" s="8"/>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row>
    <row r="650" spans="1:36" ht="14.25" customHeight="1">
      <c r="A650" s="8"/>
      <c r="B650" s="8"/>
      <c r="C650" s="8"/>
      <c r="D650" s="8"/>
      <c r="E650" s="8"/>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row>
    <row r="651" spans="1:36" ht="14.25" customHeight="1">
      <c r="A651" s="8"/>
      <c r="B651" s="8"/>
      <c r="C651" s="8"/>
      <c r="D651" s="8"/>
      <c r="E651" s="8"/>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row>
    <row r="652" spans="1:36" ht="14.25" customHeight="1">
      <c r="A652" s="8"/>
      <c r="B652" s="8"/>
      <c r="C652" s="8"/>
      <c r="D652" s="8"/>
      <c r="E652" s="8"/>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row>
    <row r="653" spans="1:36" ht="14.25" customHeight="1">
      <c r="A653" s="8"/>
      <c r="B653" s="8"/>
      <c r="C653" s="8"/>
      <c r="D653" s="8"/>
      <c r="E653" s="8"/>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row>
    <row r="654" spans="1:36" ht="14.25" customHeight="1">
      <c r="A654" s="8"/>
      <c r="B654" s="8"/>
      <c r="C654" s="8"/>
      <c r="D654" s="8"/>
      <c r="E654" s="8"/>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row>
    <row r="655" spans="1:36" ht="14.25" customHeight="1">
      <c r="A655" s="8"/>
      <c r="B655" s="8"/>
      <c r="C655" s="8"/>
      <c r="D655" s="8"/>
      <c r="E655" s="8"/>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row>
    <row r="656" spans="1:36" ht="14.25" customHeight="1">
      <c r="A656" s="8"/>
      <c r="B656" s="8"/>
      <c r="C656" s="8"/>
      <c r="D656" s="8"/>
      <c r="E656" s="8"/>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row>
    <row r="657" spans="1:36" ht="14.25" customHeight="1">
      <c r="A657" s="8"/>
      <c r="B657" s="8"/>
      <c r="C657" s="8"/>
      <c r="D657" s="8"/>
      <c r="E657" s="8"/>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row>
    <row r="658" spans="1:36" ht="14.25" customHeight="1">
      <c r="A658" s="8"/>
      <c r="B658" s="8"/>
      <c r="C658" s="8"/>
      <c r="D658" s="8"/>
      <c r="E658" s="8"/>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row>
    <row r="659" spans="1:36" ht="14.25" customHeight="1">
      <c r="A659" s="8"/>
      <c r="B659" s="8"/>
      <c r="C659" s="8"/>
      <c r="D659" s="8"/>
      <c r="E659" s="8"/>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row>
    <row r="660" spans="1:36" ht="14.25" customHeight="1">
      <c r="A660" s="8"/>
      <c r="B660" s="8"/>
      <c r="C660" s="8"/>
      <c r="D660" s="8"/>
      <c r="E660" s="8"/>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row>
    <row r="661" spans="1:36" ht="14.25" customHeight="1">
      <c r="A661" s="8"/>
      <c r="B661" s="8"/>
      <c r="C661" s="8"/>
      <c r="D661" s="8"/>
      <c r="E661" s="8"/>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row>
    <row r="662" spans="1:36" ht="14.25" customHeight="1">
      <c r="A662" s="8"/>
      <c r="B662" s="8"/>
      <c r="C662" s="8"/>
      <c r="D662" s="8"/>
      <c r="E662" s="8"/>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row>
    <row r="663" spans="1:36" ht="14.25" customHeight="1">
      <c r="A663" s="8"/>
      <c r="B663" s="8"/>
      <c r="C663" s="8"/>
      <c r="D663" s="8"/>
      <c r="E663" s="8"/>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row>
    <row r="664" spans="1:36" ht="14.25" customHeight="1">
      <c r="A664" s="8"/>
      <c r="B664" s="8"/>
      <c r="C664" s="8"/>
      <c r="D664" s="8"/>
      <c r="E664" s="8"/>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row>
    <row r="665" spans="1:36" ht="14.25" customHeight="1">
      <c r="A665" s="8"/>
      <c r="B665" s="8"/>
      <c r="C665" s="8"/>
      <c r="D665" s="8"/>
      <c r="E665" s="8"/>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row>
    <row r="666" spans="1:36" ht="14.25" customHeight="1">
      <c r="A666" s="8"/>
      <c r="B666" s="8"/>
      <c r="C666" s="8"/>
      <c r="D666" s="8"/>
      <c r="E666" s="8"/>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row>
    <row r="667" spans="1:36" ht="14.25" customHeight="1">
      <c r="A667" s="8"/>
      <c r="B667" s="8"/>
      <c r="C667" s="8"/>
      <c r="D667" s="8"/>
      <c r="E667" s="8"/>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row>
    <row r="668" spans="1:36" ht="14.25" customHeight="1">
      <c r="A668" s="8"/>
      <c r="B668" s="8"/>
      <c r="C668" s="8"/>
      <c r="D668" s="8"/>
      <c r="E668" s="8"/>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row>
    <row r="669" spans="1:36" ht="14.25" customHeight="1">
      <c r="A669" s="8"/>
      <c r="B669" s="8"/>
      <c r="C669" s="8"/>
      <c r="D669" s="8"/>
      <c r="E669" s="8"/>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row>
    <row r="670" spans="1:36" ht="14.25" customHeight="1">
      <c r="A670" s="8"/>
      <c r="B670" s="8"/>
      <c r="C670" s="8"/>
      <c r="D670" s="8"/>
      <c r="E670" s="8"/>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row>
    <row r="671" spans="1:36" ht="14.25" customHeight="1">
      <c r="A671" s="8"/>
      <c r="B671" s="8"/>
      <c r="C671" s="8"/>
      <c r="D671" s="8"/>
      <c r="E671" s="8"/>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row>
    <row r="672" spans="1:36" ht="14.25" customHeight="1">
      <c r="A672" s="8"/>
      <c r="B672" s="8"/>
      <c r="C672" s="8"/>
      <c r="D672" s="8"/>
      <c r="E672" s="8"/>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row>
    <row r="673" spans="1:36" ht="14.25" customHeight="1">
      <c r="A673" s="8"/>
      <c r="B673" s="8"/>
      <c r="C673" s="8"/>
      <c r="D673" s="8"/>
      <c r="E673" s="8"/>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row>
    <row r="674" spans="1:36" ht="14.25" customHeight="1">
      <c r="A674" s="8"/>
      <c r="B674" s="8"/>
      <c r="C674" s="8"/>
      <c r="D674" s="8"/>
      <c r="E674" s="8"/>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row>
    <row r="675" spans="1:36" ht="14.25" customHeight="1">
      <c r="A675" s="8"/>
      <c r="B675" s="8"/>
      <c r="C675" s="8"/>
      <c r="D675" s="8"/>
      <c r="E675" s="8"/>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row>
    <row r="676" spans="1:36" ht="14.25" customHeight="1">
      <c r="A676" s="8"/>
      <c r="B676" s="8"/>
      <c r="C676" s="8"/>
      <c r="D676" s="8"/>
      <c r="E676" s="8"/>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row>
    <row r="677" spans="1:36" ht="14.25" customHeight="1">
      <c r="A677" s="8"/>
      <c r="B677" s="8"/>
      <c r="C677" s="8"/>
      <c r="D677" s="8"/>
      <c r="E677" s="8"/>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row>
    <row r="678" spans="1:36" ht="14.25" customHeight="1">
      <c r="A678" s="8"/>
      <c r="B678" s="8"/>
      <c r="C678" s="8"/>
      <c r="D678" s="8"/>
      <c r="E678" s="8"/>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row>
    <row r="679" spans="1:36" ht="14.25" customHeight="1">
      <c r="A679" s="8"/>
      <c r="B679" s="8"/>
      <c r="C679" s="8"/>
      <c r="D679" s="8"/>
      <c r="E679" s="8"/>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row>
    <row r="680" spans="1:36" ht="14.25" customHeight="1">
      <c r="A680" s="8"/>
      <c r="B680" s="8"/>
      <c r="C680" s="8"/>
      <c r="D680" s="8"/>
      <c r="E680" s="8"/>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row>
    <row r="681" spans="1:36" ht="14.25" customHeight="1">
      <c r="A681" s="8"/>
      <c r="B681" s="8"/>
      <c r="C681" s="8"/>
      <c r="D681" s="8"/>
      <c r="E681" s="8"/>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row>
    <row r="682" spans="1:36" ht="14.25" customHeight="1">
      <c r="A682" s="8"/>
      <c r="B682" s="8"/>
      <c r="C682" s="8"/>
      <c r="D682" s="8"/>
      <c r="E682" s="8"/>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row>
    <row r="683" spans="1:36" ht="14.25" customHeight="1">
      <c r="A683" s="8"/>
      <c r="B683" s="8"/>
      <c r="C683" s="8"/>
      <c r="D683" s="8"/>
      <c r="E683" s="8"/>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row>
    <row r="684" spans="1:36" ht="14.25" customHeight="1">
      <c r="A684" s="8"/>
      <c r="B684" s="8"/>
      <c r="C684" s="8"/>
      <c r="D684" s="8"/>
      <c r="E684" s="8"/>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row>
    <row r="685" spans="1:36" ht="14.25" customHeight="1">
      <c r="A685" s="8"/>
      <c r="B685" s="8"/>
      <c r="C685" s="8"/>
      <c r="D685" s="8"/>
      <c r="E685" s="8"/>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row>
    <row r="686" spans="1:36" ht="14.25" customHeight="1">
      <c r="A686" s="8"/>
      <c r="B686" s="8"/>
      <c r="C686" s="8"/>
      <c r="D686" s="8"/>
      <c r="E686" s="8"/>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row>
    <row r="687" spans="1:36" ht="14.25" customHeight="1">
      <c r="A687" s="8"/>
      <c r="B687" s="8"/>
      <c r="C687" s="8"/>
      <c r="D687" s="8"/>
      <c r="E687" s="8"/>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row>
    <row r="688" spans="1:36" ht="14.25" customHeight="1">
      <c r="A688" s="8"/>
      <c r="B688" s="8"/>
      <c r="C688" s="8"/>
      <c r="D688" s="8"/>
      <c r="E688" s="8"/>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row>
    <row r="689" spans="1:36" ht="14.25" customHeight="1">
      <c r="A689" s="8"/>
      <c r="B689" s="8"/>
      <c r="C689" s="8"/>
      <c r="D689" s="8"/>
      <c r="E689" s="8"/>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row>
    <row r="690" spans="1:36" ht="14.25" customHeight="1">
      <c r="A690" s="8"/>
      <c r="B690" s="8"/>
      <c r="C690" s="8"/>
      <c r="D690" s="8"/>
      <c r="E690" s="8"/>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row>
    <row r="691" spans="1:36" ht="14.25" customHeight="1">
      <c r="A691" s="8"/>
      <c r="B691" s="8"/>
      <c r="C691" s="8"/>
      <c r="D691" s="8"/>
      <c r="E691" s="8"/>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row>
    <row r="692" spans="1:36" ht="14.25" customHeight="1">
      <c r="A692" s="8"/>
      <c r="B692" s="8"/>
      <c r="C692" s="8"/>
      <c r="D692" s="8"/>
      <c r="E692" s="8"/>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row>
    <row r="693" spans="1:36" ht="14.25" customHeight="1">
      <c r="A693" s="8"/>
      <c r="B693" s="8"/>
      <c r="C693" s="8"/>
      <c r="D693" s="8"/>
      <c r="E693" s="8"/>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row>
    <row r="694" spans="1:36" ht="14.25" customHeight="1">
      <c r="A694" s="8"/>
      <c r="B694" s="8"/>
      <c r="C694" s="8"/>
      <c r="D694" s="8"/>
      <c r="E694" s="8"/>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row>
    <row r="695" spans="1:36" ht="14.25" customHeight="1">
      <c r="A695" s="8"/>
      <c r="B695" s="8"/>
      <c r="C695" s="8"/>
      <c r="D695" s="8"/>
      <c r="E695" s="8"/>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row>
    <row r="696" spans="1:36" ht="14.25" customHeight="1">
      <c r="A696" s="8"/>
      <c r="B696" s="8"/>
      <c r="C696" s="8"/>
      <c r="D696" s="8"/>
      <c r="E696" s="8"/>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row>
    <row r="697" spans="1:36" ht="14.25" customHeight="1">
      <c r="A697" s="8"/>
      <c r="B697" s="8"/>
      <c r="C697" s="8"/>
      <c r="D697" s="8"/>
      <c r="E697" s="8"/>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row>
    <row r="698" spans="1:36" ht="14.25" customHeight="1">
      <c r="A698" s="8"/>
      <c r="B698" s="8"/>
      <c r="C698" s="8"/>
      <c r="D698" s="8"/>
      <c r="E698" s="8"/>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row>
    <row r="699" spans="1:36" ht="14.25" customHeight="1">
      <c r="A699" s="8"/>
      <c r="B699" s="8"/>
      <c r="C699" s="8"/>
      <c r="D699" s="8"/>
      <c r="E699" s="8"/>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row>
    <row r="700" spans="1:36" ht="14.25" customHeight="1">
      <c r="A700" s="8"/>
      <c r="B700" s="8"/>
      <c r="C700" s="8"/>
      <c r="D700" s="8"/>
      <c r="E700" s="8"/>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row>
    <row r="701" spans="1:36" ht="14.25" customHeight="1">
      <c r="A701" s="8"/>
      <c r="B701" s="8"/>
      <c r="C701" s="8"/>
      <c r="D701" s="8"/>
      <c r="E701" s="8"/>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row>
    <row r="702" spans="1:36" ht="14.25" customHeight="1">
      <c r="A702" s="8"/>
      <c r="B702" s="8"/>
      <c r="C702" s="8"/>
      <c r="D702" s="8"/>
      <c r="E702" s="8"/>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row>
    <row r="703" spans="1:36" ht="14.25" customHeight="1">
      <c r="A703" s="8"/>
      <c r="B703" s="8"/>
      <c r="C703" s="8"/>
      <c r="D703" s="8"/>
      <c r="E703" s="8"/>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row>
    <row r="704" spans="1:36" ht="14.25" customHeight="1">
      <c r="A704" s="8"/>
      <c r="B704" s="8"/>
      <c r="C704" s="8"/>
      <c r="D704" s="8"/>
      <c r="E704" s="8"/>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row>
    <row r="705" spans="1:36" ht="14.25" customHeight="1">
      <c r="A705" s="8"/>
      <c r="B705" s="8"/>
      <c r="C705" s="8"/>
      <c r="D705" s="8"/>
      <c r="E705" s="8"/>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row>
    <row r="706" spans="1:36" ht="14.25" customHeight="1">
      <c r="A706" s="8"/>
      <c r="B706" s="8"/>
      <c r="C706" s="8"/>
      <c r="D706" s="8"/>
      <c r="E706" s="8"/>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row>
    <row r="707" spans="1:36" ht="14.25" customHeight="1">
      <c r="A707" s="8"/>
      <c r="B707" s="8"/>
      <c r="C707" s="8"/>
      <c r="D707" s="8"/>
      <c r="E707" s="8"/>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row>
    <row r="708" spans="1:36" ht="14.25" customHeight="1">
      <c r="A708" s="8"/>
      <c r="B708" s="8"/>
      <c r="C708" s="8"/>
      <c r="D708" s="8"/>
      <c r="E708" s="8"/>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row>
    <row r="709" spans="1:36" ht="14.25" customHeight="1">
      <c r="A709" s="8"/>
      <c r="B709" s="8"/>
      <c r="C709" s="8"/>
      <c r="D709" s="8"/>
      <c r="E709" s="8"/>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row>
    <row r="710" spans="1:36" ht="14.25" customHeight="1">
      <c r="A710" s="8"/>
      <c r="B710" s="8"/>
      <c r="C710" s="8"/>
      <c r="D710" s="8"/>
      <c r="E710" s="8"/>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row>
    <row r="711" spans="1:36" ht="14.25" customHeight="1">
      <c r="A711" s="8"/>
      <c r="B711" s="8"/>
      <c r="C711" s="8"/>
      <c r="D711" s="8"/>
      <c r="E711" s="8"/>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row>
    <row r="712" spans="1:36" ht="14.25" customHeight="1">
      <c r="A712" s="8"/>
      <c r="B712" s="8"/>
      <c r="C712" s="8"/>
      <c r="D712" s="8"/>
      <c r="E712" s="8"/>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row>
    <row r="713" spans="1:36" ht="14.25" customHeight="1">
      <c r="A713" s="8"/>
      <c r="B713" s="8"/>
      <c r="C713" s="8"/>
      <c r="D713" s="8"/>
      <c r="E713" s="8"/>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row>
    <row r="714" spans="1:36" ht="14.25" customHeight="1">
      <c r="A714" s="8"/>
      <c r="B714" s="8"/>
      <c r="C714" s="8"/>
      <c r="D714" s="8"/>
      <c r="E714" s="8"/>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row>
    <row r="715" spans="1:36" ht="14.25" customHeight="1">
      <c r="A715" s="8"/>
      <c r="B715" s="8"/>
      <c r="C715" s="8"/>
      <c r="D715" s="8"/>
      <c r="E715" s="8"/>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row>
    <row r="716" spans="1:36" ht="14.25" customHeight="1">
      <c r="A716" s="8"/>
      <c r="B716" s="8"/>
      <c r="C716" s="8"/>
      <c r="D716" s="8"/>
      <c r="E716" s="8"/>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row>
    <row r="717" spans="1:36" ht="14.25" customHeight="1">
      <c r="A717" s="8"/>
      <c r="B717" s="8"/>
      <c r="C717" s="8"/>
      <c r="D717" s="8"/>
      <c r="E717" s="8"/>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row>
    <row r="718" spans="1:36" ht="14.25" customHeight="1">
      <c r="A718" s="8"/>
      <c r="B718" s="8"/>
      <c r="C718" s="8"/>
      <c r="D718" s="8"/>
      <c r="E718" s="8"/>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row>
    <row r="719" spans="1:36" ht="14.25" customHeight="1">
      <c r="A719" s="8"/>
      <c r="B719" s="8"/>
      <c r="C719" s="8"/>
      <c r="D719" s="8"/>
      <c r="E719" s="8"/>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row>
    <row r="720" spans="1:36" ht="14.25" customHeight="1">
      <c r="A720" s="8"/>
      <c r="B720" s="8"/>
      <c r="C720" s="8"/>
      <c r="D720" s="8"/>
      <c r="E720" s="8"/>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row>
    <row r="721" spans="1:36" ht="14.25" customHeight="1">
      <c r="A721" s="8"/>
      <c r="B721" s="8"/>
      <c r="C721" s="8"/>
      <c r="D721" s="8"/>
      <c r="E721" s="8"/>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row>
    <row r="722" spans="1:36" ht="14.25" customHeight="1">
      <c r="A722" s="8"/>
      <c r="B722" s="8"/>
      <c r="C722" s="8"/>
      <c r="D722" s="8"/>
      <c r="E722" s="8"/>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row>
    <row r="723" spans="1:36" ht="14.25" customHeight="1">
      <c r="A723" s="8"/>
      <c r="B723" s="8"/>
      <c r="C723" s="8"/>
      <c r="D723" s="8"/>
      <c r="E723" s="8"/>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row>
    <row r="724" spans="1:36" ht="14.25" customHeight="1">
      <c r="A724" s="8"/>
      <c r="B724" s="8"/>
      <c r="C724" s="8"/>
      <c r="D724" s="8"/>
      <c r="E724" s="8"/>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row>
    <row r="725" spans="1:36" ht="14.25" customHeight="1">
      <c r="A725" s="8"/>
      <c r="B725" s="8"/>
      <c r="C725" s="8"/>
      <c r="D725" s="8"/>
      <c r="E725" s="8"/>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row>
    <row r="726" spans="1:36" ht="14.25" customHeight="1">
      <c r="A726" s="8"/>
      <c r="B726" s="8"/>
      <c r="C726" s="8"/>
      <c r="D726" s="8"/>
      <c r="E726" s="8"/>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row>
    <row r="727" spans="1:36" ht="14.25" customHeight="1">
      <c r="A727" s="8"/>
      <c r="B727" s="8"/>
      <c r="C727" s="8"/>
      <c r="D727" s="8"/>
      <c r="E727" s="8"/>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row>
    <row r="728" spans="1:36" ht="14.25" customHeight="1">
      <c r="A728" s="8"/>
      <c r="B728" s="8"/>
      <c r="C728" s="8"/>
      <c r="D728" s="8"/>
      <c r="E728" s="8"/>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row>
    <row r="729" spans="1:36" ht="14.25" customHeight="1">
      <c r="A729" s="8"/>
      <c r="B729" s="8"/>
      <c r="C729" s="8"/>
      <c r="D729" s="8"/>
      <c r="E729" s="8"/>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row>
    <row r="730" spans="1:36" ht="14.25" customHeight="1">
      <c r="A730" s="8"/>
      <c r="B730" s="8"/>
      <c r="C730" s="8"/>
      <c r="D730" s="8"/>
      <c r="E730" s="8"/>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row>
    <row r="731" spans="1:36" ht="14.25" customHeight="1">
      <c r="A731" s="8"/>
      <c r="B731" s="8"/>
      <c r="C731" s="8"/>
      <c r="D731" s="8"/>
      <c r="E731" s="8"/>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row>
    <row r="732" spans="1:36" ht="14.25" customHeight="1">
      <c r="A732" s="8"/>
      <c r="B732" s="8"/>
      <c r="C732" s="8"/>
      <c r="D732" s="8"/>
      <c r="E732" s="8"/>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row>
    <row r="733" spans="1:36" ht="14.25" customHeight="1">
      <c r="A733" s="8"/>
      <c r="B733" s="8"/>
      <c r="C733" s="8"/>
      <c r="D733" s="8"/>
      <c r="E733" s="8"/>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row>
    <row r="734" spans="1:36" ht="14.25" customHeight="1">
      <c r="A734" s="8"/>
      <c r="B734" s="8"/>
      <c r="C734" s="8"/>
      <c r="D734" s="8"/>
      <c r="E734" s="8"/>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row>
    <row r="735" spans="1:36" ht="14.25" customHeight="1">
      <c r="A735" s="8"/>
      <c r="B735" s="8"/>
      <c r="C735" s="8"/>
      <c r="D735" s="8"/>
      <c r="E735" s="8"/>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row>
    <row r="736" spans="1:36" ht="14.25" customHeight="1">
      <c r="A736" s="8"/>
      <c r="B736" s="8"/>
      <c r="C736" s="8"/>
      <c r="D736" s="8"/>
      <c r="E736" s="8"/>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row>
    <row r="737" spans="1:36" ht="14.25" customHeight="1">
      <c r="A737" s="8"/>
      <c r="B737" s="8"/>
      <c r="C737" s="8"/>
      <c r="D737" s="8"/>
      <c r="E737" s="8"/>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row>
    <row r="738" spans="1:36" ht="14.25" customHeight="1">
      <c r="A738" s="8"/>
      <c r="B738" s="8"/>
      <c r="C738" s="8"/>
      <c r="D738" s="8"/>
      <c r="E738" s="8"/>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row>
    <row r="739" spans="1:36" ht="14.25" customHeight="1">
      <c r="A739" s="8"/>
      <c r="B739" s="8"/>
      <c r="C739" s="8"/>
      <c r="D739" s="8"/>
      <c r="E739" s="8"/>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row>
    <row r="740" spans="1:36" ht="14.25" customHeight="1">
      <c r="A740" s="8"/>
      <c r="B740" s="8"/>
      <c r="C740" s="8"/>
      <c r="D740" s="8"/>
      <c r="E740" s="8"/>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row>
    <row r="741" spans="1:36" ht="14.25" customHeight="1">
      <c r="A741" s="8"/>
      <c r="B741" s="8"/>
      <c r="C741" s="8"/>
      <c r="D741" s="8"/>
      <c r="E741" s="8"/>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row>
    <row r="742" spans="1:36" ht="14.25" customHeight="1">
      <c r="A742" s="8"/>
      <c r="B742" s="8"/>
      <c r="C742" s="8"/>
      <c r="D742" s="8"/>
      <c r="E742" s="8"/>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row>
    <row r="743" spans="1:36" ht="14.25" customHeight="1">
      <c r="A743" s="8"/>
      <c r="B743" s="8"/>
      <c r="C743" s="8"/>
      <c r="D743" s="8"/>
      <c r="E743" s="8"/>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row>
    <row r="744" spans="1:36" ht="14.25" customHeight="1">
      <c r="A744" s="8"/>
      <c r="B744" s="8"/>
      <c r="C744" s="8"/>
      <c r="D744" s="8"/>
      <c r="E744" s="8"/>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row>
    <row r="745" spans="1:36" ht="14.25" customHeight="1">
      <c r="A745" s="8"/>
      <c r="B745" s="8"/>
      <c r="C745" s="8"/>
      <c r="D745" s="8"/>
      <c r="E745" s="8"/>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row>
    <row r="746" spans="1:36" ht="14.25" customHeight="1">
      <c r="A746" s="8"/>
      <c r="B746" s="8"/>
      <c r="C746" s="8"/>
      <c r="D746" s="8"/>
      <c r="E746" s="8"/>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row>
    <row r="747" spans="1:36" ht="14.25" customHeight="1">
      <c r="A747" s="8"/>
      <c r="B747" s="8"/>
      <c r="C747" s="8"/>
      <c r="D747" s="8"/>
      <c r="E747" s="8"/>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row>
    <row r="748" spans="1:36" ht="14.25" customHeight="1">
      <c r="A748" s="8"/>
      <c r="B748" s="8"/>
      <c r="C748" s="8"/>
      <c r="D748" s="8"/>
      <c r="E748" s="8"/>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row>
    <row r="749" spans="1:36" ht="14.25" customHeight="1">
      <c r="A749" s="8"/>
      <c r="B749" s="8"/>
      <c r="C749" s="8"/>
      <c r="D749" s="8"/>
      <c r="E749" s="8"/>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row>
    <row r="750" spans="1:36" ht="14.25" customHeight="1">
      <c r="A750" s="8"/>
      <c r="B750" s="8"/>
      <c r="C750" s="8"/>
      <c r="D750" s="8"/>
      <c r="E750" s="8"/>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row>
    <row r="751" spans="1:36" ht="14.25" customHeight="1">
      <c r="A751" s="8"/>
      <c r="B751" s="8"/>
      <c r="C751" s="8"/>
      <c r="D751" s="8"/>
      <c r="E751" s="8"/>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row>
    <row r="752" spans="1:36" ht="14.25" customHeight="1">
      <c r="A752" s="8"/>
      <c r="B752" s="8"/>
      <c r="C752" s="8"/>
      <c r="D752" s="8"/>
      <c r="E752" s="8"/>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row>
    <row r="753" spans="1:36" ht="14.25" customHeight="1">
      <c r="A753" s="8"/>
      <c r="B753" s="8"/>
      <c r="C753" s="8"/>
      <c r="D753" s="8"/>
      <c r="E753" s="8"/>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row>
    <row r="754" spans="1:36" ht="14.25" customHeight="1">
      <c r="A754" s="8"/>
      <c r="B754" s="8"/>
      <c r="C754" s="8"/>
      <c r="D754" s="8"/>
      <c r="E754" s="8"/>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row>
    <row r="755" spans="1:36" ht="14.25" customHeight="1">
      <c r="A755" s="8"/>
      <c r="B755" s="8"/>
      <c r="C755" s="8"/>
      <c r="D755" s="8"/>
      <c r="E755" s="8"/>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row>
    <row r="756" spans="1:36" ht="14.25" customHeight="1">
      <c r="A756" s="8"/>
      <c r="B756" s="8"/>
      <c r="C756" s="8"/>
      <c r="D756" s="8"/>
      <c r="E756" s="8"/>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row>
    <row r="757" spans="1:36" ht="14.25" customHeight="1">
      <c r="A757" s="8"/>
      <c r="B757" s="8"/>
      <c r="C757" s="8"/>
      <c r="D757" s="8"/>
      <c r="E757" s="8"/>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row>
    <row r="758" spans="1:36" ht="14.25" customHeight="1">
      <c r="A758" s="8"/>
      <c r="B758" s="8"/>
      <c r="C758" s="8"/>
      <c r="D758" s="8"/>
      <c r="E758" s="8"/>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row>
    <row r="759" spans="1:36" ht="14.25" customHeight="1">
      <c r="A759" s="8"/>
      <c r="B759" s="8"/>
      <c r="C759" s="8"/>
      <c r="D759" s="8"/>
      <c r="E759" s="8"/>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row>
    <row r="760" spans="1:36" ht="14.25" customHeight="1">
      <c r="A760" s="8"/>
      <c r="B760" s="8"/>
      <c r="C760" s="8"/>
      <c r="D760" s="8"/>
      <c r="E760" s="8"/>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row>
    <row r="761" spans="1:36" ht="14.25" customHeight="1">
      <c r="A761" s="8"/>
      <c r="B761" s="8"/>
      <c r="C761" s="8"/>
      <c r="D761" s="8"/>
      <c r="E761" s="8"/>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row>
    <row r="762" spans="1:36" ht="14.25" customHeight="1">
      <c r="A762" s="8"/>
      <c r="B762" s="8"/>
      <c r="C762" s="8"/>
      <c r="D762" s="8"/>
      <c r="E762" s="8"/>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row>
    <row r="763" spans="1:36" ht="14.25" customHeight="1">
      <c r="A763" s="8"/>
      <c r="B763" s="8"/>
      <c r="C763" s="8"/>
      <c r="D763" s="8"/>
      <c r="E763" s="8"/>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row>
    <row r="764" spans="1:36" ht="14.25" customHeight="1">
      <c r="A764" s="8"/>
      <c r="B764" s="8"/>
      <c r="C764" s="8"/>
      <c r="D764" s="8"/>
      <c r="E764" s="8"/>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row>
    <row r="765" spans="1:36" ht="14.25" customHeight="1">
      <c r="A765" s="8"/>
      <c r="B765" s="8"/>
      <c r="C765" s="8"/>
      <c r="D765" s="8"/>
      <c r="E765" s="8"/>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row>
    <row r="766" spans="1:36" ht="14.25" customHeight="1">
      <c r="A766" s="8"/>
      <c r="B766" s="8"/>
      <c r="C766" s="8"/>
      <c r="D766" s="8"/>
      <c r="E766" s="8"/>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row>
    <row r="767" spans="1:36" ht="14.25" customHeight="1">
      <c r="A767" s="8"/>
      <c r="B767" s="8"/>
      <c r="C767" s="8"/>
      <c r="D767" s="8"/>
      <c r="E767" s="8"/>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row>
    <row r="768" spans="1:36" ht="14.25" customHeight="1">
      <c r="A768" s="8"/>
      <c r="B768" s="8"/>
      <c r="C768" s="8"/>
      <c r="D768" s="8"/>
      <c r="E768" s="8"/>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row>
    <row r="769" spans="1:36" ht="14.25" customHeight="1">
      <c r="A769" s="8"/>
      <c r="B769" s="8"/>
      <c r="C769" s="8"/>
      <c r="D769" s="8"/>
      <c r="E769" s="8"/>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row>
    <row r="770" spans="1:36" ht="14.25" customHeight="1">
      <c r="A770" s="8"/>
      <c r="B770" s="8"/>
      <c r="C770" s="8"/>
      <c r="D770" s="8"/>
      <c r="E770" s="8"/>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row>
    <row r="771" spans="1:36" ht="14.25" customHeight="1">
      <c r="A771" s="8"/>
      <c r="B771" s="8"/>
      <c r="C771" s="8"/>
      <c r="D771" s="8"/>
      <c r="E771" s="8"/>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row>
    <row r="772" spans="1:36" ht="14.25" customHeight="1">
      <c r="A772" s="8"/>
      <c r="B772" s="8"/>
      <c r="C772" s="8"/>
      <c r="D772" s="8"/>
      <c r="E772" s="8"/>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row>
    <row r="773" spans="1:36" ht="14.25" customHeight="1">
      <c r="A773" s="8"/>
      <c r="B773" s="8"/>
      <c r="C773" s="8"/>
      <c r="D773" s="8"/>
      <c r="E773" s="8"/>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row>
    <row r="774" spans="1:36" ht="14.25" customHeight="1">
      <c r="A774" s="8"/>
      <c r="B774" s="8"/>
      <c r="C774" s="8"/>
      <c r="D774" s="8"/>
      <c r="E774" s="8"/>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row>
    <row r="775" spans="1:36" ht="14.25" customHeight="1">
      <c r="A775" s="8"/>
      <c r="B775" s="8"/>
      <c r="C775" s="8"/>
      <c r="D775" s="8"/>
      <c r="E775" s="8"/>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row>
    <row r="776" spans="1:36" ht="14.25" customHeight="1">
      <c r="A776" s="8"/>
      <c r="B776" s="8"/>
      <c r="C776" s="8"/>
      <c r="D776" s="8"/>
      <c r="E776" s="8"/>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row>
    <row r="777" spans="1:36" ht="14.25" customHeight="1">
      <c r="A777" s="8"/>
      <c r="B777" s="8"/>
      <c r="C777" s="8"/>
      <c r="D777" s="8"/>
      <c r="E777" s="8"/>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row>
    <row r="778" spans="1:36" ht="14.25" customHeight="1">
      <c r="A778" s="8"/>
      <c r="B778" s="8"/>
      <c r="C778" s="8"/>
      <c r="D778" s="8"/>
      <c r="E778" s="8"/>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row>
    <row r="779" spans="1:36" ht="14.25" customHeight="1">
      <c r="A779" s="8"/>
      <c r="B779" s="8"/>
      <c r="C779" s="8"/>
      <c r="D779" s="8"/>
      <c r="E779" s="8"/>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row>
    <row r="780" spans="1:36" ht="14.25" customHeight="1">
      <c r="A780" s="8"/>
      <c r="B780" s="8"/>
      <c r="C780" s="8"/>
      <c r="D780" s="8"/>
      <c r="E780" s="8"/>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row>
    <row r="781" spans="1:36" ht="14.25" customHeight="1">
      <c r="A781" s="8"/>
      <c r="B781" s="8"/>
      <c r="C781" s="8"/>
      <c r="D781" s="8"/>
      <c r="E781" s="8"/>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row>
    <row r="782" spans="1:36" ht="14.25" customHeight="1">
      <c r="A782" s="8"/>
      <c r="B782" s="8"/>
      <c r="C782" s="8"/>
      <c r="D782" s="8"/>
      <c r="E782" s="8"/>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row>
    <row r="783" spans="1:36" ht="14.25" customHeight="1">
      <c r="A783" s="8"/>
      <c r="B783" s="8"/>
      <c r="C783" s="8"/>
      <c r="D783" s="8"/>
      <c r="E783" s="8"/>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row>
    <row r="784" spans="1:36" ht="14.25" customHeight="1">
      <c r="A784" s="8"/>
      <c r="B784" s="8"/>
      <c r="C784" s="8"/>
      <c r="D784" s="8"/>
      <c r="E784" s="8"/>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row>
    <row r="785" spans="1:36" ht="14.25" customHeight="1">
      <c r="A785" s="8"/>
      <c r="B785" s="8"/>
      <c r="C785" s="8"/>
      <c r="D785" s="8"/>
      <c r="E785" s="8"/>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row>
    <row r="786" spans="1:36" ht="14.25" customHeight="1">
      <c r="A786" s="8"/>
      <c r="B786" s="8"/>
      <c r="C786" s="8"/>
      <c r="D786" s="8"/>
      <c r="E786" s="8"/>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row>
    <row r="787" spans="1:36" ht="14.25" customHeight="1">
      <c r="A787" s="8"/>
      <c r="B787" s="8"/>
      <c r="C787" s="8"/>
      <c r="D787" s="8"/>
      <c r="E787" s="8"/>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row>
    <row r="788" spans="1:36" ht="14.25" customHeight="1">
      <c r="A788" s="8"/>
      <c r="B788" s="8"/>
      <c r="C788" s="8"/>
      <c r="D788" s="8"/>
      <c r="E788" s="8"/>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row>
    <row r="789" spans="1:36" ht="14.25" customHeight="1">
      <c r="A789" s="8"/>
      <c r="B789" s="8"/>
      <c r="C789" s="8"/>
      <c r="D789" s="8"/>
      <c r="E789" s="8"/>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row>
    <row r="790" spans="1:36" ht="14.25" customHeight="1">
      <c r="A790" s="8"/>
      <c r="B790" s="8"/>
      <c r="C790" s="8"/>
      <c r="D790" s="8"/>
      <c r="E790" s="8"/>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row>
    <row r="791" spans="1:36" ht="14.25" customHeight="1">
      <c r="A791" s="8"/>
      <c r="B791" s="8"/>
      <c r="C791" s="8"/>
      <c r="D791" s="8"/>
      <c r="E791" s="8"/>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row>
    <row r="792" spans="1:36" ht="14.25" customHeight="1">
      <c r="A792" s="8"/>
      <c r="B792" s="8"/>
      <c r="C792" s="8"/>
      <c r="D792" s="8"/>
      <c r="E792" s="8"/>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row>
    <row r="793" spans="1:36" ht="14.25" customHeight="1">
      <c r="A793" s="8"/>
      <c r="B793" s="8"/>
      <c r="C793" s="8"/>
      <c r="D793" s="8"/>
      <c r="E793" s="8"/>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row>
    <row r="794" spans="1:36" ht="14.25" customHeight="1">
      <c r="A794" s="8"/>
      <c r="B794" s="8"/>
      <c r="C794" s="8"/>
      <c r="D794" s="8"/>
      <c r="E794" s="8"/>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row>
    <row r="795" spans="1:36" ht="14.25" customHeight="1">
      <c r="A795" s="8"/>
      <c r="B795" s="8"/>
      <c r="C795" s="8"/>
      <c r="D795" s="8"/>
      <c r="E795" s="8"/>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row>
    <row r="796" spans="1:36" ht="14.25" customHeight="1">
      <c r="A796" s="8"/>
      <c r="B796" s="8"/>
      <c r="C796" s="8"/>
      <c r="D796" s="8"/>
      <c r="E796" s="8"/>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row>
    <row r="797" spans="1:36" ht="14.25" customHeight="1">
      <c r="A797" s="8"/>
      <c r="B797" s="8"/>
      <c r="C797" s="8"/>
      <c r="D797" s="8"/>
      <c r="E797" s="8"/>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row>
    <row r="798" spans="1:36" ht="14.25" customHeight="1">
      <c r="A798" s="8"/>
      <c r="B798" s="8"/>
      <c r="C798" s="8"/>
      <c r="D798" s="8"/>
      <c r="E798" s="8"/>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row>
    <row r="799" spans="1:36" ht="14.25" customHeight="1">
      <c r="A799" s="8"/>
      <c r="B799" s="8"/>
      <c r="C799" s="8"/>
      <c r="D799" s="8"/>
      <c r="E799" s="8"/>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row>
    <row r="800" spans="1:36" ht="14.25" customHeight="1">
      <c r="A800" s="8"/>
      <c r="B800" s="8"/>
      <c r="C800" s="8"/>
      <c r="D800" s="8"/>
      <c r="E800" s="8"/>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row>
    <row r="801" spans="1:36" ht="14.25" customHeight="1">
      <c r="A801" s="8"/>
      <c r="B801" s="8"/>
      <c r="C801" s="8"/>
      <c r="D801" s="8"/>
      <c r="E801" s="8"/>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row>
    <row r="802" spans="1:36" ht="14.25" customHeight="1">
      <c r="A802" s="8"/>
      <c r="B802" s="8"/>
      <c r="C802" s="8"/>
      <c r="D802" s="8"/>
      <c r="E802" s="8"/>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row>
    <row r="803" spans="1:36" ht="14.25" customHeight="1">
      <c r="A803" s="8"/>
      <c r="B803" s="8"/>
      <c r="C803" s="8"/>
      <c r="D803" s="8"/>
      <c r="E803" s="8"/>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row>
    <row r="804" spans="1:36" ht="14.25" customHeight="1">
      <c r="A804" s="8"/>
      <c r="B804" s="8"/>
      <c r="C804" s="8"/>
      <c r="D804" s="8"/>
      <c r="E804" s="8"/>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row>
    <row r="805" spans="1:36" ht="14.25" customHeight="1">
      <c r="A805" s="8"/>
      <c r="B805" s="8"/>
      <c r="C805" s="8"/>
      <c r="D805" s="8"/>
      <c r="E805" s="8"/>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row>
    <row r="806" spans="1:36" ht="14.25" customHeight="1">
      <c r="A806" s="8"/>
      <c r="B806" s="8"/>
      <c r="C806" s="8"/>
      <c r="D806" s="8"/>
      <c r="E806" s="8"/>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row>
    <row r="807" spans="1:36" ht="14.25" customHeight="1">
      <c r="A807" s="8"/>
      <c r="B807" s="8"/>
      <c r="C807" s="8"/>
      <c r="D807" s="8"/>
      <c r="E807" s="8"/>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row>
    <row r="808" spans="1:36" ht="14.25" customHeight="1">
      <c r="A808" s="8"/>
      <c r="B808" s="8"/>
      <c r="C808" s="8"/>
      <c r="D808" s="8"/>
      <c r="E808" s="8"/>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row>
    <row r="809" spans="1:36" ht="14.25" customHeight="1">
      <c r="A809" s="8"/>
      <c r="B809" s="8"/>
      <c r="C809" s="8"/>
      <c r="D809" s="8"/>
      <c r="E809" s="8"/>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row>
    <row r="810" spans="1:36" ht="14.25" customHeight="1">
      <c r="A810" s="8"/>
      <c r="B810" s="8"/>
      <c r="C810" s="8"/>
      <c r="D810" s="8"/>
      <c r="E810" s="8"/>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row>
    <row r="811" spans="1:36" ht="14.25" customHeight="1">
      <c r="A811" s="8"/>
      <c r="B811" s="8"/>
      <c r="C811" s="8"/>
      <c r="D811" s="8"/>
      <c r="E811" s="8"/>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row>
    <row r="812" spans="1:36" ht="14.25" customHeight="1">
      <c r="A812" s="8"/>
      <c r="B812" s="8"/>
      <c r="C812" s="8"/>
      <c r="D812" s="8"/>
      <c r="E812" s="8"/>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row>
    <row r="813" spans="1:36" ht="14.25" customHeight="1">
      <c r="A813" s="8"/>
      <c r="B813" s="8"/>
      <c r="C813" s="8"/>
      <c r="D813" s="8"/>
      <c r="E813" s="8"/>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row>
    <row r="814" spans="1:36" ht="14.25" customHeight="1">
      <c r="A814" s="8"/>
      <c r="B814" s="8"/>
      <c r="C814" s="8"/>
      <c r="D814" s="8"/>
      <c r="E814" s="8"/>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row>
    <row r="815" spans="1:36" ht="14.25" customHeight="1">
      <c r="A815" s="8"/>
      <c r="B815" s="8"/>
      <c r="C815" s="8"/>
      <c r="D815" s="8"/>
      <c r="E815" s="8"/>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row>
    <row r="816" spans="1:36" ht="14.25" customHeight="1">
      <c r="A816" s="8"/>
      <c r="B816" s="8"/>
      <c r="C816" s="8"/>
      <c r="D816" s="8"/>
      <c r="E816" s="8"/>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row>
    <row r="817" spans="1:36" ht="14.25" customHeight="1">
      <c r="A817" s="8"/>
      <c r="B817" s="8"/>
      <c r="C817" s="8"/>
      <c r="D817" s="8"/>
      <c r="E817" s="8"/>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row>
    <row r="818" spans="1:36" ht="14.25" customHeight="1">
      <c r="A818" s="8"/>
      <c r="B818" s="8"/>
      <c r="C818" s="8"/>
      <c r="D818" s="8"/>
      <c r="E818" s="8"/>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row>
    <row r="819" spans="1:36" ht="14.25" customHeight="1">
      <c r="A819" s="8"/>
      <c r="B819" s="8"/>
      <c r="C819" s="8"/>
      <c r="D819" s="8"/>
      <c r="E819" s="8"/>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row>
    <row r="820" spans="1:36" ht="14.25" customHeight="1">
      <c r="A820" s="8"/>
      <c r="B820" s="8"/>
      <c r="C820" s="8"/>
      <c r="D820" s="8"/>
      <c r="E820" s="8"/>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row>
    <row r="821" spans="1:36" ht="14.25" customHeight="1">
      <c r="A821" s="8"/>
      <c r="B821" s="8"/>
      <c r="C821" s="8"/>
      <c r="D821" s="8"/>
      <c r="E821" s="8"/>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row>
    <row r="822" spans="1:36" ht="14.25" customHeight="1">
      <c r="A822" s="8"/>
      <c r="B822" s="8"/>
      <c r="C822" s="8"/>
      <c r="D822" s="8"/>
      <c r="E822" s="8"/>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row>
    <row r="823" spans="1:36" ht="14.25" customHeight="1">
      <c r="A823" s="8"/>
      <c r="B823" s="8"/>
      <c r="C823" s="8"/>
      <c r="D823" s="8"/>
      <c r="E823" s="8"/>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row>
    <row r="824" spans="1:36" ht="14.25" customHeight="1">
      <c r="A824" s="8"/>
      <c r="B824" s="8"/>
      <c r="C824" s="8"/>
      <c r="D824" s="8"/>
      <c r="E824" s="8"/>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row>
    <row r="825" spans="1:36" ht="14.25" customHeight="1">
      <c r="A825" s="8"/>
      <c r="B825" s="8"/>
      <c r="C825" s="8"/>
      <c r="D825" s="8"/>
      <c r="E825" s="8"/>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row>
    <row r="826" spans="1:36" ht="14.25" customHeight="1">
      <c r="A826" s="8"/>
      <c r="B826" s="8"/>
      <c r="C826" s="8"/>
      <c r="D826" s="8"/>
      <c r="E826" s="8"/>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row>
    <row r="827" spans="1:36" ht="14.25" customHeight="1">
      <c r="A827" s="8"/>
      <c r="B827" s="8"/>
      <c r="C827" s="8"/>
      <c r="D827" s="8"/>
      <c r="E827" s="8"/>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row>
    <row r="828" spans="1:36" ht="14.25" customHeight="1">
      <c r="A828" s="8"/>
      <c r="B828" s="8"/>
      <c r="C828" s="8"/>
      <c r="D828" s="8"/>
      <c r="E828" s="8"/>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row>
    <row r="829" spans="1:36" ht="14.25" customHeight="1">
      <c r="A829" s="8"/>
      <c r="B829" s="8"/>
      <c r="C829" s="8"/>
      <c r="D829" s="8"/>
      <c r="E829" s="8"/>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row>
    <row r="830" spans="1:36" ht="14.25" customHeight="1">
      <c r="A830" s="8"/>
      <c r="B830" s="8"/>
      <c r="C830" s="8"/>
      <c r="D830" s="8"/>
      <c r="E830" s="8"/>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row>
    <row r="831" spans="1:36" ht="14.25" customHeight="1">
      <c r="A831" s="8"/>
      <c r="B831" s="8"/>
      <c r="C831" s="8"/>
      <c r="D831" s="8"/>
      <c r="E831" s="8"/>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row>
    <row r="832" spans="1:36" ht="14.25" customHeight="1">
      <c r="A832" s="8"/>
      <c r="B832" s="8"/>
      <c r="C832" s="8"/>
      <c r="D832" s="8"/>
      <c r="E832" s="8"/>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row>
    <row r="833" spans="1:36" ht="14.25" customHeight="1">
      <c r="A833" s="8"/>
      <c r="B833" s="8"/>
      <c r="C833" s="8"/>
      <c r="D833" s="8"/>
      <c r="E833" s="8"/>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row>
    <row r="834" spans="1:36" ht="14.25" customHeight="1">
      <c r="A834" s="8"/>
      <c r="B834" s="8"/>
      <c r="C834" s="8"/>
      <c r="D834" s="8"/>
      <c r="E834" s="8"/>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row>
    <row r="835" spans="1:36" ht="14.25" customHeight="1">
      <c r="A835" s="8"/>
      <c r="B835" s="8"/>
      <c r="C835" s="8"/>
      <c r="D835" s="8"/>
      <c r="E835" s="8"/>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row>
    <row r="836" spans="1:36" ht="14.25" customHeight="1">
      <c r="A836" s="8"/>
      <c r="B836" s="8"/>
      <c r="C836" s="8"/>
      <c r="D836" s="8"/>
      <c r="E836" s="8"/>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row>
    <row r="837" spans="1:36" ht="14.25" customHeight="1">
      <c r="A837" s="8"/>
      <c r="B837" s="8"/>
      <c r="C837" s="8"/>
      <c r="D837" s="8"/>
      <c r="E837" s="8"/>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row>
    <row r="838" spans="1:36" ht="14.25" customHeight="1">
      <c r="A838" s="8"/>
      <c r="B838" s="8"/>
      <c r="C838" s="8"/>
      <c r="D838" s="8"/>
      <c r="E838" s="8"/>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row>
    <row r="839" spans="1:36" ht="14.25" customHeight="1">
      <c r="A839" s="8"/>
      <c r="B839" s="8"/>
      <c r="C839" s="8"/>
      <c r="D839" s="8"/>
      <c r="E839" s="8"/>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row>
    <row r="840" spans="1:36" ht="14.25" customHeight="1">
      <c r="A840" s="8"/>
      <c r="B840" s="8"/>
      <c r="C840" s="8"/>
      <c r="D840" s="8"/>
      <c r="E840" s="8"/>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row>
    <row r="841" spans="1:36" ht="14.25" customHeight="1">
      <c r="A841" s="8"/>
      <c r="B841" s="8"/>
      <c r="C841" s="8"/>
      <c r="D841" s="8"/>
      <c r="E841" s="8"/>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row>
    <row r="842" spans="1:36" ht="14.25" customHeight="1">
      <c r="A842" s="8"/>
      <c r="B842" s="8"/>
      <c r="C842" s="8"/>
      <c r="D842" s="8"/>
      <c r="E842" s="8"/>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row>
    <row r="843" spans="1:36" ht="14.25" customHeight="1">
      <c r="A843" s="8"/>
      <c r="B843" s="8"/>
      <c r="C843" s="8"/>
      <c r="D843" s="8"/>
      <c r="E843" s="8"/>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row>
    <row r="844" spans="1:36" ht="14.25" customHeight="1">
      <c r="A844" s="8"/>
      <c r="B844" s="8"/>
      <c r="C844" s="8"/>
      <c r="D844" s="8"/>
      <c r="E844" s="8"/>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row>
    <row r="845" spans="1:36" ht="14.25" customHeight="1">
      <c r="A845" s="8"/>
      <c r="B845" s="8"/>
      <c r="C845" s="8"/>
      <c r="D845" s="8"/>
      <c r="E845" s="8"/>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row>
    <row r="846" spans="1:36" ht="14.25" customHeight="1">
      <c r="A846" s="8"/>
      <c r="B846" s="8"/>
      <c r="C846" s="8"/>
      <c r="D846" s="8"/>
      <c r="E846" s="8"/>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row>
    <row r="847" spans="1:36" ht="14.25" customHeight="1">
      <c r="A847" s="8"/>
      <c r="B847" s="8"/>
      <c r="C847" s="8"/>
      <c r="D847" s="8"/>
      <c r="E847" s="8"/>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row>
    <row r="848" spans="1:36" ht="14.25" customHeight="1">
      <c r="A848" s="8"/>
      <c r="B848" s="8"/>
      <c r="C848" s="8"/>
      <c r="D848" s="8"/>
      <c r="E848" s="8"/>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row>
    <row r="849" spans="1:36" ht="14.25" customHeight="1">
      <c r="A849" s="8"/>
      <c r="B849" s="8"/>
      <c r="C849" s="8"/>
      <c r="D849" s="8"/>
      <c r="E849" s="8"/>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row>
    <row r="850" spans="1:36" ht="14.25" customHeight="1">
      <c r="A850" s="8"/>
      <c r="B850" s="8"/>
      <c r="C850" s="8"/>
      <c r="D850" s="8"/>
      <c r="E850" s="8"/>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row>
    <row r="851" spans="1:36" ht="14.25" customHeight="1">
      <c r="A851" s="8"/>
      <c r="B851" s="8"/>
      <c r="C851" s="8"/>
      <c r="D851" s="8"/>
      <c r="E851" s="8"/>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row>
    <row r="852" spans="1:36" ht="14.25" customHeight="1">
      <c r="A852" s="8"/>
      <c r="B852" s="8"/>
      <c r="C852" s="8"/>
      <c r="D852" s="8"/>
      <c r="E852" s="8"/>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row>
    <row r="853" spans="1:36" ht="14.25" customHeight="1">
      <c r="A853" s="8"/>
      <c r="B853" s="8"/>
      <c r="C853" s="8"/>
      <c r="D853" s="8"/>
      <c r="E853" s="8"/>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row>
    <row r="854" spans="1:36" ht="14.25" customHeight="1">
      <c r="A854" s="8"/>
      <c r="B854" s="8"/>
      <c r="C854" s="8"/>
      <c r="D854" s="8"/>
      <c r="E854" s="8"/>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row>
    <row r="855" spans="1:36" ht="14.25" customHeight="1">
      <c r="A855" s="8"/>
      <c r="B855" s="8"/>
      <c r="C855" s="8"/>
      <c r="D855" s="8"/>
      <c r="E855" s="8"/>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row>
    <row r="856" spans="1:36" ht="14.25" customHeight="1">
      <c r="A856" s="8"/>
      <c r="B856" s="8"/>
      <c r="C856" s="8"/>
      <c r="D856" s="8"/>
      <c r="E856" s="8"/>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row>
    <row r="857" spans="1:36" ht="14.25" customHeight="1">
      <c r="A857" s="8"/>
      <c r="B857" s="8"/>
      <c r="C857" s="8"/>
      <c r="D857" s="8"/>
      <c r="E857" s="8"/>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row>
    <row r="858" spans="1:36" ht="14.25" customHeight="1">
      <c r="A858" s="8"/>
      <c r="B858" s="8"/>
      <c r="C858" s="8"/>
      <c r="D858" s="8"/>
      <c r="E858" s="8"/>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row>
    <row r="859" spans="1:36" ht="14.25" customHeight="1">
      <c r="A859" s="8"/>
      <c r="B859" s="8"/>
      <c r="C859" s="8"/>
      <c r="D859" s="8"/>
      <c r="E859" s="8"/>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row>
    <row r="860" spans="1:36" ht="14.25" customHeight="1">
      <c r="A860" s="8"/>
      <c r="B860" s="8"/>
      <c r="C860" s="8"/>
      <c r="D860" s="8"/>
      <c r="E860" s="8"/>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row>
    <row r="861" spans="1:36" ht="14.25" customHeight="1">
      <c r="A861" s="8"/>
      <c r="B861" s="8"/>
      <c r="C861" s="8"/>
      <c r="D861" s="8"/>
      <c r="E861" s="8"/>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row>
    <row r="862" spans="1:36" ht="14.25" customHeight="1">
      <c r="A862" s="8"/>
      <c r="B862" s="8"/>
      <c r="C862" s="8"/>
      <c r="D862" s="8"/>
      <c r="E862" s="8"/>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row>
    <row r="863" spans="1:36" ht="14.25" customHeight="1">
      <c r="A863" s="8"/>
      <c r="B863" s="8"/>
      <c r="C863" s="8"/>
      <c r="D863" s="8"/>
      <c r="E863" s="8"/>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row>
    <row r="864" spans="1:36" ht="14.25" customHeight="1">
      <c r="A864" s="8"/>
      <c r="B864" s="8"/>
      <c r="C864" s="8"/>
      <c r="D864" s="8"/>
      <c r="E864" s="8"/>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row>
    <row r="865" spans="1:36" ht="14.25" customHeight="1">
      <c r="A865" s="8"/>
      <c r="B865" s="8"/>
      <c r="C865" s="8"/>
      <c r="D865" s="8"/>
      <c r="E865" s="8"/>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row>
    <row r="866" spans="1:36" ht="14.25" customHeight="1">
      <c r="A866" s="8"/>
      <c r="B866" s="8"/>
      <c r="C866" s="8"/>
      <c r="D866" s="8"/>
      <c r="E866" s="8"/>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row>
    <row r="867" spans="1:36" ht="14.25" customHeight="1">
      <c r="A867" s="8"/>
      <c r="B867" s="8"/>
      <c r="C867" s="8"/>
      <c r="D867" s="8"/>
      <c r="E867" s="8"/>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row>
    <row r="868" spans="1:36" ht="14.25" customHeight="1">
      <c r="A868" s="8"/>
      <c r="B868" s="8"/>
      <c r="C868" s="8"/>
      <c r="D868" s="8"/>
      <c r="E868" s="8"/>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row>
    <row r="869" spans="1:36" ht="14.25" customHeight="1">
      <c r="A869" s="8"/>
      <c r="B869" s="8"/>
      <c r="C869" s="8"/>
      <c r="D869" s="8"/>
      <c r="E869" s="8"/>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row>
    <row r="870" spans="1:36" ht="14.25" customHeight="1">
      <c r="A870" s="8"/>
      <c r="B870" s="8"/>
      <c r="C870" s="8"/>
      <c r="D870" s="8"/>
      <c r="E870" s="8"/>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row>
    <row r="871" spans="1:36" ht="14.25" customHeight="1">
      <c r="A871" s="8"/>
      <c r="B871" s="8"/>
      <c r="C871" s="8"/>
      <c r="D871" s="8"/>
      <c r="E871" s="8"/>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row>
    <row r="872" spans="1:36" ht="14.25" customHeight="1">
      <c r="A872" s="8"/>
      <c r="B872" s="8"/>
      <c r="C872" s="8"/>
      <c r="D872" s="8"/>
      <c r="E872" s="8"/>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row>
    <row r="873" spans="1:36" ht="14.25" customHeight="1">
      <c r="A873" s="8"/>
      <c r="B873" s="8"/>
      <c r="C873" s="8"/>
      <c r="D873" s="8"/>
      <c r="E873" s="8"/>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row>
    <row r="874" spans="1:36" ht="14.25" customHeight="1">
      <c r="A874" s="8"/>
      <c r="B874" s="8"/>
      <c r="C874" s="8"/>
      <c r="D874" s="8"/>
      <c r="E874" s="8"/>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row>
    <row r="875" spans="1:36" ht="14.25" customHeight="1">
      <c r="A875" s="8"/>
      <c r="B875" s="8"/>
      <c r="C875" s="8"/>
      <c r="D875" s="8"/>
      <c r="E875" s="8"/>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row>
    <row r="876" spans="1:36" ht="14.25" customHeight="1">
      <c r="A876" s="8"/>
      <c r="B876" s="8"/>
      <c r="C876" s="8"/>
      <c r="D876" s="8"/>
      <c r="E876" s="8"/>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row>
    <row r="877" spans="1:36" ht="14.25" customHeight="1">
      <c r="A877" s="8"/>
      <c r="B877" s="8"/>
      <c r="C877" s="8"/>
      <c r="D877" s="8"/>
      <c r="E877" s="8"/>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row>
    <row r="878" spans="1:36" ht="14.25" customHeight="1">
      <c r="A878" s="8"/>
      <c r="B878" s="8"/>
      <c r="C878" s="8"/>
      <c r="D878" s="8"/>
      <c r="E878" s="8"/>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row>
    <row r="879" spans="1:36" ht="14.25" customHeight="1">
      <c r="A879" s="8"/>
      <c r="B879" s="8"/>
      <c r="C879" s="8"/>
      <c r="D879" s="8"/>
      <c r="E879" s="8"/>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row>
    <row r="880" spans="1:36" ht="14.25" customHeight="1">
      <c r="A880" s="8"/>
      <c r="B880" s="8"/>
      <c r="C880" s="8"/>
      <c r="D880" s="8"/>
      <c r="E880" s="8"/>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row>
    <row r="881" spans="1:36" ht="14.25" customHeight="1">
      <c r="A881" s="8"/>
      <c r="B881" s="8"/>
      <c r="C881" s="8"/>
      <c r="D881" s="8"/>
      <c r="E881" s="8"/>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row>
    <row r="882" spans="1:36" ht="14.25" customHeight="1">
      <c r="A882" s="8"/>
      <c r="B882" s="8"/>
      <c r="C882" s="8"/>
      <c r="D882" s="8"/>
      <c r="E882" s="8"/>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row>
    <row r="883" spans="1:36" ht="14.25" customHeight="1">
      <c r="A883" s="8"/>
      <c r="B883" s="8"/>
      <c r="C883" s="8"/>
      <c r="D883" s="8"/>
      <c r="E883" s="8"/>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row>
    <row r="884" spans="1:36" ht="14.25" customHeight="1">
      <c r="A884" s="8"/>
      <c r="B884" s="8"/>
      <c r="C884" s="8"/>
      <c r="D884" s="8"/>
      <c r="E884" s="8"/>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row>
    <row r="885" spans="1:36" ht="14.25" customHeight="1">
      <c r="A885" s="8"/>
      <c r="B885" s="8"/>
      <c r="C885" s="8"/>
      <c r="D885" s="8"/>
      <c r="E885" s="8"/>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row>
    <row r="886" spans="1:36" ht="14.25" customHeight="1">
      <c r="A886" s="8"/>
      <c r="B886" s="8"/>
      <c r="C886" s="8"/>
      <c r="D886" s="8"/>
      <c r="E886" s="8"/>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row>
    <row r="887" spans="1:36" ht="14.25" customHeight="1">
      <c r="A887" s="8"/>
      <c r="B887" s="8"/>
      <c r="C887" s="8"/>
      <c r="D887" s="8"/>
      <c r="E887" s="8"/>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row>
    <row r="888" spans="1:36" ht="14.25" customHeight="1">
      <c r="A888" s="8"/>
      <c r="B888" s="8"/>
      <c r="C888" s="8"/>
      <c r="D888" s="8"/>
      <c r="E888" s="8"/>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row>
    <row r="889" spans="1:36" ht="14.25" customHeight="1">
      <c r="A889" s="8"/>
      <c r="B889" s="8"/>
      <c r="C889" s="8"/>
      <c r="D889" s="8"/>
      <c r="E889" s="8"/>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row>
    <row r="890" spans="1:36" ht="14.25" customHeight="1">
      <c r="A890" s="8"/>
      <c r="B890" s="8"/>
      <c r="C890" s="8"/>
      <c r="D890" s="8"/>
      <c r="E890" s="8"/>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row>
    <row r="891" spans="1:36" ht="14.25" customHeight="1">
      <c r="A891" s="8"/>
      <c r="B891" s="8"/>
      <c r="C891" s="8"/>
      <c r="D891" s="8"/>
      <c r="E891" s="8"/>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row>
    <row r="892" spans="1:36" ht="14.25" customHeight="1">
      <c r="A892" s="8"/>
      <c r="B892" s="8"/>
      <c r="C892" s="8"/>
      <c r="D892" s="8"/>
      <c r="E892" s="8"/>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row>
    <row r="893" spans="1:36" ht="14.25" customHeight="1">
      <c r="A893" s="8"/>
      <c r="B893" s="8"/>
      <c r="C893" s="8"/>
      <c r="D893" s="8"/>
      <c r="E893" s="8"/>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row>
    <row r="894" spans="1:36" ht="14.25" customHeight="1">
      <c r="A894" s="8"/>
      <c r="B894" s="8"/>
      <c r="C894" s="8"/>
      <c r="D894" s="8"/>
      <c r="E894" s="8"/>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row>
    <row r="895" spans="1:36" ht="14.25" customHeight="1">
      <c r="A895" s="8"/>
      <c r="B895" s="8"/>
      <c r="C895" s="8"/>
      <c r="D895" s="8"/>
      <c r="E895" s="8"/>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row>
    <row r="896" spans="1:36" ht="14.25" customHeight="1">
      <c r="A896" s="8"/>
      <c r="B896" s="8"/>
      <c r="C896" s="8"/>
      <c r="D896" s="8"/>
      <c r="E896" s="8"/>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row>
    <row r="897" spans="1:36" ht="14.25" customHeight="1">
      <c r="A897" s="8"/>
      <c r="B897" s="8"/>
      <c r="C897" s="8"/>
      <c r="D897" s="8"/>
      <c r="E897" s="8"/>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row>
    <row r="898" spans="1:36" ht="14.25" customHeight="1">
      <c r="A898" s="8"/>
      <c r="B898" s="8"/>
      <c r="C898" s="8"/>
      <c r="D898" s="8"/>
      <c r="E898" s="8"/>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row>
    <row r="899" spans="1:36" ht="14.25" customHeight="1">
      <c r="A899" s="8"/>
      <c r="B899" s="8"/>
      <c r="C899" s="8"/>
      <c r="D899" s="8"/>
      <c r="E899" s="8"/>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row>
    <row r="900" spans="1:36" ht="14.25" customHeight="1">
      <c r="A900" s="8"/>
      <c r="B900" s="8"/>
      <c r="C900" s="8"/>
      <c r="D900" s="8"/>
      <c r="E900" s="8"/>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row>
    <row r="901" spans="1:36" ht="14.25" customHeight="1">
      <c r="A901" s="8"/>
      <c r="B901" s="8"/>
      <c r="C901" s="8"/>
      <c r="D901" s="8"/>
      <c r="E901" s="8"/>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row>
    <row r="902" spans="1:36" ht="14.25" customHeight="1">
      <c r="A902" s="8"/>
      <c r="B902" s="8"/>
      <c r="C902" s="8"/>
      <c r="D902" s="8"/>
      <c r="E902" s="8"/>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row>
    <row r="903" spans="1:36" ht="14.25" customHeight="1">
      <c r="A903" s="8"/>
      <c r="B903" s="8"/>
      <c r="C903" s="8"/>
      <c r="D903" s="8"/>
      <c r="E903" s="8"/>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row>
    <row r="904" spans="1:36" ht="14.25" customHeight="1">
      <c r="A904" s="8"/>
      <c r="B904" s="8"/>
      <c r="C904" s="8"/>
      <c r="D904" s="8"/>
      <c r="E904" s="8"/>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row>
    <row r="905" spans="1:36" ht="14.25" customHeight="1">
      <c r="A905" s="8"/>
      <c r="B905" s="8"/>
      <c r="C905" s="8"/>
      <c r="D905" s="8"/>
      <c r="E905" s="8"/>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row>
    <row r="906" spans="1:36" ht="14.25" customHeight="1">
      <c r="A906" s="8"/>
      <c r="B906" s="8"/>
      <c r="C906" s="8"/>
      <c r="D906" s="8"/>
      <c r="E906" s="8"/>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row>
    <row r="907" spans="1:36" ht="14.25" customHeight="1">
      <c r="A907" s="8"/>
      <c r="B907" s="8"/>
      <c r="C907" s="8"/>
      <c r="D907" s="8"/>
      <c r="E907" s="8"/>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row>
    <row r="908" spans="1:36" ht="14.25" customHeight="1">
      <c r="A908" s="8"/>
      <c r="B908" s="8"/>
      <c r="C908" s="8"/>
      <c r="D908" s="8"/>
      <c r="E908" s="8"/>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row>
    <row r="909" spans="1:36" ht="14.25" customHeight="1">
      <c r="A909" s="8"/>
      <c r="B909" s="8"/>
      <c r="C909" s="8"/>
      <c r="D909" s="8"/>
      <c r="E909" s="8"/>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row>
    <row r="910" spans="1:36" ht="14.25" customHeight="1">
      <c r="A910" s="8"/>
      <c r="B910" s="8"/>
      <c r="C910" s="8"/>
      <c r="D910" s="8"/>
      <c r="E910" s="8"/>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row>
    <row r="911" spans="1:36" ht="14.25" customHeight="1">
      <c r="A911" s="8"/>
      <c r="B911" s="8"/>
      <c r="C911" s="8"/>
      <c r="D911" s="8"/>
      <c r="E911" s="8"/>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row>
    <row r="912" spans="1:36" ht="14.25" customHeight="1">
      <c r="A912" s="8"/>
      <c r="B912" s="8"/>
      <c r="C912" s="8"/>
      <c r="D912" s="8"/>
      <c r="E912" s="8"/>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row>
    <row r="913" spans="1:36" ht="14.25" customHeight="1">
      <c r="A913" s="8"/>
      <c r="B913" s="8"/>
      <c r="C913" s="8"/>
      <c r="D913" s="8"/>
      <c r="E913" s="8"/>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row>
    <row r="914" spans="1:36" ht="14.25" customHeight="1">
      <c r="A914" s="8"/>
      <c r="B914" s="8"/>
      <c r="C914" s="8"/>
      <c r="D914" s="8"/>
      <c r="E914" s="8"/>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row>
    <row r="915" spans="1:36" ht="14.25" customHeight="1">
      <c r="A915" s="8"/>
      <c r="B915" s="8"/>
      <c r="C915" s="8"/>
      <c r="D915" s="8"/>
      <c r="E915" s="8"/>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row>
    <row r="916" spans="1:36" ht="14.25" customHeight="1">
      <c r="A916" s="8"/>
      <c r="B916" s="8"/>
      <c r="C916" s="8"/>
      <c r="D916" s="8"/>
      <c r="E916" s="8"/>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row>
    <row r="917" spans="1:36" ht="14.25" customHeight="1">
      <c r="A917" s="8"/>
      <c r="B917" s="8"/>
      <c r="C917" s="8"/>
      <c r="D917" s="8"/>
      <c r="E917" s="8"/>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row>
    <row r="918" spans="1:36" ht="14.25" customHeight="1">
      <c r="A918" s="8"/>
      <c r="B918" s="8"/>
      <c r="C918" s="8"/>
      <c r="D918" s="8"/>
      <c r="E918" s="8"/>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row>
    <row r="919" spans="1:36" ht="14.25" customHeight="1">
      <c r="A919" s="8"/>
      <c r="B919" s="8"/>
      <c r="C919" s="8"/>
      <c r="D919" s="8"/>
      <c r="E919" s="8"/>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row>
    <row r="920" spans="1:36" ht="14.25" customHeight="1">
      <c r="A920" s="8"/>
      <c r="B920" s="8"/>
      <c r="C920" s="8"/>
      <c r="D920" s="8"/>
      <c r="E920" s="8"/>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row>
    <row r="921" spans="1:36" ht="14.25" customHeight="1">
      <c r="A921" s="8"/>
      <c r="B921" s="8"/>
      <c r="C921" s="8"/>
      <c r="D921" s="8"/>
      <c r="E921" s="8"/>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row>
    <row r="922" spans="1:36" ht="14.25" customHeight="1">
      <c r="A922" s="8"/>
      <c r="B922" s="8"/>
      <c r="C922" s="8"/>
      <c r="D922" s="8"/>
      <c r="E922" s="8"/>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row>
    <row r="923" spans="1:36" ht="14.25" customHeight="1">
      <c r="A923" s="8"/>
      <c r="B923" s="8"/>
      <c r="C923" s="8"/>
      <c r="D923" s="8"/>
      <c r="E923" s="8"/>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row>
    <row r="924" spans="1:36" ht="14.25" customHeight="1">
      <c r="A924" s="8"/>
      <c r="B924" s="8"/>
      <c r="C924" s="8"/>
      <c r="D924" s="8"/>
      <c r="E924" s="8"/>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row>
    <row r="925" spans="1:36" ht="14.25" customHeight="1">
      <c r="A925" s="8"/>
      <c r="B925" s="8"/>
      <c r="C925" s="8"/>
      <c r="D925" s="8"/>
      <c r="E925" s="8"/>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row>
    <row r="926" spans="1:36" ht="14.25" customHeight="1">
      <c r="A926" s="8"/>
      <c r="B926" s="8"/>
      <c r="C926" s="8"/>
      <c r="D926" s="8"/>
      <c r="E926" s="8"/>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row>
    <row r="927" spans="1:36" ht="14.25" customHeight="1">
      <c r="A927" s="8"/>
      <c r="B927" s="8"/>
      <c r="C927" s="8"/>
      <c r="D927" s="8"/>
      <c r="E927" s="8"/>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row>
    <row r="928" spans="1:36" ht="14.25" customHeight="1">
      <c r="A928" s="8"/>
      <c r="B928" s="8"/>
      <c r="C928" s="8"/>
      <c r="D928" s="8"/>
      <c r="E928" s="8"/>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row>
    <row r="929" spans="1:36" ht="14.25" customHeight="1">
      <c r="A929" s="8"/>
      <c r="B929" s="8"/>
      <c r="C929" s="8"/>
      <c r="D929" s="8"/>
      <c r="E929" s="8"/>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row>
    <row r="930" spans="1:36" ht="14.25" customHeight="1">
      <c r="A930" s="8"/>
      <c r="B930" s="8"/>
      <c r="C930" s="8"/>
      <c r="D930" s="8"/>
      <c r="E930" s="8"/>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row>
    <row r="931" spans="1:36" ht="14.25" customHeight="1">
      <c r="A931" s="8"/>
      <c r="B931" s="8"/>
      <c r="C931" s="8"/>
      <c r="D931" s="8"/>
      <c r="E931" s="8"/>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row>
    <row r="932" spans="1:36" ht="14.25" customHeight="1">
      <c r="A932" s="8"/>
      <c r="B932" s="8"/>
      <c r="C932" s="8"/>
      <c r="D932" s="8"/>
      <c r="E932" s="8"/>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row>
    <row r="933" spans="1:36" ht="14.25" customHeight="1">
      <c r="A933" s="8"/>
      <c r="B933" s="8"/>
      <c r="C933" s="8"/>
      <c r="D933" s="8"/>
      <c r="E933" s="8"/>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row>
    <row r="934" spans="1:36" ht="14.25" customHeight="1">
      <c r="A934" s="8"/>
      <c r="B934" s="8"/>
      <c r="C934" s="8"/>
      <c r="D934" s="8"/>
      <c r="E934" s="8"/>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row>
    <row r="935" spans="1:36" ht="14.25" customHeight="1">
      <c r="A935" s="8"/>
      <c r="B935" s="8"/>
      <c r="C935" s="8"/>
      <c r="D935" s="8"/>
      <c r="E935" s="8"/>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row>
    <row r="936" spans="1:36" ht="14.25" customHeight="1">
      <c r="A936" s="8"/>
      <c r="B936" s="8"/>
      <c r="C936" s="8"/>
      <c r="D936" s="8"/>
      <c r="E936" s="8"/>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row>
    <row r="937" spans="1:36" ht="14.25" customHeight="1">
      <c r="A937" s="8"/>
      <c r="B937" s="8"/>
      <c r="C937" s="8"/>
      <c r="D937" s="8"/>
      <c r="E937" s="8"/>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row>
    <row r="938" spans="1:36" ht="14.25" customHeight="1">
      <c r="A938" s="8"/>
      <c r="B938" s="8"/>
      <c r="C938" s="8"/>
      <c r="D938" s="8"/>
      <c r="E938" s="8"/>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row>
    <row r="939" spans="1:36" ht="14.25" customHeight="1">
      <c r="A939" s="8"/>
      <c r="B939" s="8"/>
      <c r="C939" s="8"/>
      <c r="D939" s="8"/>
      <c r="E939" s="8"/>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row>
    <row r="940" spans="1:36" ht="14.25" customHeight="1">
      <c r="A940" s="8"/>
      <c r="B940" s="8"/>
      <c r="C940" s="8"/>
      <c r="D940" s="8"/>
      <c r="E940" s="8"/>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row>
    <row r="941" spans="1:36" ht="14.25" customHeight="1">
      <c r="A941" s="8"/>
      <c r="B941" s="8"/>
      <c r="C941" s="8"/>
      <c r="D941" s="8"/>
      <c r="E941" s="8"/>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row>
    <row r="942" spans="1:36" ht="14.25" customHeight="1">
      <c r="A942" s="8"/>
      <c r="B942" s="8"/>
      <c r="C942" s="8"/>
      <c r="D942" s="8"/>
      <c r="E942" s="8"/>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row>
    <row r="943" spans="1:36" ht="14.25" customHeight="1">
      <c r="A943" s="8"/>
      <c r="B943" s="8"/>
      <c r="C943" s="8"/>
      <c r="D943" s="8"/>
      <c r="E943" s="8"/>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row>
    <row r="944" spans="1:36" ht="14.25" customHeight="1">
      <c r="A944" s="8"/>
      <c r="B944" s="8"/>
      <c r="C944" s="8"/>
      <c r="D944" s="8"/>
      <c r="E944" s="8"/>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row>
    <row r="945" spans="1:36" ht="14.25" customHeight="1">
      <c r="A945" s="8"/>
      <c r="B945" s="8"/>
      <c r="C945" s="8"/>
      <c r="D945" s="8"/>
      <c r="E945" s="8"/>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row>
    <row r="946" spans="1:36" ht="14.25" customHeight="1">
      <c r="A946" s="8"/>
      <c r="B946" s="8"/>
      <c r="C946" s="8"/>
      <c r="D946" s="8"/>
      <c r="E946" s="8"/>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row>
    <row r="947" spans="1:36" ht="14.25" customHeight="1">
      <c r="A947" s="8"/>
      <c r="B947" s="8"/>
      <c r="C947" s="8"/>
      <c r="D947" s="8"/>
      <c r="E947" s="8"/>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row>
    <row r="948" spans="1:36" ht="14.25" customHeight="1">
      <c r="A948" s="8"/>
      <c r="B948" s="8"/>
      <c r="C948" s="8"/>
      <c r="D948" s="8"/>
      <c r="E948" s="8"/>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row>
    <row r="949" spans="1:36" ht="14.25" customHeight="1">
      <c r="A949" s="8"/>
      <c r="B949" s="8"/>
      <c r="C949" s="8"/>
      <c r="D949" s="8"/>
      <c r="E949" s="8"/>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row>
    <row r="950" spans="1:36" ht="14.25" customHeight="1">
      <c r="A950" s="8"/>
      <c r="B950" s="8"/>
      <c r="C950" s="8"/>
      <c r="D950" s="8"/>
      <c r="E950" s="8"/>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row>
    <row r="951" spans="1:36" ht="14.25" customHeight="1">
      <c r="A951" s="8"/>
      <c r="B951" s="8"/>
      <c r="C951" s="8"/>
      <c r="D951" s="8"/>
      <c r="E951" s="8"/>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row>
    <row r="952" spans="1:36" ht="14.25" customHeight="1">
      <c r="A952" s="8"/>
      <c r="B952" s="8"/>
      <c r="C952" s="8"/>
      <c r="D952" s="8"/>
      <c r="E952" s="8"/>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row>
    <row r="953" spans="1:36" ht="14.25" customHeight="1">
      <c r="A953" s="8"/>
      <c r="B953" s="8"/>
      <c r="C953" s="8"/>
      <c r="D953" s="8"/>
      <c r="E953" s="8"/>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row>
    <row r="954" spans="1:36" ht="14.25" customHeight="1">
      <c r="A954" s="8"/>
      <c r="B954" s="8"/>
      <c r="C954" s="8"/>
      <c r="D954" s="8"/>
      <c r="E954" s="8"/>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row>
    <row r="955" spans="1:36" ht="14.25" customHeight="1">
      <c r="A955" s="8"/>
      <c r="B955" s="8"/>
      <c r="C955" s="8"/>
      <c r="D955" s="8"/>
      <c r="E955" s="8"/>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row>
    <row r="956" spans="1:36" ht="14.25" customHeight="1">
      <c r="A956" s="8"/>
      <c r="B956" s="8"/>
      <c r="C956" s="8"/>
      <c r="D956" s="8"/>
      <c r="E956" s="8"/>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row>
    <row r="957" spans="1:36" ht="14.25" customHeight="1">
      <c r="A957" s="8"/>
      <c r="B957" s="8"/>
      <c r="C957" s="8"/>
      <c r="D957" s="8"/>
      <c r="E957" s="8"/>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row>
    <row r="958" spans="1:36" ht="14.25" customHeight="1">
      <c r="A958" s="8"/>
      <c r="B958" s="8"/>
      <c r="C958" s="8"/>
      <c r="D958" s="8"/>
      <c r="E958" s="8"/>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row>
    <row r="959" spans="1:36" ht="14.25" customHeight="1">
      <c r="A959" s="8"/>
      <c r="B959" s="8"/>
      <c r="C959" s="8"/>
      <c r="D959" s="8"/>
      <c r="E959" s="8"/>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row>
    <row r="960" spans="1:36" ht="14.25" customHeight="1">
      <c r="A960" s="8"/>
      <c r="B960" s="8"/>
      <c r="C960" s="8"/>
      <c r="D960" s="8"/>
      <c r="E960" s="8"/>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row>
    <row r="961" spans="1:36" ht="14.25" customHeight="1">
      <c r="A961" s="8"/>
      <c r="B961" s="8"/>
      <c r="C961" s="8"/>
      <c r="D961" s="8"/>
      <c r="E961" s="8"/>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row>
    <row r="962" spans="1:36" ht="14.25" customHeight="1">
      <c r="A962" s="8"/>
      <c r="B962" s="8"/>
      <c r="C962" s="8"/>
      <c r="D962" s="8"/>
      <c r="E962" s="8"/>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row>
    <row r="963" spans="1:36" ht="14.25" customHeight="1">
      <c r="A963" s="8"/>
      <c r="B963" s="8"/>
      <c r="C963" s="8"/>
      <c r="D963" s="8"/>
      <c r="E963" s="8"/>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row>
    <row r="964" spans="1:36" ht="14.25" customHeight="1">
      <c r="A964" s="8"/>
      <c r="B964" s="8"/>
      <c r="C964" s="8"/>
      <c r="D964" s="8"/>
      <c r="E964" s="8"/>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row>
    <row r="965" spans="1:36" ht="14.25" customHeight="1">
      <c r="A965" s="8"/>
      <c r="B965" s="8"/>
      <c r="C965" s="8"/>
      <c r="D965" s="8"/>
      <c r="E965" s="8"/>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row>
    <row r="966" spans="1:36" ht="14.25" customHeight="1">
      <c r="A966" s="8"/>
      <c r="B966" s="8"/>
      <c r="C966" s="8"/>
      <c r="D966" s="8"/>
      <c r="E966" s="8"/>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row>
    <row r="967" spans="1:36" ht="14.25" customHeight="1">
      <c r="A967" s="8"/>
      <c r="B967" s="8"/>
      <c r="C967" s="8"/>
      <c r="D967" s="8"/>
      <c r="E967" s="8"/>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row>
    <row r="968" spans="1:36" ht="14.25" customHeight="1">
      <c r="A968" s="8"/>
      <c r="B968" s="8"/>
      <c r="C968" s="8"/>
      <c r="D968" s="8"/>
      <c r="E968" s="8"/>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row>
    <row r="969" spans="1:36" ht="14.25" customHeight="1">
      <c r="A969" s="8"/>
      <c r="B969" s="8"/>
      <c r="C969" s="8"/>
      <c r="D969" s="8"/>
      <c r="E969" s="8"/>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row>
    <row r="970" spans="1:36" ht="14.25" customHeight="1">
      <c r="A970" s="8"/>
      <c r="B970" s="8"/>
      <c r="C970" s="8"/>
      <c r="D970" s="8"/>
      <c r="E970" s="8"/>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row>
    <row r="971" spans="1:36" ht="14.25" customHeight="1">
      <c r="A971" s="8"/>
      <c r="B971" s="8"/>
      <c r="C971" s="8"/>
      <c r="D971" s="8"/>
      <c r="E971" s="8"/>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row>
    <row r="972" spans="1:36" ht="14.25" customHeight="1">
      <c r="A972" s="8"/>
      <c r="B972" s="8"/>
      <c r="C972" s="8"/>
      <c r="D972" s="8"/>
      <c r="E972" s="8"/>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row>
    <row r="973" spans="1:36" ht="14.25" customHeight="1">
      <c r="A973" s="8"/>
      <c r="B973" s="8"/>
      <c r="C973" s="8"/>
      <c r="D973" s="8"/>
      <c r="E973" s="8"/>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row>
    <row r="974" spans="1:36" ht="14.25" customHeight="1">
      <c r="A974" s="8"/>
      <c r="B974" s="8"/>
      <c r="C974" s="8"/>
      <c r="D974" s="8"/>
      <c r="E974" s="8"/>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row>
    <row r="975" spans="1:36" ht="14.25" customHeight="1">
      <c r="A975" s="8"/>
      <c r="B975" s="8"/>
      <c r="C975" s="8"/>
      <c r="D975" s="8"/>
      <c r="E975" s="8"/>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row>
    <row r="976" spans="1:36" ht="14.25" customHeight="1">
      <c r="A976" s="8"/>
      <c r="B976" s="8"/>
      <c r="C976" s="8"/>
      <c r="D976" s="8"/>
      <c r="E976" s="8"/>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row>
    <row r="977" spans="1:36" ht="14.25" customHeight="1">
      <c r="A977" s="8"/>
      <c r="B977" s="8"/>
      <c r="C977" s="8"/>
      <c r="D977" s="8"/>
      <c r="E977" s="8"/>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row>
    <row r="978" spans="1:36" ht="14.25" customHeight="1">
      <c r="A978" s="8"/>
      <c r="B978" s="8"/>
      <c r="C978" s="8"/>
      <c r="D978" s="8"/>
      <c r="E978" s="8"/>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row>
    <row r="979" spans="1:36" ht="14.25" customHeight="1">
      <c r="A979" s="8"/>
      <c r="B979" s="8"/>
      <c r="C979" s="8"/>
      <c r="D979" s="8"/>
      <c r="E979" s="8"/>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row>
    <row r="980" spans="1:36" ht="14.25" customHeight="1">
      <c r="A980" s="8"/>
      <c r="B980" s="8"/>
      <c r="C980" s="8"/>
      <c r="D980" s="8"/>
      <c r="E980" s="8"/>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row>
    <row r="981" spans="1:36" ht="14.25" customHeight="1">
      <c r="A981" s="8"/>
      <c r="B981" s="8"/>
      <c r="C981" s="8"/>
      <c r="D981" s="8"/>
      <c r="E981" s="8"/>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row>
    <row r="982" spans="1:36" ht="14.25" customHeight="1">
      <c r="A982" s="8"/>
      <c r="B982" s="8"/>
      <c r="C982" s="8"/>
      <c r="D982" s="8"/>
      <c r="E982" s="8"/>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row>
    <row r="983" spans="1:36" ht="14.25" customHeight="1">
      <c r="A983" s="8"/>
      <c r="B983" s="8"/>
      <c r="C983" s="8"/>
      <c r="D983" s="8"/>
      <c r="E983" s="8"/>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row>
    <row r="984" spans="1:36" ht="14.25" customHeight="1">
      <c r="A984" s="8"/>
      <c r="B984" s="8"/>
      <c r="C984" s="8"/>
      <c r="D984" s="8"/>
      <c r="E984" s="8"/>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row>
    <row r="985" spans="1:36" ht="14.25" customHeight="1">
      <c r="A985" s="8"/>
      <c r="B985" s="8"/>
      <c r="C985" s="8"/>
      <c r="D985" s="8"/>
      <c r="E985" s="8"/>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row>
    <row r="986" spans="1:36" ht="14.25" customHeight="1">
      <c r="A986" s="8"/>
      <c r="B986" s="8"/>
      <c r="C986" s="8"/>
      <c r="D986" s="8"/>
      <c r="E986" s="8"/>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row>
    <row r="987" spans="1:36" ht="14.25" customHeight="1">
      <c r="A987" s="8"/>
      <c r="B987" s="8"/>
      <c r="C987" s="8"/>
      <c r="D987" s="8"/>
      <c r="E987" s="8"/>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row>
    <row r="988" spans="1:36" ht="14.25" customHeight="1">
      <c r="A988" s="8"/>
      <c r="B988" s="8"/>
      <c r="C988" s="8"/>
      <c r="D988" s="8"/>
      <c r="E988" s="8"/>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row>
    <row r="989" spans="1:36" ht="14.25" customHeight="1">
      <c r="A989" s="8"/>
      <c r="B989" s="8"/>
      <c r="C989" s="8"/>
      <c r="D989" s="8"/>
      <c r="E989" s="8"/>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row>
    <row r="990" spans="1:36" ht="14.25" customHeight="1">
      <c r="A990" s="8"/>
      <c r="B990" s="8"/>
      <c r="C990" s="8"/>
      <c r="D990" s="8"/>
      <c r="E990" s="8"/>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row>
    <row r="991" spans="1:36" ht="14.25" customHeight="1">
      <c r="A991" s="8"/>
      <c r="B991" s="8"/>
      <c r="C991" s="8"/>
      <c r="D991" s="8"/>
      <c r="E991" s="8"/>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row>
    <row r="992" spans="1:36" ht="14.25" customHeight="1">
      <c r="A992" s="8"/>
      <c r="B992" s="8"/>
      <c r="C992" s="8"/>
      <c r="D992" s="8"/>
      <c r="E992" s="8"/>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row>
    <row r="993" spans="1:36" ht="14.25" customHeight="1">
      <c r="A993" s="8"/>
      <c r="B993" s="8"/>
      <c r="C993" s="8"/>
      <c r="D993" s="8"/>
      <c r="E993" s="8"/>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row>
    <row r="994" spans="1:36" ht="14.25" customHeight="1">
      <c r="A994" s="8"/>
      <c r="B994" s="8"/>
      <c r="C994" s="8"/>
      <c r="D994" s="8"/>
      <c r="E994" s="8"/>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row>
    <row r="995" spans="1:36" ht="14.25" customHeight="1">
      <c r="A995" s="8"/>
      <c r="B995" s="8"/>
      <c r="C995" s="8"/>
      <c r="D995" s="8"/>
      <c r="E995" s="8"/>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row>
    <row r="996" spans="1:36" ht="14.25" customHeight="1">
      <c r="A996" s="8"/>
      <c r="B996" s="8"/>
      <c r="C996" s="8"/>
      <c r="D996" s="8"/>
      <c r="E996" s="8"/>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row>
    <row r="997" spans="1:36" ht="14.25" customHeight="1">
      <c r="A997" s="8"/>
      <c r="B997" s="8"/>
      <c r="C997" s="8"/>
      <c r="D997" s="8"/>
      <c r="E997" s="8"/>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row>
    <row r="998" spans="1:36" ht="14.25" customHeight="1">
      <c r="A998" s="8"/>
      <c r="B998" s="8"/>
      <c r="C998" s="8"/>
      <c r="D998" s="8"/>
      <c r="E998" s="8"/>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row>
    <row r="999" spans="1:36" ht="14.25" customHeight="1">
      <c r="A999" s="8"/>
      <c r="B999" s="8"/>
      <c r="C999" s="8"/>
      <c r="D999" s="8"/>
      <c r="E999" s="8"/>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row>
    <row r="1000" spans="1:36" ht="14.25" customHeight="1">
      <c r="A1000" s="8"/>
      <c r="B1000" s="8"/>
      <c r="C1000" s="8"/>
      <c r="D1000" s="8"/>
      <c r="E1000" s="8"/>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row>
  </sheetData>
  <mergeCells count="34">
    <mergeCell ref="A4:B4"/>
    <mergeCell ref="A8:A9"/>
    <mergeCell ref="B9:H9"/>
    <mergeCell ref="A17:B17"/>
    <mergeCell ref="A20:A23"/>
    <mergeCell ref="D20:F20"/>
    <mergeCell ref="G20:J20"/>
    <mergeCell ref="B20:C20"/>
    <mergeCell ref="B21:C22"/>
    <mergeCell ref="D21:D22"/>
    <mergeCell ref="E21:E22"/>
    <mergeCell ref="H21:H22"/>
    <mergeCell ref="U78:V78"/>
    <mergeCell ref="W78:AC78"/>
    <mergeCell ref="AF78:AG78"/>
    <mergeCell ref="A77:A78"/>
    <mergeCell ref="I21:I22"/>
    <mergeCell ref="H68:M68"/>
    <mergeCell ref="E23:F23"/>
    <mergeCell ref="G23:J23"/>
    <mergeCell ref="E138:I139"/>
    <mergeCell ref="F21:F22"/>
    <mergeCell ref="G21:G22"/>
    <mergeCell ref="A63:G63"/>
    <mergeCell ref="B68:D68"/>
    <mergeCell ref="E68:G68"/>
    <mergeCell ref="A73:Q73"/>
    <mergeCell ref="B89:G89"/>
    <mergeCell ref="A99:A100"/>
    <mergeCell ref="B100:G100"/>
    <mergeCell ref="A106:B106"/>
    <mergeCell ref="A110:A111"/>
    <mergeCell ref="B111:H111"/>
    <mergeCell ref="B78:R78"/>
  </mergeCells>
  <pageMargins left="0.7" right="0.7" top="0.75" bottom="0.75" header="0" footer="0"/>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G1000"/>
  <sheetViews>
    <sheetView workbookViewId="0"/>
  </sheetViews>
  <sheetFormatPr defaultColWidth="12.625" defaultRowHeight="15" customHeight="1"/>
  <cols>
    <col min="1" max="1" width="56.75" customWidth="1"/>
    <col min="2" max="2" width="10.125" customWidth="1"/>
    <col min="3" max="33" width="7.875" customWidth="1"/>
  </cols>
  <sheetData>
    <row r="1" spans="1:33" ht="14.25" customHeight="1">
      <c r="A1" s="2"/>
      <c r="B1" s="2" t="s">
        <v>3714</v>
      </c>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row>
    <row r="2" spans="1:33" ht="14.25" customHeight="1">
      <c r="A2" s="2" t="s">
        <v>85</v>
      </c>
      <c r="B2" s="2">
        <f>28</f>
        <v>28</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row>
    <row r="3" spans="1:33" ht="14.25" customHeight="1">
      <c r="A3" s="2" t="s">
        <v>87</v>
      </c>
      <c r="B3" s="2">
        <f>265</f>
        <v>265</v>
      </c>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row>
    <row r="4" spans="1:33" ht="14.25" customHeight="1">
      <c r="A4" s="2"/>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row>
    <row r="5" spans="1:33" ht="14.25" customHeight="1">
      <c r="A5" s="1" t="s">
        <v>3715</v>
      </c>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row>
    <row r="6" spans="1:33" ht="14.25" customHeight="1">
      <c r="A6" s="305" t="s">
        <v>3716</v>
      </c>
      <c r="B6" s="305">
        <f t="shared" ref="B6:AG6" si="0">B96</f>
        <v>702982000000</v>
      </c>
      <c r="C6" s="305">
        <f t="shared" si="0"/>
        <v>659969000000</v>
      </c>
      <c r="D6" s="305">
        <f t="shared" si="0"/>
        <v>680295000000</v>
      </c>
      <c r="E6" s="305">
        <f t="shared" si="0"/>
        <v>697653000000</v>
      </c>
      <c r="F6" s="305">
        <f t="shared" si="0"/>
        <v>709470000000</v>
      </c>
      <c r="G6" s="305">
        <f t="shared" si="0"/>
        <v>720497000000</v>
      </c>
      <c r="H6" s="305">
        <f t="shared" si="0"/>
        <v>730573000000</v>
      </c>
      <c r="I6" s="305">
        <f t="shared" si="0"/>
        <v>739542000000</v>
      </c>
      <c r="J6" s="305">
        <f t="shared" si="0"/>
        <v>747142000000</v>
      </c>
      <c r="K6" s="305">
        <f t="shared" si="0"/>
        <v>754253000000</v>
      </c>
      <c r="L6" s="305">
        <f t="shared" si="0"/>
        <v>763087000000</v>
      </c>
      <c r="M6" s="305">
        <f t="shared" si="0"/>
        <v>769944000000</v>
      </c>
      <c r="N6" s="305">
        <f t="shared" si="0"/>
        <v>776791000000</v>
      </c>
      <c r="O6" s="305">
        <f t="shared" si="0"/>
        <v>784404000000</v>
      </c>
      <c r="P6" s="305">
        <f t="shared" si="0"/>
        <v>790491000000</v>
      </c>
      <c r="Q6" s="305">
        <f t="shared" si="0"/>
        <v>797162000000</v>
      </c>
      <c r="R6" s="305">
        <f t="shared" si="0"/>
        <v>803609000000</v>
      </c>
      <c r="S6" s="305">
        <f t="shared" si="0"/>
        <v>809602000000</v>
      </c>
      <c r="T6" s="305">
        <f t="shared" si="0"/>
        <v>815753000000</v>
      </c>
      <c r="U6" s="305">
        <f t="shared" si="0"/>
        <v>821776000000</v>
      </c>
      <c r="V6" s="305">
        <f t="shared" si="0"/>
        <v>827699000000</v>
      </c>
      <c r="W6" s="305">
        <f t="shared" si="0"/>
        <v>833751000000</v>
      </c>
      <c r="X6" s="305">
        <f t="shared" si="0"/>
        <v>839599000000</v>
      </c>
      <c r="Y6" s="305">
        <f t="shared" si="0"/>
        <v>845447000000</v>
      </c>
      <c r="Z6" s="305">
        <f t="shared" si="0"/>
        <v>851526000000</v>
      </c>
      <c r="AA6" s="305">
        <f t="shared" si="0"/>
        <v>857680000000</v>
      </c>
      <c r="AB6" s="305">
        <f t="shared" si="0"/>
        <v>864038000000</v>
      </c>
      <c r="AC6" s="305">
        <f t="shared" si="0"/>
        <v>870524000000</v>
      </c>
      <c r="AD6" s="305">
        <f t="shared" si="0"/>
        <v>876909000000</v>
      </c>
      <c r="AE6" s="305">
        <f t="shared" si="0"/>
        <v>883470000000</v>
      </c>
      <c r="AF6" s="305">
        <f t="shared" si="0"/>
        <v>890058000000</v>
      </c>
      <c r="AG6" s="305">
        <f t="shared" si="0"/>
        <v>896722000000</v>
      </c>
    </row>
    <row r="7" spans="1:33" ht="14.25" customHeight="1">
      <c r="A7" s="305" t="s">
        <v>3717</v>
      </c>
      <c r="B7" s="305">
        <f t="shared" ref="B7:AG7" si="1">B105</f>
        <v>120767000000</v>
      </c>
      <c r="C7" s="305">
        <f t="shared" si="1"/>
        <v>115010000000</v>
      </c>
      <c r="D7" s="305">
        <f t="shared" si="1"/>
        <v>117169000000</v>
      </c>
      <c r="E7" s="305">
        <f t="shared" si="1"/>
        <v>118767000000</v>
      </c>
      <c r="F7" s="305">
        <f t="shared" si="1"/>
        <v>119972000000</v>
      </c>
      <c r="G7" s="305">
        <f t="shared" si="1"/>
        <v>120902000000</v>
      </c>
      <c r="H7" s="305">
        <f t="shared" si="1"/>
        <v>121640000000</v>
      </c>
      <c r="I7" s="305">
        <f t="shared" si="1"/>
        <v>122064000000</v>
      </c>
      <c r="J7" s="305">
        <f t="shared" si="1"/>
        <v>122394000000</v>
      </c>
      <c r="K7" s="305">
        <f t="shared" si="1"/>
        <v>122656000000</v>
      </c>
      <c r="L7" s="305">
        <f t="shared" si="1"/>
        <v>123090000000</v>
      </c>
      <c r="M7" s="305">
        <f t="shared" si="1"/>
        <v>123197000000</v>
      </c>
      <c r="N7" s="305">
        <f t="shared" si="1"/>
        <v>123162000000</v>
      </c>
      <c r="O7" s="305">
        <f t="shared" si="1"/>
        <v>123126000000</v>
      </c>
      <c r="P7" s="305">
        <f t="shared" si="1"/>
        <v>123091000000</v>
      </c>
      <c r="Q7" s="305">
        <f t="shared" si="1"/>
        <v>123055000000</v>
      </c>
      <c r="R7" s="305">
        <f t="shared" si="1"/>
        <v>123020000000</v>
      </c>
      <c r="S7" s="305">
        <f t="shared" si="1"/>
        <v>122877000000</v>
      </c>
      <c r="T7" s="305">
        <f t="shared" si="1"/>
        <v>122734000000</v>
      </c>
      <c r="U7" s="305">
        <f t="shared" si="1"/>
        <v>122556000000</v>
      </c>
      <c r="V7" s="305">
        <f t="shared" si="1"/>
        <v>122413000000</v>
      </c>
      <c r="W7" s="305">
        <f t="shared" si="1"/>
        <v>122270000000</v>
      </c>
      <c r="X7" s="305">
        <f t="shared" si="1"/>
        <v>121949000000</v>
      </c>
      <c r="Y7" s="305">
        <f t="shared" si="1"/>
        <v>121628000000</v>
      </c>
      <c r="Z7" s="305">
        <f t="shared" si="1"/>
        <v>121307000000</v>
      </c>
      <c r="AA7" s="305">
        <f t="shared" si="1"/>
        <v>120986000000</v>
      </c>
      <c r="AB7" s="305">
        <f t="shared" si="1"/>
        <v>120664000000</v>
      </c>
      <c r="AC7" s="305">
        <f t="shared" si="1"/>
        <v>120236000000</v>
      </c>
      <c r="AD7" s="305">
        <f t="shared" si="1"/>
        <v>119843000000</v>
      </c>
      <c r="AE7" s="305">
        <f t="shared" si="1"/>
        <v>119415000000</v>
      </c>
      <c r="AF7" s="305">
        <f t="shared" si="1"/>
        <v>119022000000</v>
      </c>
      <c r="AG7" s="305">
        <f t="shared" si="1"/>
        <v>118594000000</v>
      </c>
    </row>
    <row r="8" spans="1:33" ht="14.25" customHeight="1">
      <c r="A8" s="305" t="s">
        <v>3718</v>
      </c>
      <c r="B8" s="305">
        <f t="shared" ref="B8:AG8" si="2">B106</f>
        <v>12414400000</v>
      </c>
      <c r="C8" s="305">
        <f t="shared" si="2"/>
        <v>11938500000</v>
      </c>
      <c r="D8" s="305">
        <f t="shared" si="2"/>
        <v>12290400000</v>
      </c>
      <c r="E8" s="305">
        <f t="shared" si="2"/>
        <v>12590700000</v>
      </c>
      <c r="F8" s="305">
        <f t="shared" si="2"/>
        <v>12851900000</v>
      </c>
      <c r="G8" s="305">
        <f t="shared" si="2"/>
        <v>13081600000</v>
      </c>
      <c r="H8" s="305">
        <f t="shared" si="2"/>
        <v>13295300000</v>
      </c>
      <c r="I8" s="305">
        <f t="shared" si="2"/>
        <v>13483900000</v>
      </c>
      <c r="J8" s="305">
        <f t="shared" si="2"/>
        <v>13662600000</v>
      </c>
      <c r="K8" s="305">
        <f t="shared" si="2"/>
        <v>13834300000</v>
      </c>
      <c r="L8" s="305">
        <f t="shared" si="2"/>
        <v>14029900000</v>
      </c>
      <c r="M8" s="305">
        <f t="shared" si="2"/>
        <v>14184600000</v>
      </c>
      <c r="N8" s="305">
        <f t="shared" si="2"/>
        <v>14229900000</v>
      </c>
      <c r="O8" s="305">
        <f t="shared" si="2"/>
        <v>14275300000</v>
      </c>
      <c r="P8" s="305">
        <f t="shared" si="2"/>
        <v>14320600000</v>
      </c>
      <c r="Q8" s="305">
        <f t="shared" si="2"/>
        <v>14369700000</v>
      </c>
      <c r="R8" s="305">
        <f t="shared" si="2"/>
        <v>14415000000</v>
      </c>
      <c r="S8" s="305">
        <f t="shared" si="2"/>
        <v>14460300000</v>
      </c>
      <c r="T8" s="305">
        <f t="shared" si="2"/>
        <v>14501900000</v>
      </c>
      <c r="U8" s="305">
        <f t="shared" si="2"/>
        <v>14547200000</v>
      </c>
      <c r="V8" s="305">
        <f t="shared" si="2"/>
        <v>14592500000</v>
      </c>
      <c r="W8" s="305">
        <f t="shared" si="2"/>
        <v>14637800000</v>
      </c>
      <c r="X8" s="305">
        <f t="shared" si="2"/>
        <v>14671800000</v>
      </c>
      <c r="Y8" s="305">
        <f t="shared" si="2"/>
        <v>14705800000</v>
      </c>
      <c r="Z8" s="305">
        <f t="shared" si="2"/>
        <v>14743600000</v>
      </c>
      <c r="AA8" s="305">
        <f t="shared" si="2"/>
        <v>14777600000</v>
      </c>
      <c r="AB8" s="305">
        <f t="shared" si="2"/>
        <v>14811600000</v>
      </c>
      <c r="AC8" s="305">
        <f t="shared" si="2"/>
        <v>14845600000</v>
      </c>
      <c r="AD8" s="305">
        <f t="shared" si="2"/>
        <v>14879600000</v>
      </c>
      <c r="AE8" s="305">
        <f t="shared" si="2"/>
        <v>14913600000</v>
      </c>
      <c r="AF8" s="305">
        <f t="shared" si="2"/>
        <v>14947600000</v>
      </c>
      <c r="AG8" s="305">
        <f t="shared" si="2"/>
        <v>14977800000</v>
      </c>
    </row>
    <row r="9" spans="1:33" ht="14.25" customHeight="1">
      <c r="A9" s="305"/>
      <c r="B9" s="2"/>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row>
    <row r="10" spans="1:33" ht="14.25" customHeight="1">
      <c r="A10" s="306" t="s">
        <v>3719</v>
      </c>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row>
    <row r="11" spans="1:33" ht="14.25" customHeight="1">
      <c r="A11" s="2" t="s">
        <v>3720</v>
      </c>
      <c r="B11" s="305">
        <f t="shared" ref="B11:AG11" si="3">B93</f>
        <v>69642900000</v>
      </c>
      <c r="C11" s="305">
        <f t="shared" si="3"/>
        <v>66591900000</v>
      </c>
      <c r="D11" s="305">
        <f t="shared" si="3"/>
        <v>68370700000</v>
      </c>
      <c r="E11" s="305">
        <f t="shared" si="3"/>
        <v>69802000000</v>
      </c>
      <c r="F11" s="305">
        <f t="shared" si="3"/>
        <v>71047000000</v>
      </c>
      <c r="G11" s="305">
        <f t="shared" si="3"/>
        <v>72100800000</v>
      </c>
      <c r="H11" s="305">
        <f t="shared" si="3"/>
        <v>73079600000</v>
      </c>
      <c r="I11" s="305">
        <f t="shared" si="3"/>
        <v>74051600000</v>
      </c>
      <c r="J11" s="305">
        <f t="shared" si="3"/>
        <v>74933400000</v>
      </c>
      <c r="K11" s="305">
        <f t="shared" si="3"/>
        <v>75812100000</v>
      </c>
      <c r="L11" s="305">
        <f t="shared" si="3"/>
        <v>76821400000</v>
      </c>
      <c r="M11" s="305">
        <f t="shared" si="3"/>
        <v>77571400000</v>
      </c>
      <c r="N11" s="305">
        <f t="shared" si="3"/>
        <v>78428600000</v>
      </c>
      <c r="O11" s="305">
        <f t="shared" si="3"/>
        <v>79285700000</v>
      </c>
      <c r="P11" s="305">
        <f t="shared" si="3"/>
        <v>80107100000</v>
      </c>
      <c r="Q11" s="305">
        <f t="shared" si="3"/>
        <v>80964300000</v>
      </c>
      <c r="R11" s="305">
        <f t="shared" si="3"/>
        <v>81785700000</v>
      </c>
      <c r="S11" s="305">
        <f t="shared" si="3"/>
        <v>82678600000</v>
      </c>
      <c r="T11" s="305">
        <f t="shared" si="3"/>
        <v>83571400000</v>
      </c>
      <c r="U11" s="305">
        <f t="shared" si="3"/>
        <v>84464300000</v>
      </c>
      <c r="V11" s="305">
        <f t="shared" si="3"/>
        <v>85321400000</v>
      </c>
      <c r="W11" s="305">
        <f t="shared" si="3"/>
        <v>86214300000</v>
      </c>
      <c r="X11" s="305">
        <f t="shared" si="3"/>
        <v>87107100000</v>
      </c>
      <c r="Y11" s="305">
        <f t="shared" si="3"/>
        <v>88035700000</v>
      </c>
      <c r="Z11" s="305">
        <f t="shared" si="3"/>
        <v>88928600000</v>
      </c>
      <c r="AA11" s="305">
        <f t="shared" si="3"/>
        <v>89821400000</v>
      </c>
      <c r="AB11" s="305">
        <f t="shared" si="3"/>
        <v>90714300000</v>
      </c>
      <c r="AC11" s="305">
        <f t="shared" si="3"/>
        <v>91642900000</v>
      </c>
      <c r="AD11" s="305">
        <f t="shared" si="3"/>
        <v>92535700000</v>
      </c>
      <c r="AE11" s="305">
        <f t="shared" si="3"/>
        <v>93464300000</v>
      </c>
      <c r="AF11" s="305">
        <f t="shared" si="3"/>
        <v>94357100000</v>
      </c>
      <c r="AG11" s="305">
        <f t="shared" si="3"/>
        <v>95285700000</v>
      </c>
    </row>
    <row r="12" spans="1:33" ht="14.25" customHeight="1">
      <c r="A12" s="2" t="s">
        <v>3721</v>
      </c>
      <c r="B12" s="305">
        <f t="shared" ref="B12:AG12" si="4">B94</f>
        <v>1366790000</v>
      </c>
      <c r="C12" s="305">
        <f t="shared" si="4"/>
        <v>1303440000</v>
      </c>
      <c r="D12" s="305">
        <f t="shared" si="4"/>
        <v>1331690000</v>
      </c>
      <c r="E12" s="305">
        <f t="shared" si="4"/>
        <v>1353300000</v>
      </c>
      <c r="F12" s="305">
        <f t="shared" si="4"/>
        <v>1370880000</v>
      </c>
      <c r="G12" s="305">
        <f t="shared" si="4"/>
        <v>1385360000</v>
      </c>
      <c r="H12" s="305">
        <f t="shared" si="4"/>
        <v>1397670000</v>
      </c>
      <c r="I12" s="305">
        <f t="shared" si="4"/>
        <v>1408080000</v>
      </c>
      <c r="J12" s="305">
        <f t="shared" si="4"/>
        <v>1417030000</v>
      </c>
      <c r="K12" s="305">
        <f t="shared" si="4"/>
        <v>1425610000</v>
      </c>
      <c r="L12" s="305">
        <f t="shared" si="4"/>
        <v>1436230000</v>
      </c>
      <c r="M12" s="305">
        <f t="shared" si="4"/>
        <v>1443020000</v>
      </c>
      <c r="N12" s="305">
        <f t="shared" si="4"/>
        <v>1448680000</v>
      </c>
      <c r="O12" s="305">
        <f t="shared" si="4"/>
        <v>1454720000</v>
      </c>
      <c r="P12" s="305">
        <f t="shared" si="4"/>
        <v>1460750000</v>
      </c>
      <c r="Q12" s="305">
        <f t="shared" si="4"/>
        <v>1466420000</v>
      </c>
      <c r="R12" s="305">
        <f t="shared" si="4"/>
        <v>1472450000</v>
      </c>
      <c r="S12" s="305">
        <f t="shared" si="4"/>
        <v>1477740000</v>
      </c>
      <c r="T12" s="305">
        <f t="shared" si="4"/>
        <v>1483020000</v>
      </c>
      <c r="U12" s="305">
        <f t="shared" si="4"/>
        <v>1487920000</v>
      </c>
      <c r="V12" s="305">
        <f t="shared" si="4"/>
        <v>1493210000</v>
      </c>
      <c r="W12" s="305">
        <f t="shared" si="4"/>
        <v>1498490000</v>
      </c>
      <c r="X12" s="305">
        <f t="shared" si="4"/>
        <v>1503400000</v>
      </c>
      <c r="Y12" s="305">
        <f t="shared" si="4"/>
        <v>1508300000</v>
      </c>
      <c r="Z12" s="305">
        <f t="shared" si="4"/>
        <v>1512830000</v>
      </c>
      <c r="AA12" s="305">
        <f t="shared" si="4"/>
        <v>1517740000</v>
      </c>
      <c r="AB12" s="305">
        <f t="shared" si="4"/>
        <v>1522640000</v>
      </c>
      <c r="AC12" s="305">
        <f t="shared" si="4"/>
        <v>1527170000</v>
      </c>
      <c r="AD12" s="305">
        <f t="shared" si="4"/>
        <v>1531700000</v>
      </c>
      <c r="AE12" s="305">
        <f t="shared" si="4"/>
        <v>1536230000</v>
      </c>
      <c r="AF12" s="305">
        <f t="shared" si="4"/>
        <v>1540750000</v>
      </c>
      <c r="AG12" s="305">
        <f t="shared" si="4"/>
        <v>1545280000</v>
      </c>
    </row>
    <row r="13" spans="1:33" ht="14.25" customHeight="1">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row>
    <row r="14" spans="1:33" ht="14.25" customHeight="1">
      <c r="A14" s="1" t="s">
        <v>3722</v>
      </c>
      <c r="B14" s="2">
        <v>2019</v>
      </c>
      <c r="C14" s="2">
        <v>2020</v>
      </c>
      <c r="D14" s="2">
        <v>2021</v>
      </c>
      <c r="E14" s="2">
        <v>2022</v>
      </c>
      <c r="F14" s="2">
        <v>2023</v>
      </c>
      <c r="G14" s="2">
        <v>2024</v>
      </c>
      <c r="H14" s="2">
        <v>2025</v>
      </c>
      <c r="I14" s="2">
        <v>2026</v>
      </c>
      <c r="J14" s="2">
        <v>2027</v>
      </c>
      <c r="K14" s="2">
        <v>2028</v>
      </c>
      <c r="L14" s="2">
        <v>2029</v>
      </c>
      <c r="M14" s="2">
        <v>2030</v>
      </c>
      <c r="N14" s="2">
        <v>2031</v>
      </c>
      <c r="O14" s="2">
        <v>2032</v>
      </c>
      <c r="P14" s="2">
        <v>2033</v>
      </c>
      <c r="Q14" s="2">
        <v>2034</v>
      </c>
      <c r="R14" s="2">
        <v>2035</v>
      </c>
      <c r="S14" s="2">
        <v>2036</v>
      </c>
      <c r="T14" s="2">
        <v>2037</v>
      </c>
      <c r="U14" s="2">
        <v>2038</v>
      </c>
      <c r="V14" s="2">
        <v>2039</v>
      </c>
      <c r="W14" s="2">
        <v>2040</v>
      </c>
      <c r="X14" s="2">
        <v>2041</v>
      </c>
      <c r="Y14" s="2">
        <v>2042</v>
      </c>
      <c r="Z14" s="2">
        <v>2043</v>
      </c>
      <c r="AA14" s="2">
        <v>2044</v>
      </c>
      <c r="AB14" s="2">
        <v>2045</v>
      </c>
      <c r="AC14" s="2">
        <v>2046</v>
      </c>
      <c r="AD14" s="2">
        <v>2047</v>
      </c>
      <c r="AE14" s="2">
        <v>2048</v>
      </c>
      <c r="AF14" s="2">
        <v>2049</v>
      </c>
      <c r="AG14" s="2">
        <v>2050</v>
      </c>
    </row>
    <row r="15" spans="1:33" ht="14.25" customHeight="1">
      <c r="A15" s="305" t="s">
        <v>3716</v>
      </c>
      <c r="B15" s="305">
        <f t="shared" ref="B15:AG15" si="5">B6</f>
        <v>702982000000</v>
      </c>
      <c r="C15" s="305">
        <f t="shared" si="5"/>
        <v>659969000000</v>
      </c>
      <c r="D15" s="305">
        <f t="shared" si="5"/>
        <v>680295000000</v>
      </c>
      <c r="E15" s="305">
        <f t="shared" si="5"/>
        <v>697653000000</v>
      </c>
      <c r="F15" s="305">
        <f t="shared" si="5"/>
        <v>709470000000</v>
      </c>
      <c r="G15" s="305">
        <f t="shared" si="5"/>
        <v>720497000000</v>
      </c>
      <c r="H15" s="305">
        <f t="shared" si="5"/>
        <v>730573000000</v>
      </c>
      <c r="I15" s="305">
        <f t="shared" si="5"/>
        <v>739542000000</v>
      </c>
      <c r="J15" s="305">
        <f t="shared" si="5"/>
        <v>747142000000</v>
      </c>
      <c r="K15" s="305">
        <f t="shared" si="5"/>
        <v>754253000000</v>
      </c>
      <c r="L15" s="305">
        <f t="shared" si="5"/>
        <v>763087000000</v>
      </c>
      <c r="M15" s="305">
        <f t="shared" si="5"/>
        <v>769944000000</v>
      </c>
      <c r="N15" s="305">
        <f t="shared" si="5"/>
        <v>776791000000</v>
      </c>
      <c r="O15" s="305">
        <f t="shared" si="5"/>
        <v>784404000000</v>
      </c>
      <c r="P15" s="305">
        <f t="shared" si="5"/>
        <v>790491000000</v>
      </c>
      <c r="Q15" s="305">
        <f t="shared" si="5"/>
        <v>797162000000</v>
      </c>
      <c r="R15" s="305">
        <f t="shared" si="5"/>
        <v>803609000000</v>
      </c>
      <c r="S15" s="305">
        <f t="shared" si="5"/>
        <v>809602000000</v>
      </c>
      <c r="T15" s="305">
        <f t="shared" si="5"/>
        <v>815753000000</v>
      </c>
      <c r="U15" s="305">
        <f t="shared" si="5"/>
        <v>821776000000</v>
      </c>
      <c r="V15" s="305">
        <f t="shared" si="5"/>
        <v>827699000000</v>
      </c>
      <c r="W15" s="305">
        <f t="shared" si="5"/>
        <v>833751000000</v>
      </c>
      <c r="X15" s="305">
        <f t="shared" si="5"/>
        <v>839599000000</v>
      </c>
      <c r="Y15" s="305">
        <f t="shared" si="5"/>
        <v>845447000000</v>
      </c>
      <c r="Z15" s="305">
        <f t="shared" si="5"/>
        <v>851526000000</v>
      </c>
      <c r="AA15" s="305">
        <f t="shared" si="5"/>
        <v>857680000000</v>
      </c>
      <c r="AB15" s="305">
        <f t="shared" si="5"/>
        <v>864038000000</v>
      </c>
      <c r="AC15" s="305">
        <f t="shared" si="5"/>
        <v>870524000000</v>
      </c>
      <c r="AD15" s="305">
        <f t="shared" si="5"/>
        <v>876909000000</v>
      </c>
      <c r="AE15" s="305">
        <f t="shared" si="5"/>
        <v>883470000000</v>
      </c>
      <c r="AF15" s="305">
        <f t="shared" si="5"/>
        <v>890058000000</v>
      </c>
      <c r="AG15" s="305">
        <f t="shared" si="5"/>
        <v>896722000000</v>
      </c>
    </row>
    <row r="16" spans="1:33" ht="14.25" customHeight="1">
      <c r="A16" s="305" t="s">
        <v>3717</v>
      </c>
      <c r="B16" s="305">
        <f t="shared" ref="B16:AG16" si="6">B7*$B$2</f>
        <v>3381476000000</v>
      </c>
      <c r="C16" s="305">
        <f t="shared" si="6"/>
        <v>3220280000000</v>
      </c>
      <c r="D16" s="305">
        <f t="shared" si="6"/>
        <v>3280732000000</v>
      </c>
      <c r="E16" s="305">
        <f t="shared" si="6"/>
        <v>3325476000000</v>
      </c>
      <c r="F16" s="305">
        <f t="shared" si="6"/>
        <v>3359216000000</v>
      </c>
      <c r="G16" s="305">
        <f t="shared" si="6"/>
        <v>3385256000000</v>
      </c>
      <c r="H16" s="305">
        <f t="shared" si="6"/>
        <v>3405920000000</v>
      </c>
      <c r="I16" s="305">
        <f t="shared" si="6"/>
        <v>3417792000000</v>
      </c>
      <c r="J16" s="305">
        <f t="shared" si="6"/>
        <v>3427032000000</v>
      </c>
      <c r="K16" s="305">
        <f t="shared" si="6"/>
        <v>3434368000000</v>
      </c>
      <c r="L16" s="305">
        <f t="shared" si="6"/>
        <v>3446520000000</v>
      </c>
      <c r="M16" s="305">
        <f t="shared" si="6"/>
        <v>3449516000000</v>
      </c>
      <c r="N16" s="305">
        <f t="shared" si="6"/>
        <v>3448536000000</v>
      </c>
      <c r="O16" s="305">
        <f t="shared" si="6"/>
        <v>3447528000000</v>
      </c>
      <c r="P16" s="305">
        <f t="shared" si="6"/>
        <v>3446548000000</v>
      </c>
      <c r="Q16" s="305">
        <f t="shared" si="6"/>
        <v>3445540000000</v>
      </c>
      <c r="R16" s="305">
        <f t="shared" si="6"/>
        <v>3444560000000</v>
      </c>
      <c r="S16" s="305">
        <f t="shared" si="6"/>
        <v>3440556000000</v>
      </c>
      <c r="T16" s="305">
        <f t="shared" si="6"/>
        <v>3436552000000</v>
      </c>
      <c r="U16" s="305">
        <f t="shared" si="6"/>
        <v>3431568000000</v>
      </c>
      <c r="V16" s="305">
        <f t="shared" si="6"/>
        <v>3427564000000</v>
      </c>
      <c r="W16" s="305">
        <f t="shared" si="6"/>
        <v>3423560000000</v>
      </c>
      <c r="X16" s="305">
        <f t="shared" si="6"/>
        <v>3414572000000</v>
      </c>
      <c r="Y16" s="305">
        <f t="shared" si="6"/>
        <v>3405584000000</v>
      </c>
      <c r="Z16" s="305">
        <f t="shared" si="6"/>
        <v>3396596000000</v>
      </c>
      <c r="AA16" s="305">
        <f t="shared" si="6"/>
        <v>3387608000000</v>
      </c>
      <c r="AB16" s="305">
        <f t="shared" si="6"/>
        <v>3378592000000</v>
      </c>
      <c r="AC16" s="305">
        <f t="shared" si="6"/>
        <v>3366608000000</v>
      </c>
      <c r="AD16" s="305">
        <f t="shared" si="6"/>
        <v>3355604000000</v>
      </c>
      <c r="AE16" s="305">
        <f t="shared" si="6"/>
        <v>3343620000000</v>
      </c>
      <c r="AF16" s="305">
        <f t="shared" si="6"/>
        <v>3332616000000</v>
      </c>
      <c r="AG16" s="305">
        <f t="shared" si="6"/>
        <v>3320632000000</v>
      </c>
    </row>
    <row r="17" spans="1:33" ht="14.25" customHeight="1">
      <c r="A17" s="305" t="s">
        <v>3718</v>
      </c>
      <c r="B17" s="305">
        <f t="shared" ref="B17:AG17" si="7">B8*$B$3</f>
        <v>3289816000000</v>
      </c>
      <c r="C17" s="305">
        <f t="shared" si="7"/>
        <v>3163702500000</v>
      </c>
      <c r="D17" s="305">
        <f t="shared" si="7"/>
        <v>3256956000000</v>
      </c>
      <c r="E17" s="305">
        <f t="shared" si="7"/>
        <v>3336535500000</v>
      </c>
      <c r="F17" s="305">
        <f t="shared" si="7"/>
        <v>3405753500000</v>
      </c>
      <c r="G17" s="305">
        <f t="shared" si="7"/>
        <v>3466624000000</v>
      </c>
      <c r="H17" s="305">
        <f t="shared" si="7"/>
        <v>3523254500000</v>
      </c>
      <c r="I17" s="305">
        <f t="shared" si="7"/>
        <v>3573233500000</v>
      </c>
      <c r="J17" s="305">
        <f t="shared" si="7"/>
        <v>3620589000000</v>
      </c>
      <c r="K17" s="305">
        <f t="shared" si="7"/>
        <v>3666089500000</v>
      </c>
      <c r="L17" s="305">
        <f t="shared" si="7"/>
        <v>3717923500000</v>
      </c>
      <c r="M17" s="305">
        <f t="shared" si="7"/>
        <v>3758919000000</v>
      </c>
      <c r="N17" s="305">
        <f t="shared" si="7"/>
        <v>3770923500000</v>
      </c>
      <c r="O17" s="305">
        <f t="shared" si="7"/>
        <v>3782954500000</v>
      </c>
      <c r="P17" s="305">
        <f t="shared" si="7"/>
        <v>3794959000000</v>
      </c>
      <c r="Q17" s="305">
        <f t="shared" si="7"/>
        <v>3807970500000</v>
      </c>
      <c r="R17" s="305">
        <f t="shared" si="7"/>
        <v>3819975000000</v>
      </c>
      <c r="S17" s="305">
        <f t="shared" si="7"/>
        <v>3831979500000</v>
      </c>
      <c r="T17" s="305">
        <f t="shared" si="7"/>
        <v>3843003500000</v>
      </c>
      <c r="U17" s="305">
        <f t="shared" si="7"/>
        <v>3855008000000</v>
      </c>
      <c r="V17" s="305">
        <f t="shared" si="7"/>
        <v>3867012500000</v>
      </c>
      <c r="W17" s="305">
        <f t="shared" si="7"/>
        <v>3879017000000</v>
      </c>
      <c r="X17" s="305">
        <f t="shared" si="7"/>
        <v>3888027000000</v>
      </c>
      <c r="Y17" s="305">
        <f t="shared" si="7"/>
        <v>3897037000000</v>
      </c>
      <c r="Z17" s="305">
        <f t="shared" si="7"/>
        <v>3907054000000</v>
      </c>
      <c r="AA17" s="305">
        <f t="shared" si="7"/>
        <v>3916064000000</v>
      </c>
      <c r="AB17" s="305">
        <f t="shared" si="7"/>
        <v>3925074000000</v>
      </c>
      <c r="AC17" s="305">
        <f t="shared" si="7"/>
        <v>3934084000000</v>
      </c>
      <c r="AD17" s="305">
        <f t="shared" si="7"/>
        <v>3943094000000</v>
      </c>
      <c r="AE17" s="305">
        <f t="shared" si="7"/>
        <v>3952104000000</v>
      </c>
      <c r="AF17" s="305">
        <f t="shared" si="7"/>
        <v>3961114000000</v>
      </c>
      <c r="AG17" s="305">
        <f t="shared" si="7"/>
        <v>3969117000000</v>
      </c>
    </row>
    <row r="18" spans="1:33" ht="14.25" customHeight="1">
      <c r="A18" s="305"/>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row>
    <row r="19" spans="1:33" ht="14.25" customHeight="1">
      <c r="A19" s="306" t="s">
        <v>3723</v>
      </c>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row>
    <row r="20" spans="1:33" ht="14.25" customHeight="1">
      <c r="A20" s="2" t="s">
        <v>3720</v>
      </c>
      <c r="B20" s="305">
        <f t="shared" ref="B20:AG20" si="8">B11*$B$2</f>
        <v>1950001200000</v>
      </c>
      <c r="C20" s="305">
        <f t="shared" si="8"/>
        <v>1864573200000</v>
      </c>
      <c r="D20" s="305">
        <f t="shared" si="8"/>
        <v>1914379600000</v>
      </c>
      <c r="E20" s="305">
        <f t="shared" si="8"/>
        <v>1954456000000</v>
      </c>
      <c r="F20" s="305">
        <f t="shared" si="8"/>
        <v>1989316000000</v>
      </c>
      <c r="G20" s="305">
        <f t="shared" si="8"/>
        <v>2018822400000</v>
      </c>
      <c r="H20" s="305">
        <f t="shared" si="8"/>
        <v>2046228800000</v>
      </c>
      <c r="I20" s="305">
        <f t="shared" si="8"/>
        <v>2073444800000</v>
      </c>
      <c r="J20" s="305">
        <f t="shared" si="8"/>
        <v>2098135200000</v>
      </c>
      <c r="K20" s="305">
        <f t="shared" si="8"/>
        <v>2122738800000</v>
      </c>
      <c r="L20" s="305">
        <f t="shared" si="8"/>
        <v>2150999200000</v>
      </c>
      <c r="M20" s="305">
        <f t="shared" si="8"/>
        <v>2171999200000</v>
      </c>
      <c r="N20" s="305">
        <f t="shared" si="8"/>
        <v>2196000800000</v>
      </c>
      <c r="O20" s="305">
        <f t="shared" si="8"/>
        <v>2219999600000</v>
      </c>
      <c r="P20" s="305">
        <f t="shared" si="8"/>
        <v>2242998800000</v>
      </c>
      <c r="Q20" s="305">
        <f t="shared" si="8"/>
        <v>2267000400000</v>
      </c>
      <c r="R20" s="305">
        <f t="shared" si="8"/>
        <v>2289999600000</v>
      </c>
      <c r="S20" s="305">
        <f t="shared" si="8"/>
        <v>2315000800000</v>
      </c>
      <c r="T20" s="305">
        <f t="shared" si="8"/>
        <v>2339999200000</v>
      </c>
      <c r="U20" s="305">
        <f t="shared" si="8"/>
        <v>2365000400000</v>
      </c>
      <c r="V20" s="305">
        <f t="shared" si="8"/>
        <v>2388999200000</v>
      </c>
      <c r="W20" s="305">
        <f t="shared" si="8"/>
        <v>2414000400000</v>
      </c>
      <c r="X20" s="305">
        <f t="shared" si="8"/>
        <v>2438998800000</v>
      </c>
      <c r="Y20" s="305">
        <f t="shared" si="8"/>
        <v>2464999600000</v>
      </c>
      <c r="Z20" s="305">
        <f t="shared" si="8"/>
        <v>2490000800000</v>
      </c>
      <c r="AA20" s="305">
        <f t="shared" si="8"/>
        <v>2514999200000</v>
      </c>
      <c r="AB20" s="305">
        <f t="shared" si="8"/>
        <v>2540000400000</v>
      </c>
      <c r="AC20" s="305">
        <f t="shared" si="8"/>
        <v>2566001200000</v>
      </c>
      <c r="AD20" s="305">
        <f t="shared" si="8"/>
        <v>2590999600000</v>
      </c>
      <c r="AE20" s="305">
        <f t="shared" si="8"/>
        <v>2617000400000</v>
      </c>
      <c r="AF20" s="305">
        <f t="shared" si="8"/>
        <v>2641998800000</v>
      </c>
      <c r="AG20" s="305">
        <f t="shared" si="8"/>
        <v>2667999600000</v>
      </c>
    </row>
    <row r="21" spans="1:33" ht="14.25" customHeight="1">
      <c r="A21" s="2" t="s">
        <v>3721</v>
      </c>
      <c r="B21" s="305">
        <f t="shared" ref="B21:AG21" si="9">B12*$B$3</f>
        <v>362199350000</v>
      </c>
      <c r="C21" s="305">
        <f t="shared" si="9"/>
        <v>345411600000</v>
      </c>
      <c r="D21" s="305">
        <f t="shared" si="9"/>
        <v>352897850000</v>
      </c>
      <c r="E21" s="305">
        <f t="shared" si="9"/>
        <v>358624500000</v>
      </c>
      <c r="F21" s="305">
        <f t="shared" si="9"/>
        <v>363283200000</v>
      </c>
      <c r="G21" s="305">
        <f t="shared" si="9"/>
        <v>367120400000</v>
      </c>
      <c r="H21" s="305">
        <f t="shared" si="9"/>
        <v>370382550000</v>
      </c>
      <c r="I21" s="305">
        <f t="shared" si="9"/>
        <v>373141200000</v>
      </c>
      <c r="J21" s="305">
        <f t="shared" si="9"/>
        <v>375512950000</v>
      </c>
      <c r="K21" s="305">
        <f t="shared" si="9"/>
        <v>377786650000</v>
      </c>
      <c r="L21" s="305">
        <f t="shared" si="9"/>
        <v>380600950000</v>
      </c>
      <c r="M21" s="305">
        <f t="shared" si="9"/>
        <v>382400300000</v>
      </c>
      <c r="N21" s="305">
        <f t="shared" si="9"/>
        <v>383900200000</v>
      </c>
      <c r="O21" s="305">
        <f t="shared" si="9"/>
        <v>385500800000</v>
      </c>
      <c r="P21" s="305">
        <f t="shared" si="9"/>
        <v>387098750000</v>
      </c>
      <c r="Q21" s="305">
        <f t="shared" si="9"/>
        <v>388601300000</v>
      </c>
      <c r="R21" s="305">
        <f t="shared" si="9"/>
        <v>390199250000</v>
      </c>
      <c r="S21" s="305">
        <f t="shared" si="9"/>
        <v>391601100000</v>
      </c>
      <c r="T21" s="305">
        <f t="shared" si="9"/>
        <v>393000300000</v>
      </c>
      <c r="U21" s="305">
        <f t="shared" si="9"/>
        <v>394298800000</v>
      </c>
      <c r="V21" s="305">
        <f t="shared" si="9"/>
        <v>395700650000</v>
      </c>
      <c r="W21" s="305">
        <f t="shared" si="9"/>
        <v>397099850000</v>
      </c>
      <c r="X21" s="305">
        <f t="shared" si="9"/>
        <v>398401000000</v>
      </c>
      <c r="Y21" s="305">
        <f t="shared" si="9"/>
        <v>399699500000</v>
      </c>
      <c r="Z21" s="305">
        <f t="shared" si="9"/>
        <v>400899950000</v>
      </c>
      <c r="AA21" s="305">
        <f t="shared" si="9"/>
        <v>402201100000</v>
      </c>
      <c r="AB21" s="305">
        <f t="shared" si="9"/>
        <v>403499600000</v>
      </c>
      <c r="AC21" s="305">
        <f t="shared" si="9"/>
        <v>404700050000</v>
      </c>
      <c r="AD21" s="305">
        <f t="shared" si="9"/>
        <v>405900500000</v>
      </c>
      <c r="AE21" s="305">
        <f t="shared" si="9"/>
        <v>407100950000</v>
      </c>
      <c r="AF21" s="305">
        <f t="shared" si="9"/>
        <v>408298750000</v>
      </c>
      <c r="AG21" s="305">
        <f t="shared" si="9"/>
        <v>409499200000</v>
      </c>
    </row>
    <row r="22" spans="1:33"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row>
    <row r="23" spans="1:33" ht="14.25" customHeight="1">
      <c r="A23" s="2" t="s">
        <v>3724</v>
      </c>
      <c r="B23" s="2">
        <v>2019</v>
      </c>
      <c r="C23" s="2">
        <v>2020</v>
      </c>
      <c r="D23" s="2">
        <v>2021</v>
      </c>
      <c r="E23" s="2">
        <v>2022</v>
      </c>
      <c r="F23" s="2">
        <v>2023</v>
      </c>
      <c r="G23" s="2">
        <v>2024</v>
      </c>
      <c r="H23" s="2">
        <v>2025</v>
      </c>
      <c r="I23" s="2">
        <v>2026</v>
      </c>
      <c r="J23" s="2">
        <v>2027</v>
      </c>
      <c r="K23" s="2">
        <v>2028</v>
      </c>
      <c r="L23" s="2">
        <v>2029</v>
      </c>
      <c r="M23" s="2">
        <v>2030</v>
      </c>
      <c r="N23" s="2">
        <v>2031</v>
      </c>
      <c r="O23" s="2">
        <v>2032</v>
      </c>
      <c r="P23" s="2">
        <v>2033</v>
      </c>
      <c r="Q23" s="2">
        <v>2034</v>
      </c>
      <c r="R23" s="2">
        <v>2035</v>
      </c>
      <c r="S23" s="2">
        <v>2036</v>
      </c>
      <c r="T23" s="2">
        <v>2037</v>
      </c>
      <c r="U23" s="2">
        <v>2038</v>
      </c>
      <c r="V23" s="2">
        <v>2039</v>
      </c>
      <c r="W23" s="2">
        <v>2040</v>
      </c>
      <c r="X23" s="2">
        <v>2041</v>
      </c>
      <c r="Y23" s="2">
        <v>2042</v>
      </c>
      <c r="Z23" s="2">
        <v>2043</v>
      </c>
      <c r="AA23" s="2">
        <v>2044</v>
      </c>
      <c r="AB23" s="2">
        <v>2045</v>
      </c>
      <c r="AC23" s="2">
        <v>2046</v>
      </c>
      <c r="AD23" s="2">
        <v>2047</v>
      </c>
      <c r="AE23" s="2">
        <v>2048</v>
      </c>
      <c r="AF23" s="2">
        <v>2049</v>
      </c>
      <c r="AG23" s="2">
        <v>2050</v>
      </c>
    </row>
    <row r="24" spans="1:33" ht="14.25" customHeight="1">
      <c r="A24" s="2" t="s">
        <v>3725</v>
      </c>
      <c r="B24" s="305">
        <v>1841180000000</v>
      </c>
      <c r="C24" s="305">
        <v>1710490000000</v>
      </c>
      <c r="D24" s="305">
        <v>1766720000000</v>
      </c>
      <c r="E24" s="305">
        <v>1821740000000</v>
      </c>
      <c r="F24" s="305">
        <v>1857810000000</v>
      </c>
      <c r="G24" s="305">
        <v>1887750000000</v>
      </c>
      <c r="H24" s="305">
        <v>1913810000000</v>
      </c>
      <c r="I24" s="305">
        <v>1935100000000</v>
      </c>
      <c r="J24" s="305">
        <v>1946760000000</v>
      </c>
      <c r="K24" s="305">
        <v>1956750000000</v>
      </c>
      <c r="L24" s="305">
        <v>1968360000000</v>
      </c>
      <c r="M24" s="305">
        <v>1972520000000</v>
      </c>
      <c r="N24" s="305">
        <v>1971190000000</v>
      </c>
      <c r="O24" s="305">
        <v>1969650000000</v>
      </c>
      <c r="P24" s="305">
        <v>1967170000000</v>
      </c>
      <c r="Q24" s="305">
        <v>1966690000000</v>
      </c>
      <c r="R24" s="305">
        <v>1960330000000</v>
      </c>
      <c r="S24" s="305">
        <v>1973860000000</v>
      </c>
      <c r="T24" s="305">
        <v>1988040000000</v>
      </c>
      <c r="U24" s="305">
        <v>2001490000000</v>
      </c>
      <c r="V24" s="305">
        <v>2015790000000</v>
      </c>
      <c r="W24" s="305">
        <v>2032270000000</v>
      </c>
      <c r="X24" s="305">
        <v>2049670000000</v>
      </c>
      <c r="Y24" s="305">
        <v>2066230000000</v>
      </c>
      <c r="Z24" s="305">
        <v>2083760000000</v>
      </c>
      <c r="AA24" s="305">
        <v>2101130000000</v>
      </c>
      <c r="AB24" s="305">
        <v>2119830000000</v>
      </c>
      <c r="AC24" s="305">
        <v>2138440000000</v>
      </c>
      <c r="AD24" s="305">
        <v>2156980000000</v>
      </c>
      <c r="AE24" s="305">
        <v>2175670000000</v>
      </c>
      <c r="AF24" s="305">
        <v>2193400000000</v>
      </c>
      <c r="AG24" s="305">
        <v>2212330000000</v>
      </c>
    </row>
    <row r="25" spans="1:33" ht="14.25" customHeight="1">
      <c r="A25" s="2" t="s">
        <v>3726</v>
      </c>
      <c r="B25" s="305">
        <v>3613930</v>
      </c>
      <c r="C25" s="305">
        <v>3178110</v>
      </c>
      <c r="D25" s="305">
        <v>3271770</v>
      </c>
      <c r="E25" s="305">
        <v>3397550</v>
      </c>
      <c r="F25" s="305">
        <v>3452500</v>
      </c>
      <c r="G25" s="305">
        <v>3489010</v>
      </c>
      <c r="H25" s="305">
        <v>3516750</v>
      </c>
      <c r="I25" s="305">
        <v>3527020</v>
      </c>
      <c r="J25" s="305">
        <v>3503670</v>
      </c>
      <c r="K25" s="305">
        <v>3473450</v>
      </c>
      <c r="L25" s="305">
        <v>3444610</v>
      </c>
      <c r="M25" s="305">
        <v>3399460</v>
      </c>
      <c r="N25" s="305">
        <v>3333830</v>
      </c>
      <c r="O25" s="305">
        <v>3268830</v>
      </c>
      <c r="P25" s="305">
        <v>3205530</v>
      </c>
      <c r="Q25" s="305">
        <v>3150990</v>
      </c>
      <c r="R25" s="305">
        <v>3063500</v>
      </c>
      <c r="S25" s="305">
        <v>3072580</v>
      </c>
      <c r="T25" s="305">
        <v>3083870</v>
      </c>
      <c r="U25" s="305">
        <v>3093930</v>
      </c>
      <c r="V25" s="305">
        <v>3099090</v>
      </c>
      <c r="W25" s="305">
        <v>3119080</v>
      </c>
      <c r="X25" s="305">
        <v>3144730</v>
      </c>
      <c r="Y25" s="305">
        <v>3161100</v>
      </c>
      <c r="Z25" s="305">
        <v>3184980</v>
      </c>
      <c r="AA25" s="305">
        <v>3216060</v>
      </c>
      <c r="AB25" s="305">
        <v>3249480</v>
      </c>
      <c r="AC25" s="305">
        <v>3281230</v>
      </c>
      <c r="AD25" s="305">
        <v>3311570</v>
      </c>
      <c r="AE25" s="305">
        <v>3342390</v>
      </c>
      <c r="AF25" s="305">
        <v>3372360</v>
      </c>
      <c r="AG25" s="305">
        <v>3403320</v>
      </c>
    </row>
    <row r="26" spans="1:33" ht="14.25" customHeight="1">
      <c r="A26" s="2" t="s">
        <v>3727</v>
      </c>
      <c r="B26" s="305">
        <v>157576000</v>
      </c>
      <c r="C26" s="305">
        <v>136046000</v>
      </c>
      <c r="D26" s="305">
        <v>141083000</v>
      </c>
      <c r="E26" s="305">
        <v>146954000</v>
      </c>
      <c r="F26" s="305">
        <v>149095000</v>
      </c>
      <c r="G26" s="305">
        <v>150378000</v>
      </c>
      <c r="H26" s="305">
        <v>151173000</v>
      </c>
      <c r="I26" s="305">
        <v>151127000</v>
      </c>
      <c r="J26" s="305">
        <v>149200000</v>
      </c>
      <c r="K26" s="305">
        <v>146802000</v>
      </c>
      <c r="L26" s="305">
        <v>144259000</v>
      </c>
      <c r="M26" s="305">
        <v>140854000</v>
      </c>
      <c r="N26" s="305">
        <v>136115000</v>
      </c>
      <c r="O26" s="305">
        <v>131330000</v>
      </c>
      <c r="P26" s="305">
        <v>126562000</v>
      </c>
      <c r="Q26" s="305">
        <v>122056000</v>
      </c>
      <c r="R26" s="305">
        <v>116089000</v>
      </c>
      <c r="S26" s="305">
        <v>115002000</v>
      </c>
      <c r="T26" s="305">
        <v>114077000</v>
      </c>
      <c r="U26" s="305">
        <v>113203000</v>
      </c>
      <c r="V26" s="305">
        <v>112285000</v>
      </c>
      <c r="W26" s="305">
        <v>111926000</v>
      </c>
      <c r="X26" s="305">
        <v>111799000</v>
      </c>
      <c r="Y26" s="305">
        <v>111453000</v>
      </c>
      <c r="Z26" s="305">
        <v>111359000</v>
      </c>
      <c r="AA26" s="305">
        <v>111480000</v>
      </c>
      <c r="AB26" s="305">
        <v>111696000</v>
      </c>
      <c r="AC26" s="305">
        <v>111892000</v>
      </c>
      <c r="AD26" s="305">
        <v>112068000</v>
      </c>
      <c r="AE26" s="305">
        <v>112286000</v>
      </c>
      <c r="AF26" s="305">
        <v>112507000</v>
      </c>
      <c r="AG26" s="305">
        <v>112789000</v>
      </c>
    </row>
    <row r="27" spans="1:33" ht="14.25" customHeight="1">
      <c r="A27" s="2" t="s">
        <v>3728</v>
      </c>
      <c r="B27" s="305">
        <v>763798000</v>
      </c>
      <c r="C27" s="305">
        <v>659765000</v>
      </c>
      <c r="D27" s="305">
        <v>685511000</v>
      </c>
      <c r="E27" s="305">
        <v>714759000</v>
      </c>
      <c r="F27" s="305">
        <v>725032000</v>
      </c>
      <c r="G27" s="305">
        <v>731049000</v>
      </c>
      <c r="H27" s="305">
        <v>734557000</v>
      </c>
      <c r="I27" s="305">
        <v>733863000</v>
      </c>
      <c r="J27" s="305">
        <v>723487000</v>
      </c>
      <c r="K27" s="305">
        <v>710600000</v>
      </c>
      <c r="L27" s="305">
        <v>696764000</v>
      </c>
      <c r="M27" s="305">
        <v>678541000</v>
      </c>
      <c r="N27" s="305">
        <v>653338000</v>
      </c>
      <c r="O27" s="305">
        <v>627843000</v>
      </c>
      <c r="P27" s="305">
        <v>602380000</v>
      </c>
      <c r="Q27" s="305">
        <v>578097000</v>
      </c>
      <c r="R27" s="305">
        <v>546827000</v>
      </c>
      <c r="S27" s="305">
        <v>539932000</v>
      </c>
      <c r="T27" s="305">
        <v>533895000</v>
      </c>
      <c r="U27" s="305">
        <v>528222000</v>
      </c>
      <c r="V27" s="305">
        <v>522524000</v>
      </c>
      <c r="W27" s="305">
        <v>519471000</v>
      </c>
      <c r="X27" s="305">
        <v>517549000</v>
      </c>
      <c r="Y27" s="305">
        <v>514725000</v>
      </c>
      <c r="Z27" s="305">
        <v>513069000</v>
      </c>
      <c r="AA27" s="305">
        <v>512373000</v>
      </c>
      <c r="AB27" s="305">
        <v>512135000</v>
      </c>
      <c r="AC27" s="305">
        <v>511853000</v>
      </c>
      <c r="AD27" s="305">
        <v>511527000</v>
      </c>
      <c r="AE27" s="305">
        <v>511423000</v>
      </c>
      <c r="AF27" s="305">
        <v>511384000</v>
      </c>
      <c r="AG27" s="305">
        <v>511669000</v>
      </c>
    </row>
    <row r="28" spans="1:33" ht="14.25" customHeight="1">
      <c r="A28" s="2" t="s">
        <v>3729</v>
      </c>
      <c r="B28" s="305">
        <v>21381200</v>
      </c>
      <c r="C28" s="305">
        <v>18170300</v>
      </c>
      <c r="D28" s="305">
        <v>18813100</v>
      </c>
      <c r="E28" s="305">
        <v>19606200</v>
      </c>
      <c r="F28" s="305">
        <v>19934000</v>
      </c>
      <c r="G28" s="305">
        <v>20155100</v>
      </c>
      <c r="H28" s="305">
        <v>20322100</v>
      </c>
      <c r="I28" s="305">
        <v>20390500</v>
      </c>
      <c r="J28" s="305">
        <v>20231500</v>
      </c>
      <c r="K28" s="305">
        <v>20027100</v>
      </c>
      <c r="L28" s="305">
        <v>19821100</v>
      </c>
      <c r="M28" s="305">
        <v>19518600</v>
      </c>
      <c r="N28" s="305">
        <v>19045500</v>
      </c>
      <c r="O28" s="305">
        <v>18569700</v>
      </c>
      <c r="P28" s="305">
        <v>18097600</v>
      </c>
      <c r="Q28" s="305">
        <v>17661200</v>
      </c>
      <c r="R28" s="305">
        <v>17010700</v>
      </c>
      <c r="S28" s="305">
        <v>16965900</v>
      </c>
      <c r="T28" s="305">
        <v>16938000</v>
      </c>
      <c r="U28" s="305">
        <v>16909500</v>
      </c>
      <c r="V28" s="305">
        <v>16865600</v>
      </c>
      <c r="W28" s="305">
        <v>16896600</v>
      </c>
      <c r="X28" s="305">
        <v>16956700</v>
      </c>
      <c r="Y28" s="305">
        <v>16982300</v>
      </c>
      <c r="Z28" s="305">
        <v>17042500</v>
      </c>
      <c r="AA28" s="305">
        <v>17134000</v>
      </c>
      <c r="AB28" s="305">
        <v>17238400</v>
      </c>
      <c r="AC28" s="305">
        <v>17336600</v>
      </c>
      <c r="AD28" s="305">
        <v>17428400</v>
      </c>
      <c r="AE28" s="305">
        <v>17525800</v>
      </c>
      <c r="AF28" s="305">
        <v>17619000</v>
      </c>
      <c r="AG28" s="305">
        <v>17718900</v>
      </c>
    </row>
    <row r="29" spans="1:33" ht="14.25" customHeight="1">
      <c r="A29" s="2" t="s">
        <v>3730</v>
      </c>
      <c r="B29" s="305">
        <v>18654000</v>
      </c>
      <c r="C29" s="305">
        <v>15962500</v>
      </c>
      <c r="D29" s="305">
        <v>16519900</v>
      </c>
      <c r="E29" s="305">
        <v>17197500</v>
      </c>
      <c r="F29" s="305">
        <v>17464000</v>
      </c>
      <c r="G29" s="305">
        <v>17634000</v>
      </c>
      <c r="H29" s="305">
        <v>17753000</v>
      </c>
      <c r="I29" s="305">
        <v>17780400</v>
      </c>
      <c r="J29" s="305">
        <v>17605000</v>
      </c>
      <c r="K29" s="305">
        <v>17384200</v>
      </c>
      <c r="L29" s="305">
        <v>17156500</v>
      </c>
      <c r="M29" s="305">
        <v>16837900</v>
      </c>
      <c r="N29" s="305">
        <v>16372700</v>
      </c>
      <c r="O29" s="305">
        <v>15904400</v>
      </c>
      <c r="P29" s="305">
        <v>15439000</v>
      </c>
      <c r="Q29" s="305">
        <v>15005600</v>
      </c>
      <c r="R29" s="305">
        <v>14390500</v>
      </c>
      <c r="S29" s="305">
        <v>14322600</v>
      </c>
      <c r="T29" s="305">
        <v>14270900</v>
      </c>
      <c r="U29" s="305">
        <v>14220700</v>
      </c>
      <c r="V29" s="305">
        <v>14159400</v>
      </c>
      <c r="W29" s="305">
        <v>14164300</v>
      </c>
      <c r="X29" s="305">
        <v>14195600</v>
      </c>
      <c r="Y29" s="305">
        <v>14197200</v>
      </c>
      <c r="Z29" s="305">
        <v>14229400</v>
      </c>
      <c r="AA29" s="305">
        <v>14288600</v>
      </c>
      <c r="AB29" s="305">
        <v>14359200</v>
      </c>
      <c r="AC29" s="305">
        <v>14425300</v>
      </c>
      <c r="AD29" s="305">
        <v>14486800</v>
      </c>
      <c r="AE29" s="305">
        <v>14553200</v>
      </c>
      <c r="AF29" s="305">
        <v>14617400</v>
      </c>
      <c r="AG29" s="305">
        <v>14687800</v>
      </c>
    </row>
    <row r="30" spans="1:33" ht="14.25" customHeight="1">
      <c r="A30" s="2" t="s">
        <v>3731</v>
      </c>
      <c r="B30" s="305">
        <v>3292240000</v>
      </c>
      <c r="C30" s="305">
        <v>2850210000</v>
      </c>
      <c r="D30" s="305">
        <v>2967130000</v>
      </c>
      <c r="E30" s="305">
        <v>3097320000</v>
      </c>
      <c r="F30" s="305">
        <v>3142180000</v>
      </c>
      <c r="G30" s="305">
        <v>3168360000</v>
      </c>
      <c r="H30" s="305">
        <v>3183250000</v>
      </c>
      <c r="I30" s="305">
        <v>3179580000</v>
      </c>
      <c r="J30" s="305">
        <v>3131990000</v>
      </c>
      <c r="K30" s="305">
        <v>3072830000</v>
      </c>
      <c r="L30" s="305">
        <v>3008840000</v>
      </c>
      <c r="M30" s="305">
        <v>2925200000</v>
      </c>
      <c r="N30" s="305">
        <v>2809680000</v>
      </c>
      <c r="O30" s="305">
        <v>2692710000</v>
      </c>
      <c r="P30" s="305">
        <v>2575770000</v>
      </c>
      <c r="Q30" s="305">
        <v>2463740000</v>
      </c>
      <c r="R30" s="305">
        <v>2322230000</v>
      </c>
      <c r="S30" s="305">
        <v>2287690000</v>
      </c>
      <c r="T30" s="305">
        <v>2257050000</v>
      </c>
      <c r="U30" s="305">
        <v>2228350000</v>
      </c>
      <c r="V30" s="305">
        <v>2200080000</v>
      </c>
      <c r="W30" s="305">
        <v>2183110000</v>
      </c>
      <c r="X30" s="305">
        <v>2171040000</v>
      </c>
      <c r="Y30" s="305">
        <v>2155520000</v>
      </c>
      <c r="Z30" s="305">
        <v>2144910000</v>
      </c>
      <c r="AA30" s="305">
        <v>2138260000</v>
      </c>
      <c r="AB30" s="305">
        <v>2133590000</v>
      </c>
      <c r="AC30" s="305">
        <v>2128900000</v>
      </c>
      <c r="AD30" s="305">
        <v>2124170000</v>
      </c>
      <c r="AE30" s="305">
        <v>2120420000</v>
      </c>
      <c r="AF30" s="305">
        <v>2117130000</v>
      </c>
      <c r="AG30" s="305">
        <v>2115320000</v>
      </c>
    </row>
    <row r="31" spans="1:33" ht="14.25" customHeight="1">
      <c r="A31" s="2" t="s">
        <v>3732</v>
      </c>
      <c r="B31" s="305">
        <v>1016440</v>
      </c>
      <c r="C31" s="305">
        <v>869895</v>
      </c>
      <c r="D31" s="305">
        <v>892842</v>
      </c>
      <c r="E31" s="305">
        <v>925482</v>
      </c>
      <c r="F31" s="305">
        <v>940555</v>
      </c>
      <c r="G31" s="305">
        <v>950860</v>
      </c>
      <c r="H31" s="305">
        <v>959131</v>
      </c>
      <c r="I31" s="305">
        <v>963095</v>
      </c>
      <c r="J31" s="305">
        <v>959051</v>
      </c>
      <c r="K31" s="305">
        <v>953740</v>
      </c>
      <c r="L31" s="305">
        <v>949349</v>
      </c>
      <c r="M31" s="305">
        <v>941137</v>
      </c>
      <c r="N31" s="305">
        <v>927678</v>
      </c>
      <c r="O31" s="305">
        <v>914438</v>
      </c>
      <c r="P31" s="305">
        <v>901622</v>
      </c>
      <c r="Q31" s="305">
        <v>891049</v>
      </c>
      <c r="R31" s="305">
        <v>870058</v>
      </c>
      <c r="S31" s="305">
        <v>875088</v>
      </c>
      <c r="T31" s="305">
        <v>880601</v>
      </c>
      <c r="U31" s="305">
        <v>885562</v>
      </c>
      <c r="V31" s="305">
        <v>888937</v>
      </c>
      <c r="W31" s="305">
        <v>896257</v>
      </c>
      <c r="X31" s="305">
        <v>905011</v>
      </c>
      <c r="Y31" s="305">
        <v>911249</v>
      </c>
      <c r="Z31" s="305">
        <v>919462</v>
      </c>
      <c r="AA31" s="305">
        <v>929598</v>
      </c>
      <c r="AB31" s="305">
        <v>940369</v>
      </c>
      <c r="AC31" s="305">
        <v>950594</v>
      </c>
      <c r="AD31" s="305">
        <v>960301</v>
      </c>
      <c r="AE31" s="305">
        <v>970185</v>
      </c>
      <c r="AF31" s="305">
        <v>979671</v>
      </c>
      <c r="AG31" s="305">
        <v>989362</v>
      </c>
    </row>
    <row r="32" spans="1:33" ht="14.25" customHeight="1">
      <c r="A32" s="2" t="s">
        <v>3733</v>
      </c>
      <c r="B32" s="305">
        <v>2076780</v>
      </c>
      <c r="C32" s="305">
        <v>1774490</v>
      </c>
      <c r="D32" s="305">
        <v>1811350</v>
      </c>
      <c r="E32" s="305">
        <v>1869850</v>
      </c>
      <c r="F32" s="305">
        <v>1898030</v>
      </c>
      <c r="G32" s="305">
        <v>1916770</v>
      </c>
      <c r="H32" s="305">
        <v>1931830</v>
      </c>
      <c r="I32" s="305">
        <v>1938410</v>
      </c>
      <c r="J32" s="305">
        <v>1931920</v>
      </c>
      <c r="K32" s="305">
        <v>1923660</v>
      </c>
      <c r="L32" s="305">
        <v>1918110</v>
      </c>
      <c r="M32" s="305">
        <v>1905420</v>
      </c>
      <c r="N32" s="305">
        <v>1885290</v>
      </c>
      <c r="O32" s="305">
        <v>1865900</v>
      </c>
      <c r="P32" s="305">
        <v>1847530</v>
      </c>
      <c r="Q32" s="305">
        <v>1834170</v>
      </c>
      <c r="R32" s="305">
        <v>1798870</v>
      </c>
      <c r="S32" s="305">
        <v>1815030</v>
      </c>
      <c r="T32" s="305">
        <v>1831900</v>
      </c>
      <c r="U32" s="305">
        <v>1847190</v>
      </c>
      <c r="V32" s="305">
        <v>1858500</v>
      </c>
      <c r="W32" s="305">
        <v>1878140</v>
      </c>
      <c r="X32" s="305">
        <v>1900720</v>
      </c>
      <c r="Y32" s="305">
        <v>1917450</v>
      </c>
      <c r="Z32" s="305">
        <v>1938460</v>
      </c>
      <c r="AA32" s="305">
        <v>1963710</v>
      </c>
      <c r="AB32" s="305">
        <v>1990260</v>
      </c>
      <c r="AC32" s="305">
        <v>2015480</v>
      </c>
      <c r="AD32" s="305">
        <v>2039450</v>
      </c>
      <c r="AE32" s="305">
        <v>2063730</v>
      </c>
      <c r="AF32" s="305">
        <v>2087020</v>
      </c>
      <c r="AG32" s="305">
        <v>2110600</v>
      </c>
    </row>
    <row r="33" spans="1:33" ht="14.25" customHeight="1">
      <c r="A33" s="2" t="s">
        <v>3734</v>
      </c>
      <c r="B33" s="305">
        <v>71722100</v>
      </c>
      <c r="C33" s="305">
        <v>61936200</v>
      </c>
      <c r="D33" s="305">
        <v>64391300</v>
      </c>
      <c r="E33" s="305">
        <v>67143900</v>
      </c>
      <c r="F33" s="305">
        <v>68088600</v>
      </c>
      <c r="G33" s="305">
        <v>68629600</v>
      </c>
      <c r="H33" s="305">
        <v>68928800</v>
      </c>
      <c r="I33" s="305">
        <v>68826900</v>
      </c>
      <c r="J33" s="305">
        <v>67797900</v>
      </c>
      <c r="K33" s="305">
        <v>66523500</v>
      </c>
      <c r="L33" s="305">
        <v>65150200</v>
      </c>
      <c r="M33" s="305">
        <v>63354600</v>
      </c>
      <c r="N33" s="305">
        <v>60891000</v>
      </c>
      <c r="O33" s="305">
        <v>58397200</v>
      </c>
      <c r="P33" s="305">
        <v>55904500</v>
      </c>
      <c r="Q33" s="305">
        <v>53519800</v>
      </c>
      <c r="R33" s="305">
        <v>50482700</v>
      </c>
      <c r="S33" s="305">
        <v>49768000</v>
      </c>
      <c r="T33" s="305">
        <v>49136600</v>
      </c>
      <c r="U33" s="305">
        <v>48544000</v>
      </c>
      <c r="V33" s="305">
        <v>47956000</v>
      </c>
      <c r="W33" s="305">
        <v>47614600</v>
      </c>
      <c r="X33" s="305">
        <v>47379300</v>
      </c>
      <c r="Y33" s="305">
        <v>47065400</v>
      </c>
      <c r="Z33" s="305">
        <v>46859100</v>
      </c>
      <c r="AA33" s="305">
        <v>46740300</v>
      </c>
      <c r="AB33" s="305">
        <v>46664200</v>
      </c>
      <c r="AC33" s="305">
        <v>46586300</v>
      </c>
      <c r="AD33" s="305">
        <v>46506000</v>
      </c>
      <c r="AE33" s="305">
        <v>46447100</v>
      </c>
      <c r="AF33" s="305">
        <v>46396700</v>
      </c>
      <c r="AG33" s="305">
        <v>46377300</v>
      </c>
    </row>
    <row r="34" spans="1:33" ht="14.25" customHeight="1">
      <c r="A34" s="2" t="s">
        <v>3735</v>
      </c>
      <c r="B34" s="305">
        <v>10505900</v>
      </c>
      <c r="C34" s="305">
        <v>9060500</v>
      </c>
      <c r="D34" s="305">
        <v>9417610</v>
      </c>
      <c r="E34" s="305">
        <v>9818680</v>
      </c>
      <c r="F34" s="305">
        <v>9956470</v>
      </c>
      <c r="G34" s="305">
        <v>10035300</v>
      </c>
      <c r="H34" s="305">
        <v>10079000</v>
      </c>
      <c r="I34" s="305">
        <v>10064200</v>
      </c>
      <c r="J34" s="305">
        <v>9914520</v>
      </c>
      <c r="K34" s="305">
        <v>9729240</v>
      </c>
      <c r="L34" s="305">
        <v>9529740</v>
      </c>
      <c r="M34" s="305">
        <v>9268780</v>
      </c>
      <c r="N34" s="305">
        <v>8910440</v>
      </c>
      <c r="O34" s="305">
        <v>8547730</v>
      </c>
      <c r="P34" s="305">
        <v>8185130</v>
      </c>
      <c r="Q34" s="305">
        <v>7838290</v>
      </c>
      <c r="R34" s="305">
        <v>7395260</v>
      </c>
      <c r="S34" s="305">
        <v>7291920</v>
      </c>
      <c r="T34" s="305">
        <v>7200710</v>
      </c>
      <c r="U34" s="305">
        <v>7115060</v>
      </c>
      <c r="V34" s="305">
        <v>7029970</v>
      </c>
      <c r="W34" s="305">
        <v>6980880</v>
      </c>
      <c r="X34" s="305">
        <v>6947290</v>
      </c>
      <c r="Y34" s="305">
        <v>6902170</v>
      </c>
      <c r="Z34" s="305">
        <v>6872780</v>
      </c>
      <c r="AA34" s="305">
        <v>6856150</v>
      </c>
      <c r="AB34" s="305">
        <v>6845770</v>
      </c>
      <c r="AC34" s="305">
        <v>6835080</v>
      </c>
      <c r="AD34" s="305">
        <v>6823980</v>
      </c>
      <c r="AE34" s="305">
        <v>6816030</v>
      </c>
      <c r="AF34" s="305">
        <v>6809240</v>
      </c>
      <c r="AG34" s="305">
        <v>6806950</v>
      </c>
    </row>
    <row r="35" spans="1:33" ht="14.25" customHeight="1">
      <c r="A35" s="2" t="s">
        <v>3736</v>
      </c>
      <c r="B35" s="2">
        <v>0</v>
      </c>
      <c r="C35" s="2">
        <v>0</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0</v>
      </c>
      <c r="W35" s="2">
        <v>0</v>
      </c>
      <c r="X35" s="2">
        <v>0</v>
      </c>
      <c r="Y35" s="2">
        <v>0</v>
      </c>
      <c r="Z35" s="2">
        <v>0</v>
      </c>
      <c r="AA35" s="2">
        <v>0</v>
      </c>
      <c r="AB35" s="2">
        <v>0</v>
      </c>
      <c r="AC35" s="2">
        <v>0</v>
      </c>
      <c r="AD35" s="2">
        <v>0</v>
      </c>
      <c r="AE35" s="2">
        <v>0</v>
      </c>
      <c r="AF35" s="2">
        <v>0</v>
      </c>
      <c r="AG35" s="2">
        <v>0</v>
      </c>
    </row>
    <row r="36" spans="1:33" ht="14.25" customHeight="1">
      <c r="A36" s="2" t="s">
        <v>3737</v>
      </c>
      <c r="B36" s="305">
        <v>1640600000000</v>
      </c>
      <c r="C36" s="305">
        <v>1628270000000</v>
      </c>
      <c r="D36" s="305">
        <v>1714520000000</v>
      </c>
      <c r="E36" s="305">
        <v>1787230000000</v>
      </c>
      <c r="F36" s="305">
        <v>1822090000000</v>
      </c>
      <c r="G36" s="305">
        <v>1860660000000</v>
      </c>
      <c r="H36" s="305">
        <v>1898970000000</v>
      </c>
      <c r="I36" s="305">
        <v>1927160000000</v>
      </c>
      <c r="J36" s="305">
        <v>1936650000000</v>
      </c>
      <c r="K36" s="305">
        <v>1949780000000</v>
      </c>
      <c r="L36" s="305">
        <v>1959440000000</v>
      </c>
      <c r="M36" s="305">
        <v>1950350000000</v>
      </c>
      <c r="N36" s="305">
        <v>1952470000000</v>
      </c>
      <c r="O36" s="305">
        <v>1964130000000</v>
      </c>
      <c r="P36" s="305">
        <v>1967610000000</v>
      </c>
      <c r="Q36" s="305">
        <v>1982350000000</v>
      </c>
      <c r="R36" s="305">
        <v>1985570000000</v>
      </c>
      <c r="S36" s="305">
        <v>1985860000000</v>
      </c>
      <c r="T36" s="305">
        <v>1987160000000</v>
      </c>
      <c r="U36" s="305">
        <v>1989930000000</v>
      </c>
      <c r="V36" s="305">
        <v>1992400000000</v>
      </c>
      <c r="W36" s="305">
        <v>2017290000000</v>
      </c>
      <c r="X36" s="305">
        <v>2022480000000</v>
      </c>
      <c r="Y36" s="305">
        <v>2026740000000</v>
      </c>
      <c r="Z36" s="305">
        <v>2031270000000</v>
      </c>
      <c r="AA36" s="305">
        <v>2033050000000</v>
      </c>
      <c r="AB36" s="305">
        <v>2032300000000</v>
      </c>
      <c r="AC36" s="305">
        <v>2031440000000</v>
      </c>
      <c r="AD36" s="305">
        <v>2038410000000</v>
      </c>
      <c r="AE36" s="305">
        <v>2043450000000</v>
      </c>
      <c r="AF36" s="305">
        <v>2045160000000</v>
      </c>
      <c r="AG36" s="305">
        <v>2035120000000</v>
      </c>
    </row>
    <row r="37" spans="1:33" ht="14.25" customHeight="1">
      <c r="A37" s="2" t="s">
        <v>3738</v>
      </c>
      <c r="B37" s="305">
        <v>70325500</v>
      </c>
      <c r="C37" s="305">
        <v>70141400</v>
      </c>
      <c r="D37" s="305">
        <v>73425100</v>
      </c>
      <c r="E37" s="305">
        <v>76391500</v>
      </c>
      <c r="F37" s="305">
        <v>77819000</v>
      </c>
      <c r="G37" s="305">
        <v>79414400</v>
      </c>
      <c r="H37" s="305">
        <v>81012100</v>
      </c>
      <c r="I37" s="305">
        <v>82163100</v>
      </c>
      <c r="J37" s="305">
        <v>82598800</v>
      </c>
      <c r="K37" s="305">
        <v>83228600</v>
      </c>
      <c r="L37" s="305">
        <v>83649700</v>
      </c>
      <c r="M37" s="305">
        <v>83274500</v>
      </c>
      <c r="N37" s="305">
        <v>83431200</v>
      </c>
      <c r="O37" s="305">
        <v>84001700</v>
      </c>
      <c r="P37" s="305">
        <v>84207000</v>
      </c>
      <c r="Q37" s="305">
        <v>84909000</v>
      </c>
      <c r="R37" s="305">
        <v>85110100</v>
      </c>
      <c r="S37" s="305">
        <v>85189200</v>
      </c>
      <c r="T37" s="305">
        <v>85312800</v>
      </c>
      <c r="U37" s="305">
        <v>85502400</v>
      </c>
      <c r="V37" s="305">
        <v>85676400</v>
      </c>
      <c r="W37" s="305">
        <v>86835000</v>
      </c>
      <c r="X37" s="305">
        <v>87137000</v>
      </c>
      <c r="Y37" s="305">
        <v>87394200</v>
      </c>
      <c r="Z37" s="305">
        <v>87667900</v>
      </c>
      <c r="AA37" s="305">
        <v>87807500</v>
      </c>
      <c r="AB37" s="305">
        <v>87844000</v>
      </c>
      <c r="AC37" s="305">
        <v>87862800</v>
      </c>
      <c r="AD37" s="305">
        <v>88272900</v>
      </c>
      <c r="AE37" s="305">
        <v>88597200</v>
      </c>
      <c r="AF37" s="305">
        <v>88771300</v>
      </c>
      <c r="AG37" s="305">
        <v>88460500</v>
      </c>
    </row>
    <row r="38" spans="1:33" ht="14.25" customHeight="1">
      <c r="A38" s="2" t="s">
        <v>3739</v>
      </c>
      <c r="B38" s="305">
        <v>693084000</v>
      </c>
      <c r="C38" s="305">
        <v>683797000</v>
      </c>
      <c r="D38" s="305">
        <v>715908000</v>
      </c>
      <c r="E38" s="305">
        <v>744321000</v>
      </c>
      <c r="F38" s="305">
        <v>757420000</v>
      </c>
      <c r="G38" s="305">
        <v>772244000</v>
      </c>
      <c r="H38" s="305">
        <v>786856000</v>
      </c>
      <c r="I38" s="305">
        <v>798178000</v>
      </c>
      <c r="J38" s="305">
        <v>802593000</v>
      </c>
      <c r="K38" s="305">
        <v>808817000</v>
      </c>
      <c r="L38" s="305">
        <v>813016000</v>
      </c>
      <c r="M38" s="305">
        <v>810213000</v>
      </c>
      <c r="N38" s="305">
        <v>811607000</v>
      </c>
      <c r="O38" s="305">
        <v>816707000</v>
      </c>
      <c r="P38" s="305">
        <v>818618000</v>
      </c>
      <c r="Q38" s="305">
        <v>824912000</v>
      </c>
      <c r="R38" s="305">
        <v>826712000</v>
      </c>
      <c r="S38" s="305">
        <v>827460000</v>
      </c>
      <c r="T38" s="305">
        <v>828608000</v>
      </c>
      <c r="U38" s="305">
        <v>830351000</v>
      </c>
      <c r="V38" s="305">
        <v>832025000</v>
      </c>
      <c r="W38" s="305">
        <v>842546000</v>
      </c>
      <c r="X38" s="305">
        <v>845558000</v>
      </c>
      <c r="Y38" s="305">
        <v>848167000</v>
      </c>
      <c r="Z38" s="305">
        <v>850856000</v>
      </c>
      <c r="AA38" s="305">
        <v>852127000</v>
      </c>
      <c r="AB38" s="305">
        <v>852507000</v>
      </c>
      <c r="AC38" s="305">
        <v>852596000</v>
      </c>
      <c r="AD38" s="305">
        <v>856465000</v>
      </c>
      <c r="AE38" s="305">
        <v>859584000</v>
      </c>
      <c r="AF38" s="305">
        <v>861400000</v>
      </c>
      <c r="AG38" s="305">
        <v>858932000</v>
      </c>
    </row>
    <row r="39" spans="1:33" ht="14.25" customHeight="1">
      <c r="A39" s="2" t="s">
        <v>3740</v>
      </c>
      <c r="B39" s="305">
        <v>1669550000</v>
      </c>
      <c r="C39" s="305">
        <v>1614040000</v>
      </c>
      <c r="D39" s="305">
        <v>1675820000</v>
      </c>
      <c r="E39" s="305">
        <v>1730100000</v>
      </c>
      <c r="F39" s="305">
        <v>1751270000</v>
      </c>
      <c r="G39" s="305">
        <v>1776920000</v>
      </c>
      <c r="H39" s="305">
        <v>1800970000</v>
      </c>
      <c r="I39" s="305">
        <v>1823400000</v>
      </c>
      <c r="J39" s="305">
        <v>1833830000</v>
      </c>
      <c r="K39" s="305">
        <v>1848960000</v>
      </c>
      <c r="L39" s="305">
        <v>1857710000</v>
      </c>
      <c r="M39" s="305">
        <v>1855780000</v>
      </c>
      <c r="N39" s="305">
        <v>1858740000</v>
      </c>
      <c r="O39" s="305">
        <v>1868080000</v>
      </c>
      <c r="P39" s="305">
        <v>1872140000</v>
      </c>
      <c r="Q39" s="305">
        <v>1883550000</v>
      </c>
      <c r="R39" s="305">
        <v>1887170000</v>
      </c>
      <c r="S39" s="305">
        <v>1889710000</v>
      </c>
      <c r="T39" s="305">
        <v>1892980000</v>
      </c>
      <c r="U39" s="305">
        <v>1897340000</v>
      </c>
      <c r="V39" s="305">
        <v>1901980000</v>
      </c>
      <c r="W39" s="305">
        <v>1922250000</v>
      </c>
      <c r="X39" s="305">
        <v>1930490000</v>
      </c>
      <c r="Y39" s="305">
        <v>1937930000</v>
      </c>
      <c r="Z39" s="305">
        <v>1945180000</v>
      </c>
      <c r="AA39" s="305">
        <v>1948130000</v>
      </c>
      <c r="AB39" s="305">
        <v>1950000000</v>
      </c>
      <c r="AC39" s="305">
        <v>1950020000</v>
      </c>
      <c r="AD39" s="305">
        <v>1959890000</v>
      </c>
      <c r="AE39" s="305">
        <v>1968540000</v>
      </c>
      <c r="AF39" s="305">
        <v>1975080000</v>
      </c>
      <c r="AG39" s="305">
        <v>1975590000</v>
      </c>
    </row>
    <row r="40" spans="1:33" ht="14.25" customHeight="1">
      <c r="A40" s="2" t="s">
        <v>3741</v>
      </c>
      <c r="B40" s="305">
        <v>129009000</v>
      </c>
      <c r="C40" s="305">
        <v>124157000</v>
      </c>
      <c r="D40" s="305">
        <v>131078000</v>
      </c>
      <c r="E40" s="305">
        <v>137376000</v>
      </c>
      <c r="F40" s="305">
        <v>140186000</v>
      </c>
      <c r="G40" s="305">
        <v>143366000</v>
      </c>
      <c r="H40" s="305">
        <v>146439000</v>
      </c>
      <c r="I40" s="305">
        <v>149203000</v>
      </c>
      <c r="J40" s="305">
        <v>150296000</v>
      </c>
      <c r="K40" s="305">
        <v>151644000</v>
      </c>
      <c r="L40" s="305">
        <v>152739000</v>
      </c>
      <c r="M40" s="305">
        <v>152633000</v>
      </c>
      <c r="N40" s="305">
        <v>152867000</v>
      </c>
      <c r="O40" s="305">
        <v>153737000</v>
      </c>
      <c r="P40" s="305">
        <v>154101000</v>
      </c>
      <c r="Q40" s="305">
        <v>155183000</v>
      </c>
      <c r="R40" s="305">
        <v>155484000</v>
      </c>
      <c r="S40" s="305">
        <v>155578000</v>
      </c>
      <c r="T40" s="305">
        <v>155728000</v>
      </c>
      <c r="U40" s="305">
        <v>155983000</v>
      </c>
      <c r="V40" s="305">
        <v>156248000</v>
      </c>
      <c r="W40" s="305">
        <v>158034000</v>
      </c>
      <c r="X40" s="305">
        <v>158588000</v>
      </c>
      <c r="Y40" s="305">
        <v>159074000</v>
      </c>
      <c r="Z40" s="305">
        <v>159546000</v>
      </c>
      <c r="AA40" s="305">
        <v>159736000</v>
      </c>
      <c r="AB40" s="305">
        <v>159762000</v>
      </c>
      <c r="AC40" s="305">
        <v>159732000</v>
      </c>
      <c r="AD40" s="305">
        <v>160316000</v>
      </c>
      <c r="AE40" s="305">
        <v>160781000</v>
      </c>
      <c r="AF40" s="305">
        <v>161051000</v>
      </c>
      <c r="AG40" s="305">
        <v>160520000</v>
      </c>
    </row>
    <row r="41" spans="1:33" ht="14.25" customHeight="1">
      <c r="A41" s="2" t="s">
        <v>3742</v>
      </c>
      <c r="B41" s="305">
        <v>114733000</v>
      </c>
      <c r="C41" s="305">
        <v>112135000</v>
      </c>
      <c r="D41" s="305">
        <v>117847000</v>
      </c>
      <c r="E41" s="305">
        <v>122986000</v>
      </c>
      <c r="F41" s="305">
        <v>125333000</v>
      </c>
      <c r="G41" s="305">
        <v>127982000</v>
      </c>
      <c r="H41" s="305">
        <v>130574000</v>
      </c>
      <c r="I41" s="305">
        <v>132712000</v>
      </c>
      <c r="J41" s="305">
        <v>133541000</v>
      </c>
      <c r="K41" s="305">
        <v>134633000</v>
      </c>
      <c r="L41" s="305">
        <v>135447000</v>
      </c>
      <c r="M41" s="305">
        <v>135114000</v>
      </c>
      <c r="N41" s="305">
        <v>135334000</v>
      </c>
      <c r="O41" s="305">
        <v>136156000</v>
      </c>
      <c r="P41" s="305">
        <v>136476000</v>
      </c>
      <c r="Q41" s="305">
        <v>137496000</v>
      </c>
      <c r="R41" s="305">
        <v>137781000</v>
      </c>
      <c r="S41" s="305">
        <v>137882000</v>
      </c>
      <c r="T41" s="305">
        <v>138042000</v>
      </c>
      <c r="U41" s="305">
        <v>138301000</v>
      </c>
      <c r="V41" s="305">
        <v>138554000</v>
      </c>
      <c r="W41" s="305">
        <v>140248000</v>
      </c>
      <c r="X41" s="305">
        <v>140737000</v>
      </c>
      <c r="Y41" s="305">
        <v>141162000</v>
      </c>
      <c r="Z41" s="305">
        <v>141590000</v>
      </c>
      <c r="AA41" s="305">
        <v>141781000</v>
      </c>
      <c r="AB41" s="305">
        <v>141821000</v>
      </c>
      <c r="AC41" s="305">
        <v>141818000</v>
      </c>
      <c r="AD41" s="305">
        <v>142400000</v>
      </c>
      <c r="AE41" s="305">
        <v>142864000</v>
      </c>
      <c r="AF41" s="305">
        <v>143126000</v>
      </c>
      <c r="AG41" s="305">
        <v>142659000</v>
      </c>
    </row>
    <row r="42" spans="1:33" ht="14.25" customHeight="1">
      <c r="A42" s="2" t="s">
        <v>3743</v>
      </c>
      <c r="B42" s="305">
        <v>807416000</v>
      </c>
      <c r="C42" s="305">
        <v>718133000</v>
      </c>
      <c r="D42" s="305">
        <v>784043000</v>
      </c>
      <c r="E42" s="305">
        <v>823909000</v>
      </c>
      <c r="F42" s="305">
        <v>838557000</v>
      </c>
      <c r="G42" s="305">
        <v>855929000</v>
      </c>
      <c r="H42" s="305">
        <v>871273000</v>
      </c>
      <c r="I42" s="305">
        <v>892673000</v>
      </c>
      <c r="J42" s="305">
        <v>903787000</v>
      </c>
      <c r="K42" s="305">
        <v>916154000</v>
      </c>
      <c r="L42" s="305">
        <v>926737000</v>
      </c>
      <c r="M42" s="305">
        <v>936257000</v>
      </c>
      <c r="N42" s="305">
        <v>937854000</v>
      </c>
      <c r="O42" s="305">
        <v>940490000</v>
      </c>
      <c r="P42" s="305">
        <v>942926000</v>
      </c>
      <c r="Q42" s="305">
        <v>945953000</v>
      </c>
      <c r="R42" s="305">
        <v>947405000</v>
      </c>
      <c r="S42" s="305">
        <v>948836000</v>
      </c>
      <c r="T42" s="305">
        <v>950078000</v>
      </c>
      <c r="U42" s="305">
        <v>951674000</v>
      </c>
      <c r="V42" s="305">
        <v>953834000</v>
      </c>
      <c r="W42" s="305">
        <v>959053000</v>
      </c>
      <c r="X42" s="305">
        <v>963753000</v>
      </c>
      <c r="Y42" s="305">
        <v>968077000</v>
      </c>
      <c r="Z42" s="305">
        <v>971766000</v>
      </c>
      <c r="AA42" s="305">
        <v>972721000</v>
      </c>
      <c r="AB42" s="305">
        <v>973662000</v>
      </c>
      <c r="AC42" s="305">
        <v>973070000</v>
      </c>
      <c r="AD42" s="305">
        <v>976227000</v>
      </c>
      <c r="AE42" s="305">
        <v>979370000</v>
      </c>
      <c r="AF42" s="305">
        <v>982749000</v>
      </c>
      <c r="AG42" s="305">
        <v>985124000</v>
      </c>
    </row>
    <row r="43" spans="1:33" ht="14.25" customHeight="1">
      <c r="A43" s="2" t="s">
        <v>3744</v>
      </c>
      <c r="B43" s="305">
        <v>17268200</v>
      </c>
      <c r="C43" s="305">
        <v>17068700</v>
      </c>
      <c r="D43" s="305">
        <v>17883300</v>
      </c>
      <c r="E43" s="305">
        <v>18622800</v>
      </c>
      <c r="F43" s="305">
        <v>18969000</v>
      </c>
      <c r="G43" s="305">
        <v>19358400</v>
      </c>
      <c r="H43" s="305">
        <v>19743900</v>
      </c>
      <c r="I43" s="305">
        <v>20039300</v>
      </c>
      <c r="J43" s="305">
        <v>20151700</v>
      </c>
      <c r="K43" s="305">
        <v>20308300</v>
      </c>
      <c r="L43" s="305">
        <v>20417500</v>
      </c>
      <c r="M43" s="305">
        <v>20342600</v>
      </c>
      <c r="N43" s="305">
        <v>20377900</v>
      </c>
      <c r="O43" s="305">
        <v>20509600</v>
      </c>
      <c r="P43" s="305">
        <v>20558200</v>
      </c>
      <c r="Q43" s="305">
        <v>20720900</v>
      </c>
      <c r="R43" s="305">
        <v>20766900</v>
      </c>
      <c r="S43" s="305">
        <v>20784000</v>
      </c>
      <c r="T43" s="305">
        <v>20811400</v>
      </c>
      <c r="U43" s="305">
        <v>20854200</v>
      </c>
      <c r="V43" s="305">
        <v>20894600</v>
      </c>
      <c r="W43" s="305">
        <v>21164600</v>
      </c>
      <c r="X43" s="305">
        <v>21238200</v>
      </c>
      <c r="Y43" s="305">
        <v>21301500</v>
      </c>
      <c r="Z43" s="305">
        <v>21367300</v>
      </c>
      <c r="AA43" s="305">
        <v>21398800</v>
      </c>
      <c r="AB43" s="305">
        <v>21406400</v>
      </c>
      <c r="AC43" s="305">
        <v>21408600</v>
      </c>
      <c r="AD43" s="305">
        <v>21503400</v>
      </c>
      <c r="AE43" s="305">
        <v>21578700</v>
      </c>
      <c r="AF43" s="305">
        <v>21620100</v>
      </c>
      <c r="AG43" s="305">
        <v>21547400</v>
      </c>
    </row>
    <row r="44" spans="1:33" ht="14.25" customHeight="1">
      <c r="A44" s="2" t="s">
        <v>3745</v>
      </c>
      <c r="B44" s="305">
        <v>43467400</v>
      </c>
      <c r="C44" s="305">
        <v>43156200</v>
      </c>
      <c r="D44" s="305">
        <v>45158400</v>
      </c>
      <c r="E44" s="305">
        <v>46970000</v>
      </c>
      <c r="F44" s="305">
        <v>47825300</v>
      </c>
      <c r="G44" s="305">
        <v>48786100</v>
      </c>
      <c r="H44" s="305">
        <v>49740800</v>
      </c>
      <c r="I44" s="305">
        <v>50448300</v>
      </c>
      <c r="J44" s="305">
        <v>50712800</v>
      </c>
      <c r="K44" s="305">
        <v>51091400</v>
      </c>
      <c r="L44" s="305">
        <v>51346600</v>
      </c>
      <c r="M44" s="305">
        <v>51128100</v>
      </c>
      <c r="N44" s="305">
        <v>51216700</v>
      </c>
      <c r="O44" s="305">
        <v>51552700</v>
      </c>
      <c r="P44" s="305">
        <v>51673600</v>
      </c>
      <c r="Q44" s="305">
        <v>52089200</v>
      </c>
      <c r="R44" s="305">
        <v>52205600</v>
      </c>
      <c r="S44" s="305">
        <v>52248900</v>
      </c>
      <c r="T44" s="305">
        <v>52319300</v>
      </c>
      <c r="U44" s="305">
        <v>52428900</v>
      </c>
      <c r="V44" s="305">
        <v>52531300</v>
      </c>
      <c r="W44" s="305">
        <v>53222000</v>
      </c>
      <c r="X44" s="305">
        <v>53405100</v>
      </c>
      <c r="Y44" s="305">
        <v>53562200</v>
      </c>
      <c r="Z44" s="305">
        <v>53727100</v>
      </c>
      <c r="AA44" s="305">
        <v>53808200</v>
      </c>
      <c r="AB44" s="305">
        <v>53827800</v>
      </c>
      <c r="AC44" s="305">
        <v>53835500</v>
      </c>
      <c r="AD44" s="305">
        <v>54079100</v>
      </c>
      <c r="AE44" s="305">
        <v>54271900</v>
      </c>
      <c r="AF44" s="305">
        <v>54376100</v>
      </c>
      <c r="AG44" s="305">
        <v>54189600</v>
      </c>
    </row>
    <row r="45" spans="1:33" ht="14.25" customHeight="1">
      <c r="A45" s="2" t="s">
        <v>3746</v>
      </c>
      <c r="B45" s="305">
        <v>31978400000</v>
      </c>
      <c r="C45" s="305">
        <v>30868300000</v>
      </c>
      <c r="D45" s="305">
        <v>31633700000</v>
      </c>
      <c r="E45" s="305">
        <v>32255600000</v>
      </c>
      <c r="F45" s="305">
        <v>32770300000</v>
      </c>
      <c r="G45" s="305">
        <v>33215900000</v>
      </c>
      <c r="H45" s="305">
        <v>33606800000</v>
      </c>
      <c r="I45" s="305">
        <v>33823000000</v>
      </c>
      <c r="J45" s="305">
        <v>34012800000</v>
      </c>
      <c r="K45" s="305">
        <v>34184500000</v>
      </c>
      <c r="L45" s="305">
        <v>34414000000</v>
      </c>
      <c r="M45" s="305">
        <v>34542500000</v>
      </c>
      <c r="N45" s="305">
        <v>34528200000</v>
      </c>
      <c r="O45" s="305">
        <v>34514200000</v>
      </c>
      <c r="P45" s="305">
        <v>34496400000</v>
      </c>
      <c r="Q45" s="305">
        <v>34482400000</v>
      </c>
      <c r="R45" s="305">
        <v>34464700000</v>
      </c>
      <c r="S45" s="305">
        <v>34596800000</v>
      </c>
      <c r="T45" s="305">
        <v>34729000000</v>
      </c>
      <c r="U45" s="305">
        <v>34861200000</v>
      </c>
      <c r="V45" s="305">
        <v>34993400000</v>
      </c>
      <c r="W45" s="305">
        <v>35126000000</v>
      </c>
      <c r="X45" s="305">
        <v>35154700000</v>
      </c>
      <c r="Y45" s="305">
        <v>35183400000</v>
      </c>
      <c r="Z45" s="305">
        <v>35208500000</v>
      </c>
      <c r="AA45" s="305">
        <v>35237200000</v>
      </c>
      <c r="AB45" s="305">
        <v>35265700000</v>
      </c>
      <c r="AC45" s="305">
        <v>35247900000</v>
      </c>
      <c r="AD45" s="305">
        <v>35230200000</v>
      </c>
      <c r="AE45" s="305">
        <v>35216000000</v>
      </c>
      <c r="AF45" s="305">
        <v>35198200000</v>
      </c>
      <c r="AG45" s="305">
        <v>35180100000</v>
      </c>
    </row>
    <row r="46" spans="1:33" ht="14.25" customHeight="1">
      <c r="A46" s="2" t="s">
        <v>3747</v>
      </c>
      <c r="B46" s="305">
        <v>4264620</v>
      </c>
      <c r="C46" s="305">
        <v>4106800</v>
      </c>
      <c r="D46" s="305">
        <v>4411940</v>
      </c>
      <c r="E46" s="305">
        <v>4607890</v>
      </c>
      <c r="F46" s="305">
        <v>4695550</v>
      </c>
      <c r="G46" s="305">
        <v>4793220</v>
      </c>
      <c r="H46" s="305">
        <v>4885930</v>
      </c>
      <c r="I46" s="305">
        <v>4968630</v>
      </c>
      <c r="J46" s="305">
        <v>4996960</v>
      </c>
      <c r="K46" s="305">
        <v>5030520</v>
      </c>
      <c r="L46" s="305">
        <v>5060380</v>
      </c>
      <c r="M46" s="305">
        <v>5049690</v>
      </c>
      <c r="N46" s="305">
        <v>5053650</v>
      </c>
      <c r="O46" s="305">
        <v>5078100</v>
      </c>
      <c r="P46" s="305">
        <v>5087170</v>
      </c>
      <c r="Q46" s="305">
        <v>5118760</v>
      </c>
      <c r="R46" s="305">
        <v>5125800</v>
      </c>
      <c r="S46" s="305">
        <v>5125340</v>
      </c>
      <c r="T46" s="305">
        <v>5127070</v>
      </c>
      <c r="U46" s="305">
        <v>5131880</v>
      </c>
      <c r="V46" s="305">
        <v>5137210</v>
      </c>
      <c r="W46" s="305">
        <v>5190440</v>
      </c>
      <c r="X46" s="305">
        <v>5204340</v>
      </c>
      <c r="Y46" s="305">
        <v>5216650</v>
      </c>
      <c r="Z46" s="305">
        <v>5228270</v>
      </c>
      <c r="AA46" s="305">
        <v>5232390</v>
      </c>
      <c r="AB46" s="305">
        <v>5230820</v>
      </c>
      <c r="AC46" s="305">
        <v>5228950</v>
      </c>
      <c r="AD46" s="305">
        <v>5243090</v>
      </c>
      <c r="AE46" s="305">
        <v>5253520</v>
      </c>
      <c r="AF46" s="305">
        <v>5257620</v>
      </c>
      <c r="AG46" s="305">
        <v>5234500</v>
      </c>
    </row>
    <row r="47" spans="1:33" ht="14.25" customHeight="1">
      <c r="A47" s="2" t="s">
        <v>3748</v>
      </c>
      <c r="B47" s="2">
        <v>0</v>
      </c>
      <c r="C47" s="2">
        <v>0</v>
      </c>
      <c r="D47" s="2">
        <v>0</v>
      </c>
      <c r="E47" s="2">
        <v>0</v>
      </c>
      <c r="F47" s="2">
        <v>0</v>
      </c>
      <c r="G47" s="2">
        <v>0</v>
      </c>
      <c r="H47" s="2">
        <v>0</v>
      </c>
      <c r="I47" s="2">
        <v>0</v>
      </c>
      <c r="J47" s="2">
        <v>0</v>
      </c>
      <c r="K47" s="2">
        <v>0</v>
      </c>
      <c r="L47" s="2">
        <v>0</v>
      </c>
      <c r="M47" s="2">
        <v>0</v>
      </c>
      <c r="N47" s="2">
        <v>0</v>
      </c>
      <c r="O47" s="2">
        <v>0</v>
      </c>
      <c r="P47" s="2">
        <v>0</v>
      </c>
      <c r="Q47" s="2">
        <v>0</v>
      </c>
      <c r="R47" s="2">
        <v>0</v>
      </c>
      <c r="S47" s="2">
        <v>0</v>
      </c>
      <c r="T47" s="2">
        <v>0</v>
      </c>
      <c r="U47" s="2">
        <v>0</v>
      </c>
      <c r="V47" s="2">
        <v>0</v>
      </c>
      <c r="W47" s="2">
        <v>0</v>
      </c>
      <c r="X47" s="2">
        <v>0</v>
      </c>
      <c r="Y47" s="2">
        <v>0</v>
      </c>
      <c r="Z47" s="2">
        <v>0</v>
      </c>
      <c r="AA47" s="2">
        <v>0</v>
      </c>
      <c r="AB47" s="2">
        <v>0</v>
      </c>
      <c r="AC47" s="2">
        <v>0</v>
      </c>
      <c r="AD47" s="2">
        <v>0</v>
      </c>
      <c r="AE47" s="2">
        <v>0</v>
      </c>
      <c r="AF47" s="2">
        <v>0</v>
      </c>
      <c r="AG47" s="2">
        <v>0</v>
      </c>
    </row>
    <row r="48" spans="1:33" ht="14.25" customHeight="1">
      <c r="A48" s="2" t="s">
        <v>3749</v>
      </c>
      <c r="B48" s="305">
        <v>337825000000</v>
      </c>
      <c r="C48" s="305">
        <v>322595000000</v>
      </c>
      <c r="D48" s="305">
        <v>314747000000</v>
      </c>
      <c r="E48" s="305">
        <v>314825000000</v>
      </c>
      <c r="F48" s="305">
        <v>321519000000</v>
      </c>
      <c r="G48" s="305">
        <v>324020000000</v>
      </c>
      <c r="H48" s="305">
        <v>325407000000</v>
      </c>
      <c r="I48" s="305">
        <v>326505000000</v>
      </c>
      <c r="J48" s="305">
        <v>327262000000</v>
      </c>
      <c r="K48" s="305">
        <v>328091000000</v>
      </c>
      <c r="L48" s="305">
        <v>329432000000</v>
      </c>
      <c r="M48" s="305">
        <v>330209000000</v>
      </c>
      <c r="N48" s="305">
        <v>330562000000</v>
      </c>
      <c r="O48" s="305">
        <v>329968000000</v>
      </c>
      <c r="P48" s="305">
        <v>329231000000</v>
      </c>
      <c r="Q48" s="305">
        <v>328460000000</v>
      </c>
      <c r="R48" s="305">
        <v>328446000000</v>
      </c>
      <c r="S48" s="305">
        <v>329645000000</v>
      </c>
      <c r="T48" s="305">
        <v>331376000000</v>
      </c>
      <c r="U48" s="305">
        <v>333189000000</v>
      </c>
      <c r="V48" s="305">
        <v>334947000000</v>
      </c>
      <c r="W48" s="305">
        <v>336826000000</v>
      </c>
      <c r="X48" s="305">
        <v>338254000000</v>
      </c>
      <c r="Y48" s="305">
        <v>340098000000</v>
      </c>
      <c r="Z48" s="305">
        <v>341450000000</v>
      </c>
      <c r="AA48" s="305">
        <v>342909000000</v>
      </c>
      <c r="AB48" s="305">
        <v>344258000000</v>
      </c>
      <c r="AC48" s="305">
        <v>345502000000</v>
      </c>
      <c r="AD48" s="305">
        <v>346348000000</v>
      </c>
      <c r="AE48" s="305">
        <v>347399000000</v>
      </c>
      <c r="AF48" s="305">
        <v>347839000000</v>
      </c>
      <c r="AG48" s="305">
        <v>348110000000</v>
      </c>
    </row>
    <row r="49" spans="1:33" ht="14.25" customHeight="1">
      <c r="A49" s="2" t="s">
        <v>3750</v>
      </c>
      <c r="B49" s="305">
        <v>4111320</v>
      </c>
      <c r="C49" s="305">
        <v>4070990</v>
      </c>
      <c r="D49" s="305">
        <v>3888610</v>
      </c>
      <c r="E49" s="305">
        <v>3869810</v>
      </c>
      <c r="F49" s="305">
        <v>3930670</v>
      </c>
      <c r="G49" s="305">
        <v>3970420</v>
      </c>
      <c r="H49" s="305">
        <v>3962110</v>
      </c>
      <c r="I49" s="305">
        <v>3937110</v>
      </c>
      <c r="J49" s="305">
        <v>3921800</v>
      </c>
      <c r="K49" s="305">
        <v>3906980</v>
      </c>
      <c r="L49" s="305">
        <v>3903110</v>
      </c>
      <c r="M49" s="305">
        <v>3893650</v>
      </c>
      <c r="N49" s="305">
        <v>3852730</v>
      </c>
      <c r="O49" s="305">
        <v>3752550</v>
      </c>
      <c r="P49" s="305">
        <v>3628730</v>
      </c>
      <c r="Q49" s="305">
        <v>3521540</v>
      </c>
      <c r="R49" s="305">
        <v>3458860</v>
      </c>
      <c r="S49" s="305">
        <v>3436790</v>
      </c>
      <c r="T49" s="305">
        <v>3439430</v>
      </c>
      <c r="U49" s="305">
        <v>3449020</v>
      </c>
      <c r="V49" s="305">
        <v>3462430</v>
      </c>
      <c r="W49" s="305">
        <v>3482600</v>
      </c>
      <c r="X49" s="305">
        <v>3496400</v>
      </c>
      <c r="Y49" s="305">
        <v>3509680</v>
      </c>
      <c r="Z49" s="305">
        <v>3525140</v>
      </c>
      <c r="AA49" s="305">
        <v>3534930</v>
      </c>
      <c r="AB49" s="305">
        <v>3542110</v>
      </c>
      <c r="AC49" s="305">
        <v>3548790</v>
      </c>
      <c r="AD49" s="305">
        <v>3542790</v>
      </c>
      <c r="AE49" s="305">
        <v>3538300</v>
      </c>
      <c r="AF49" s="305">
        <v>3520630</v>
      </c>
      <c r="AG49" s="305">
        <v>3491850</v>
      </c>
    </row>
    <row r="50" spans="1:33" ht="14.25" customHeight="1">
      <c r="A50" s="2" t="s">
        <v>3751</v>
      </c>
      <c r="B50" s="305">
        <v>58117500</v>
      </c>
      <c r="C50" s="305">
        <v>55782600</v>
      </c>
      <c r="D50" s="305">
        <v>52509400</v>
      </c>
      <c r="E50" s="305">
        <v>51766800</v>
      </c>
      <c r="F50" s="305">
        <v>52884700</v>
      </c>
      <c r="G50" s="305">
        <v>53070400</v>
      </c>
      <c r="H50" s="305">
        <v>52877900</v>
      </c>
      <c r="I50" s="305">
        <v>52594500</v>
      </c>
      <c r="J50" s="305">
        <v>52289400</v>
      </c>
      <c r="K50" s="305">
        <v>51998000</v>
      </c>
      <c r="L50" s="305">
        <v>51825100</v>
      </c>
      <c r="M50" s="305">
        <v>51606700</v>
      </c>
      <c r="N50" s="305">
        <v>51173400</v>
      </c>
      <c r="O50" s="305">
        <v>50314900</v>
      </c>
      <c r="P50" s="305">
        <v>49316500</v>
      </c>
      <c r="Q50" s="305">
        <v>48392100</v>
      </c>
      <c r="R50" s="305">
        <v>47800800</v>
      </c>
      <c r="S50" s="305">
        <v>47632900</v>
      </c>
      <c r="T50" s="305">
        <v>47654300</v>
      </c>
      <c r="U50" s="305">
        <v>47741700</v>
      </c>
      <c r="V50" s="305">
        <v>47830700</v>
      </c>
      <c r="W50" s="305">
        <v>47972200</v>
      </c>
      <c r="X50" s="305">
        <v>47987400</v>
      </c>
      <c r="Y50" s="305">
        <v>48073700</v>
      </c>
      <c r="Z50" s="305">
        <v>48078000</v>
      </c>
      <c r="AA50" s="305">
        <v>48085800</v>
      </c>
      <c r="AB50" s="305">
        <v>48059400</v>
      </c>
      <c r="AC50" s="305">
        <v>48007200</v>
      </c>
      <c r="AD50" s="305">
        <v>47795600</v>
      </c>
      <c r="AE50" s="305">
        <v>47659100</v>
      </c>
      <c r="AF50" s="305">
        <v>47335300</v>
      </c>
      <c r="AG50" s="305">
        <v>46932700</v>
      </c>
    </row>
    <row r="51" spans="1:33" ht="14.25" customHeight="1">
      <c r="A51" s="2" t="s">
        <v>3752</v>
      </c>
      <c r="B51" s="305">
        <v>184789000</v>
      </c>
      <c r="C51" s="305">
        <v>173952000</v>
      </c>
      <c r="D51" s="305">
        <v>161366000</v>
      </c>
      <c r="E51" s="305">
        <v>157468000</v>
      </c>
      <c r="F51" s="305">
        <v>161549000</v>
      </c>
      <c r="G51" s="305">
        <v>161017000</v>
      </c>
      <c r="H51" s="305">
        <v>160064000</v>
      </c>
      <c r="I51" s="305">
        <v>159207000</v>
      </c>
      <c r="J51" s="305">
        <v>157951000</v>
      </c>
      <c r="K51" s="305">
        <v>156762000</v>
      </c>
      <c r="L51" s="305">
        <v>155854000</v>
      </c>
      <c r="M51" s="305">
        <v>154892000</v>
      </c>
      <c r="N51" s="305">
        <v>153899000</v>
      </c>
      <c r="O51" s="305">
        <v>152554000</v>
      </c>
      <c r="P51" s="305">
        <v>151252000</v>
      </c>
      <c r="Q51" s="305">
        <v>149779000</v>
      </c>
      <c r="R51" s="305">
        <v>148622000</v>
      </c>
      <c r="S51" s="305">
        <v>148440000</v>
      </c>
      <c r="T51" s="305">
        <v>148452000</v>
      </c>
      <c r="U51" s="305">
        <v>148599000</v>
      </c>
      <c r="V51" s="305">
        <v>148619000</v>
      </c>
      <c r="W51" s="305">
        <v>148696000</v>
      </c>
      <c r="X51" s="305">
        <v>148280000</v>
      </c>
      <c r="Y51" s="305">
        <v>148297000</v>
      </c>
      <c r="Z51" s="305">
        <v>147762000</v>
      </c>
      <c r="AA51" s="305">
        <v>147456000</v>
      </c>
      <c r="AB51" s="305">
        <v>147051000</v>
      </c>
      <c r="AC51" s="305">
        <v>146514000</v>
      </c>
      <c r="AD51" s="305">
        <v>145522000</v>
      </c>
      <c r="AE51" s="305">
        <v>144905000</v>
      </c>
      <c r="AF51" s="305">
        <v>143683000</v>
      </c>
      <c r="AG51" s="305">
        <v>142410000</v>
      </c>
    </row>
    <row r="52" spans="1:33" ht="14.25" customHeight="1">
      <c r="A52" s="2" t="s">
        <v>3753</v>
      </c>
      <c r="B52" s="305">
        <v>8726770</v>
      </c>
      <c r="C52" s="305">
        <v>8207590</v>
      </c>
      <c r="D52" s="305">
        <v>7837080</v>
      </c>
      <c r="E52" s="305">
        <v>7820720</v>
      </c>
      <c r="F52" s="305">
        <v>8013350</v>
      </c>
      <c r="G52" s="305">
        <v>8094970</v>
      </c>
      <c r="H52" s="305">
        <v>8105400</v>
      </c>
      <c r="I52" s="305">
        <v>8094080</v>
      </c>
      <c r="J52" s="305">
        <v>8065740</v>
      </c>
      <c r="K52" s="305">
        <v>8037950</v>
      </c>
      <c r="L52" s="305">
        <v>8029470</v>
      </c>
      <c r="M52" s="305">
        <v>8011630</v>
      </c>
      <c r="N52" s="305">
        <v>7938110</v>
      </c>
      <c r="O52" s="305">
        <v>7805480</v>
      </c>
      <c r="P52" s="305">
        <v>7648480</v>
      </c>
      <c r="Q52" s="305">
        <v>7505690</v>
      </c>
      <c r="R52" s="305">
        <v>7418120</v>
      </c>
      <c r="S52" s="305">
        <v>7394410</v>
      </c>
      <c r="T52" s="305">
        <v>7403320</v>
      </c>
      <c r="U52" s="305">
        <v>7420970</v>
      </c>
      <c r="V52" s="305">
        <v>7440190</v>
      </c>
      <c r="W52" s="305">
        <v>7468460</v>
      </c>
      <c r="X52" s="305">
        <v>7478140</v>
      </c>
      <c r="Y52" s="305">
        <v>7494400</v>
      </c>
      <c r="Z52" s="305">
        <v>7502770</v>
      </c>
      <c r="AA52" s="305">
        <v>7507450</v>
      </c>
      <c r="AB52" s="305">
        <v>7506090</v>
      </c>
      <c r="AC52" s="305">
        <v>7501930</v>
      </c>
      <c r="AD52" s="305">
        <v>7473180</v>
      </c>
      <c r="AE52" s="305">
        <v>7454340</v>
      </c>
      <c r="AF52" s="305">
        <v>7409720</v>
      </c>
      <c r="AG52" s="305">
        <v>7351140</v>
      </c>
    </row>
    <row r="53" spans="1:33" ht="14.25" customHeight="1">
      <c r="A53" s="2" t="s">
        <v>3754</v>
      </c>
      <c r="B53" s="305">
        <v>8125110</v>
      </c>
      <c r="C53" s="305">
        <v>7755740</v>
      </c>
      <c r="D53" s="305">
        <v>7370860</v>
      </c>
      <c r="E53" s="305">
        <v>7322550</v>
      </c>
      <c r="F53" s="305">
        <v>7484540</v>
      </c>
      <c r="G53" s="305">
        <v>7544230</v>
      </c>
      <c r="H53" s="305">
        <v>7537560</v>
      </c>
      <c r="I53" s="305">
        <v>7511010</v>
      </c>
      <c r="J53" s="305">
        <v>7478630</v>
      </c>
      <c r="K53" s="305">
        <v>7447290</v>
      </c>
      <c r="L53" s="305">
        <v>7434060</v>
      </c>
      <c r="M53" s="305">
        <v>7412590</v>
      </c>
      <c r="N53" s="305">
        <v>7344780</v>
      </c>
      <c r="O53" s="305">
        <v>7209820</v>
      </c>
      <c r="P53" s="305">
        <v>7049180</v>
      </c>
      <c r="Q53" s="305">
        <v>6904100</v>
      </c>
      <c r="R53" s="305">
        <v>6814940</v>
      </c>
      <c r="S53" s="305">
        <v>6788680</v>
      </c>
      <c r="T53" s="305">
        <v>6794550</v>
      </c>
      <c r="U53" s="305">
        <v>6809910</v>
      </c>
      <c r="V53" s="305">
        <v>6827320</v>
      </c>
      <c r="W53" s="305">
        <v>6853630</v>
      </c>
      <c r="X53" s="305">
        <v>6863300</v>
      </c>
      <c r="Y53" s="305">
        <v>6879210</v>
      </c>
      <c r="Z53" s="305">
        <v>6888320</v>
      </c>
      <c r="AA53" s="305">
        <v>6894060</v>
      </c>
      <c r="AB53" s="305">
        <v>6894550</v>
      </c>
      <c r="AC53" s="305">
        <v>6892360</v>
      </c>
      <c r="AD53" s="305">
        <v>6867130</v>
      </c>
      <c r="AE53" s="305">
        <v>6850490</v>
      </c>
      <c r="AF53" s="305">
        <v>6808750</v>
      </c>
      <c r="AG53" s="305">
        <v>6753160</v>
      </c>
    </row>
    <row r="54" spans="1:33" ht="14.25" customHeight="1">
      <c r="A54" s="2" t="s">
        <v>3755</v>
      </c>
      <c r="B54" s="305">
        <v>588376000</v>
      </c>
      <c r="C54" s="305">
        <v>544691000</v>
      </c>
      <c r="D54" s="305">
        <v>496343000</v>
      </c>
      <c r="E54" s="305">
        <v>477994000</v>
      </c>
      <c r="F54" s="305">
        <v>492485000</v>
      </c>
      <c r="G54" s="305">
        <v>486599000</v>
      </c>
      <c r="H54" s="305">
        <v>482054000</v>
      </c>
      <c r="I54" s="305">
        <v>479168000</v>
      </c>
      <c r="J54" s="305">
        <v>474045000</v>
      </c>
      <c r="K54" s="305">
        <v>469227000</v>
      </c>
      <c r="L54" s="305">
        <v>464982000</v>
      </c>
      <c r="M54" s="305">
        <v>460869000</v>
      </c>
      <c r="N54" s="305">
        <v>459031000</v>
      </c>
      <c r="O54" s="305">
        <v>459414000</v>
      </c>
      <c r="P54" s="305">
        <v>461586000</v>
      </c>
      <c r="Q54" s="305">
        <v>461833000</v>
      </c>
      <c r="R54" s="305">
        <v>460568000</v>
      </c>
      <c r="S54" s="305">
        <v>461163000</v>
      </c>
      <c r="T54" s="305">
        <v>460989000</v>
      </c>
      <c r="U54" s="305">
        <v>460993000</v>
      </c>
      <c r="V54" s="305">
        <v>460140000</v>
      </c>
      <c r="W54" s="305">
        <v>459093000</v>
      </c>
      <c r="X54" s="305">
        <v>456172000</v>
      </c>
      <c r="Y54" s="305">
        <v>455347000</v>
      </c>
      <c r="Z54" s="305">
        <v>451756000</v>
      </c>
      <c r="AA54" s="305">
        <v>449654000</v>
      </c>
      <c r="AB54" s="305">
        <v>447272000</v>
      </c>
      <c r="AC54" s="305">
        <v>444300000</v>
      </c>
      <c r="AD54" s="305">
        <v>440047000</v>
      </c>
      <c r="AE54" s="305">
        <v>437458000</v>
      </c>
      <c r="AF54" s="305">
        <v>432895000</v>
      </c>
      <c r="AG54" s="305">
        <v>428851000</v>
      </c>
    </row>
    <row r="55" spans="1:33" ht="14.25" customHeight="1">
      <c r="A55" s="2" t="s">
        <v>3756</v>
      </c>
      <c r="B55" s="305">
        <v>968953</v>
      </c>
      <c r="C55" s="305">
        <v>946821</v>
      </c>
      <c r="D55" s="305">
        <v>907834</v>
      </c>
      <c r="E55" s="305">
        <v>906679</v>
      </c>
      <c r="F55" s="305">
        <v>922719</v>
      </c>
      <c r="G55" s="305">
        <v>933683</v>
      </c>
      <c r="H55" s="305">
        <v>933370</v>
      </c>
      <c r="I55" s="305">
        <v>929065</v>
      </c>
      <c r="J55" s="305">
        <v>926072</v>
      </c>
      <c r="K55" s="305">
        <v>923137</v>
      </c>
      <c r="L55" s="305">
        <v>922772</v>
      </c>
      <c r="M55" s="305">
        <v>921064</v>
      </c>
      <c r="N55" s="305">
        <v>911372</v>
      </c>
      <c r="O55" s="305">
        <v>888714</v>
      </c>
      <c r="P55" s="305">
        <v>860738</v>
      </c>
      <c r="Q55" s="305">
        <v>836487</v>
      </c>
      <c r="R55" s="305">
        <v>822340</v>
      </c>
      <c r="S55" s="305">
        <v>817475</v>
      </c>
      <c r="T55" s="305">
        <v>818285</v>
      </c>
      <c r="U55" s="305">
        <v>820624</v>
      </c>
      <c r="V55" s="305">
        <v>823810</v>
      </c>
      <c r="W55" s="305">
        <v>828552</v>
      </c>
      <c r="X55" s="305">
        <v>831737</v>
      </c>
      <c r="Y55" s="305">
        <v>834787</v>
      </c>
      <c r="Z55" s="305">
        <v>838306</v>
      </c>
      <c r="AA55" s="305">
        <v>840489</v>
      </c>
      <c r="AB55" s="305">
        <v>842026</v>
      </c>
      <c r="AC55" s="305">
        <v>843450</v>
      </c>
      <c r="AD55" s="305">
        <v>841902</v>
      </c>
      <c r="AE55" s="305">
        <v>840759</v>
      </c>
      <c r="AF55" s="305">
        <v>836602</v>
      </c>
      <c r="AG55" s="305">
        <v>829894</v>
      </c>
    </row>
    <row r="56" spans="1:33" ht="14.25" customHeight="1">
      <c r="A56" s="2" t="s">
        <v>3757</v>
      </c>
      <c r="B56" s="305">
        <v>2398360</v>
      </c>
      <c r="C56" s="305">
        <v>2354930</v>
      </c>
      <c r="D56" s="305">
        <v>2259140</v>
      </c>
      <c r="E56" s="305">
        <v>2256450</v>
      </c>
      <c r="F56" s="305">
        <v>2294220</v>
      </c>
      <c r="G56" s="305">
        <v>2321970</v>
      </c>
      <c r="H56" s="305">
        <v>2320670</v>
      </c>
      <c r="I56" s="305">
        <v>2308920</v>
      </c>
      <c r="J56" s="305">
        <v>2301570</v>
      </c>
      <c r="K56" s="305">
        <v>2294360</v>
      </c>
      <c r="L56" s="305">
        <v>2293660</v>
      </c>
      <c r="M56" s="305">
        <v>2289550</v>
      </c>
      <c r="N56" s="305">
        <v>2265050</v>
      </c>
      <c r="O56" s="305">
        <v>2206000</v>
      </c>
      <c r="P56" s="305">
        <v>2132830</v>
      </c>
      <c r="Q56" s="305">
        <v>2069670</v>
      </c>
      <c r="R56" s="305">
        <v>2032970</v>
      </c>
      <c r="S56" s="305">
        <v>2020070</v>
      </c>
      <c r="T56" s="305">
        <v>2021960</v>
      </c>
      <c r="U56" s="305">
        <v>2027850</v>
      </c>
      <c r="V56" s="305">
        <v>2036080</v>
      </c>
      <c r="W56" s="305">
        <v>2048360</v>
      </c>
      <c r="X56" s="305">
        <v>2056980</v>
      </c>
      <c r="Y56" s="305">
        <v>2064960</v>
      </c>
      <c r="Z56" s="305">
        <v>2074590</v>
      </c>
      <c r="AA56" s="305">
        <v>2080580</v>
      </c>
      <c r="AB56" s="305">
        <v>2085000</v>
      </c>
      <c r="AC56" s="305">
        <v>2089200</v>
      </c>
      <c r="AD56" s="305">
        <v>2085960</v>
      </c>
      <c r="AE56" s="305">
        <v>2083470</v>
      </c>
      <c r="AF56" s="305">
        <v>2073440</v>
      </c>
      <c r="AG56" s="305">
        <v>2056740</v>
      </c>
    </row>
    <row r="57" spans="1:33" ht="14.25" customHeight="1">
      <c r="A57" s="2" t="s">
        <v>3758</v>
      </c>
      <c r="B57" s="305">
        <v>14135600</v>
      </c>
      <c r="C57" s="305">
        <v>13157300</v>
      </c>
      <c r="D57" s="305">
        <v>12068700</v>
      </c>
      <c r="E57" s="305">
        <v>11679400</v>
      </c>
      <c r="F57" s="305">
        <v>12012600</v>
      </c>
      <c r="G57" s="305">
        <v>11907700</v>
      </c>
      <c r="H57" s="305">
        <v>11811300</v>
      </c>
      <c r="I57" s="305">
        <v>11742300</v>
      </c>
      <c r="J57" s="305">
        <v>11629100</v>
      </c>
      <c r="K57" s="305">
        <v>11522400</v>
      </c>
      <c r="L57" s="305">
        <v>11432500</v>
      </c>
      <c r="M57" s="305">
        <v>11343200</v>
      </c>
      <c r="N57" s="305">
        <v>11287300</v>
      </c>
      <c r="O57" s="305">
        <v>11251400</v>
      </c>
      <c r="P57" s="305">
        <v>11242900</v>
      </c>
      <c r="Q57" s="305">
        <v>11201200</v>
      </c>
      <c r="R57" s="305">
        <v>11146900</v>
      </c>
      <c r="S57" s="305">
        <v>11149300</v>
      </c>
      <c r="T57" s="305">
        <v>11146200</v>
      </c>
      <c r="U57" s="305">
        <v>11150100</v>
      </c>
      <c r="V57" s="305">
        <v>11137500</v>
      </c>
      <c r="W57" s="305">
        <v>11123700</v>
      </c>
      <c r="X57" s="305">
        <v>11067900</v>
      </c>
      <c r="Y57" s="305">
        <v>11056000</v>
      </c>
      <c r="Z57" s="305">
        <v>10986800</v>
      </c>
      <c r="AA57" s="305">
        <v>10946700</v>
      </c>
      <c r="AB57" s="305">
        <v>10899600</v>
      </c>
      <c r="AC57" s="305">
        <v>10839800</v>
      </c>
      <c r="AD57" s="305">
        <v>10747700</v>
      </c>
      <c r="AE57" s="305">
        <v>10691200</v>
      </c>
      <c r="AF57" s="305">
        <v>10587400</v>
      </c>
      <c r="AG57" s="305">
        <v>10489700</v>
      </c>
    </row>
    <row r="58" spans="1:33" ht="14.25" customHeight="1">
      <c r="A58" s="2" t="s">
        <v>3759</v>
      </c>
      <c r="B58" s="305">
        <v>1997320</v>
      </c>
      <c r="C58" s="305">
        <v>1849190</v>
      </c>
      <c r="D58" s="305">
        <v>1694850</v>
      </c>
      <c r="E58" s="305">
        <v>1639670</v>
      </c>
      <c r="F58" s="305">
        <v>1688090</v>
      </c>
      <c r="G58" s="305">
        <v>1672770</v>
      </c>
      <c r="H58" s="305">
        <v>1659540</v>
      </c>
      <c r="I58" s="305">
        <v>1650560</v>
      </c>
      <c r="J58" s="305">
        <v>1634550</v>
      </c>
      <c r="K58" s="305">
        <v>1619440</v>
      </c>
      <c r="L58" s="305">
        <v>1606600</v>
      </c>
      <c r="M58" s="305">
        <v>1593940</v>
      </c>
      <c r="N58" s="305">
        <v>1586430</v>
      </c>
      <c r="O58" s="305">
        <v>1583260</v>
      </c>
      <c r="P58" s="305">
        <v>1584590</v>
      </c>
      <c r="Q58" s="305">
        <v>1580710</v>
      </c>
      <c r="R58" s="305">
        <v>1574090</v>
      </c>
      <c r="S58" s="305">
        <v>1574950</v>
      </c>
      <c r="T58" s="305">
        <v>1574520</v>
      </c>
      <c r="U58" s="305">
        <v>1574950</v>
      </c>
      <c r="V58" s="305">
        <v>1572880</v>
      </c>
      <c r="W58" s="305">
        <v>1570530</v>
      </c>
      <c r="X58" s="305">
        <v>1562100</v>
      </c>
      <c r="Y58" s="305">
        <v>1560100</v>
      </c>
      <c r="Z58" s="305">
        <v>1549670</v>
      </c>
      <c r="AA58" s="305">
        <v>1543580</v>
      </c>
      <c r="AB58" s="305">
        <v>1536510</v>
      </c>
      <c r="AC58" s="305">
        <v>1527600</v>
      </c>
      <c r="AD58" s="305">
        <v>1514180</v>
      </c>
      <c r="AE58" s="305">
        <v>1505960</v>
      </c>
      <c r="AF58" s="305">
        <v>1491080</v>
      </c>
      <c r="AG58" s="305">
        <v>1477300</v>
      </c>
    </row>
    <row r="59" spans="1:33" ht="14.25" customHeight="1">
      <c r="A59" s="2" t="s">
        <v>3760</v>
      </c>
      <c r="B59" s="2">
        <v>0</v>
      </c>
      <c r="C59" s="2">
        <v>0</v>
      </c>
      <c r="D59" s="2">
        <v>0</v>
      </c>
      <c r="E59" s="2">
        <v>0</v>
      </c>
      <c r="F59" s="2">
        <v>0</v>
      </c>
      <c r="G59" s="2">
        <v>0</v>
      </c>
      <c r="H59" s="2">
        <v>0</v>
      </c>
      <c r="I59" s="2">
        <v>0</v>
      </c>
      <c r="J59" s="2">
        <v>0</v>
      </c>
      <c r="K59" s="2">
        <v>0</v>
      </c>
      <c r="L59" s="2">
        <v>0</v>
      </c>
      <c r="M59" s="2">
        <v>0</v>
      </c>
      <c r="N59" s="2">
        <v>0</v>
      </c>
      <c r="O59" s="2">
        <v>0</v>
      </c>
      <c r="P59" s="2">
        <v>0</v>
      </c>
      <c r="Q59" s="2">
        <v>0</v>
      </c>
      <c r="R59" s="2">
        <v>0</v>
      </c>
      <c r="S59" s="2">
        <v>0</v>
      </c>
      <c r="T59" s="2">
        <v>0</v>
      </c>
      <c r="U59" s="2">
        <v>0</v>
      </c>
      <c r="V59" s="2">
        <v>0</v>
      </c>
      <c r="W59" s="2">
        <v>0</v>
      </c>
      <c r="X59" s="2">
        <v>0</v>
      </c>
      <c r="Y59" s="2">
        <v>0</v>
      </c>
      <c r="Z59" s="2">
        <v>0</v>
      </c>
      <c r="AA59" s="2">
        <v>0</v>
      </c>
      <c r="AB59" s="2">
        <v>0</v>
      </c>
      <c r="AC59" s="2">
        <v>0</v>
      </c>
      <c r="AD59" s="2">
        <v>0</v>
      </c>
      <c r="AE59" s="2">
        <v>0</v>
      </c>
      <c r="AF59" s="2">
        <v>0</v>
      </c>
      <c r="AG59" s="2">
        <v>0</v>
      </c>
    </row>
    <row r="60" spans="1:33" ht="14.25" customHeight="1">
      <c r="A60" s="2" t="s">
        <v>3761</v>
      </c>
      <c r="B60" s="305">
        <v>4942720000000</v>
      </c>
      <c r="C60" s="305">
        <v>4818470000000</v>
      </c>
      <c r="D60" s="305">
        <v>5191710000000</v>
      </c>
      <c r="E60" s="305">
        <v>5533810000000</v>
      </c>
      <c r="F60" s="305">
        <v>5843970000000</v>
      </c>
      <c r="G60" s="305">
        <v>6133240000000</v>
      </c>
      <c r="H60" s="305">
        <v>6398770000000</v>
      </c>
      <c r="I60" s="305">
        <v>6598700000000</v>
      </c>
      <c r="J60" s="305">
        <v>6797910000000</v>
      </c>
      <c r="K60" s="305">
        <v>6995220000000</v>
      </c>
      <c r="L60" s="305">
        <v>7209820000000</v>
      </c>
      <c r="M60" s="305">
        <v>7405970000000</v>
      </c>
      <c r="N60" s="305">
        <v>7516360000000</v>
      </c>
      <c r="O60" s="305">
        <v>7625920000000</v>
      </c>
      <c r="P60" s="305">
        <v>7731780000000</v>
      </c>
      <c r="Q60" s="305">
        <v>7839190000000</v>
      </c>
      <c r="R60" s="305">
        <v>7949470000000</v>
      </c>
      <c r="S60" s="305">
        <v>8038860000000</v>
      </c>
      <c r="T60" s="305">
        <v>8127720000000</v>
      </c>
      <c r="U60" s="305">
        <v>8215720000000</v>
      </c>
      <c r="V60" s="305">
        <v>8307130000000</v>
      </c>
      <c r="W60" s="305">
        <v>8399100000000</v>
      </c>
      <c r="X60" s="305">
        <v>8487910000000</v>
      </c>
      <c r="Y60" s="305">
        <v>8582080000000</v>
      </c>
      <c r="Z60" s="305">
        <v>8670700000000</v>
      </c>
      <c r="AA60" s="305">
        <v>8763240000000</v>
      </c>
      <c r="AB60" s="305">
        <v>8856160000000</v>
      </c>
      <c r="AC60" s="305">
        <v>8939020000000</v>
      </c>
      <c r="AD60" s="305">
        <v>9015300000000</v>
      </c>
      <c r="AE60" s="305">
        <v>9094160000000</v>
      </c>
      <c r="AF60" s="305">
        <v>9179270000000</v>
      </c>
      <c r="AG60" s="305">
        <v>9255160000000</v>
      </c>
    </row>
    <row r="61" spans="1:33" ht="14.25" customHeight="1">
      <c r="A61" s="2" t="s">
        <v>3762</v>
      </c>
      <c r="B61" s="305">
        <v>50232900</v>
      </c>
      <c r="C61" s="305">
        <v>47876600</v>
      </c>
      <c r="D61" s="305">
        <v>51771700</v>
      </c>
      <c r="E61" s="305">
        <v>54988700</v>
      </c>
      <c r="F61" s="305">
        <v>57842600</v>
      </c>
      <c r="G61" s="305">
        <v>60090700</v>
      </c>
      <c r="H61" s="305">
        <v>61531400</v>
      </c>
      <c r="I61" s="305">
        <v>61827000</v>
      </c>
      <c r="J61" s="305">
        <v>62584300</v>
      </c>
      <c r="K61" s="305">
        <v>63208900</v>
      </c>
      <c r="L61" s="305">
        <v>64362200</v>
      </c>
      <c r="M61" s="305">
        <v>65387300</v>
      </c>
      <c r="N61" s="305">
        <v>66485400</v>
      </c>
      <c r="O61" s="305">
        <v>67469400</v>
      </c>
      <c r="P61" s="305">
        <v>68285500</v>
      </c>
      <c r="Q61" s="305">
        <v>69133400</v>
      </c>
      <c r="R61" s="305">
        <v>70181600</v>
      </c>
      <c r="S61" s="305">
        <v>71152600</v>
      </c>
      <c r="T61" s="305">
        <v>72068200</v>
      </c>
      <c r="U61" s="305">
        <v>72997900</v>
      </c>
      <c r="V61" s="305">
        <v>74059600</v>
      </c>
      <c r="W61" s="305">
        <v>75177700</v>
      </c>
      <c r="X61" s="305">
        <v>76221200</v>
      </c>
      <c r="Y61" s="305">
        <v>77402400</v>
      </c>
      <c r="Z61" s="305">
        <v>78430600</v>
      </c>
      <c r="AA61" s="305">
        <v>79557800</v>
      </c>
      <c r="AB61" s="305">
        <v>80676900</v>
      </c>
      <c r="AC61" s="305">
        <v>82024500</v>
      </c>
      <c r="AD61" s="305">
        <v>83117900</v>
      </c>
      <c r="AE61" s="305">
        <v>84332400</v>
      </c>
      <c r="AF61" s="305">
        <v>85784700</v>
      </c>
      <c r="AG61" s="305">
        <v>86977400</v>
      </c>
    </row>
    <row r="62" spans="1:33" ht="14.25" customHeight="1">
      <c r="A62" s="2" t="s">
        <v>3763</v>
      </c>
      <c r="B62" s="305">
        <v>526601000</v>
      </c>
      <c r="C62" s="305">
        <v>491321000</v>
      </c>
      <c r="D62" s="305">
        <v>530464000</v>
      </c>
      <c r="E62" s="305">
        <v>563176000</v>
      </c>
      <c r="F62" s="305">
        <v>590121000</v>
      </c>
      <c r="G62" s="305">
        <v>611720000</v>
      </c>
      <c r="H62" s="305">
        <v>626612000</v>
      </c>
      <c r="I62" s="305">
        <v>634081000</v>
      </c>
      <c r="J62" s="305">
        <v>643466000</v>
      </c>
      <c r="K62" s="305">
        <v>652648000</v>
      </c>
      <c r="L62" s="305">
        <v>665092000</v>
      </c>
      <c r="M62" s="305">
        <v>676511000</v>
      </c>
      <c r="N62" s="305">
        <v>687313000</v>
      </c>
      <c r="O62" s="305">
        <v>697716000</v>
      </c>
      <c r="P62" s="305">
        <v>706705000</v>
      </c>
      <c r="Q62" s="305">
        <v>716220000</v>
      </c>
      <c r="R62" s="305">
        <v>727006000</v>
      </c>
      <c r="S62" s="305">
        <v>736779000</v>
      </c>
      <c r="T62" s="305">
        <v>746326000</v>
      </c>
      <c r="U62" s="305">
        <v>755948000</v>
      </c>
      <c r="V62" s="305">
        <v>766563000</v>
      </c>
      <c r="W62" s="305">
        <v>777728000</v>
      </c>
      <c r="X62" s="305">
        <v>788170000</v>
      </c>
      <c r="Y62" s="305">
        <v>800374000</v>
      </c>
      <c r="Z62" s="305">
        <v>811023000</v>
      </c>
      <c r="AA62" s="305">
        <v>822726000</v>
      </c>
      <c r="AB62" s="305">
        <v>834541000</v>
      </c>
      <c r="AC62" s="305">
        <v>848374000</v>
      </c>
      <c r="AD62" s="305">
        <v>860139000</v>
      </c>
      <c r="AE62" s="305">
        <v>872669000</v>
      </c>
      <c r="AF62" s="305">
        <v>887469000</v>
      </c>
      <c r="AG62" s="305">
        <v>899504000</v>
      </c>
    </row>
    <row r="63" spans="1:33" ht="14.25" customHeight="1">
      <c r="A63" s="2" t="s">
        <v>3764</v>
      </c>
      <c r="B63" s="305">
        <v>1118060000</v>
      </c>
      <c r="C63" s="305">
        <v>1035610000</v>
      </c>
      <c r="D63" s="305">
        <v>1109010000</v>
      </c>
      <c r="E63" s="305">
        <v>1172240000</v>
      </c>
      <c r="F63" s="305">
        <v>1221490000</v>
      </c>
      <c r="G63" s="305">
        <v>1261560000</v>
      </c>
      <c r="H63" s="305">
        <v>1291480000</v>
      </c>
      <c r="I63" s="305">
        <v>1314310000</v>
      </c>
      <c r="J63" s="305">
        <v>1335610000</v>
      </c>
      <c r="K63" s="305">
        <v>1358520000</v>
      </c>
      <c r="L63" s="305">
        <v>1384150000</v>
      </c>
      <c r="M63" s="305">
        <v>1408190000</v>
      </c>
      <c r="N63" s="305">
        <v>1428120000</v>
      </c>
      <c r="O63" s="305">
        <v>1448640000</v>
      </c>
      <c r="P63" s="305">
        <v>1466930000</v>
      </c>
      <c r="Q63" s="305">
        <v>1486560000</v>
      </c>
      <c r="R63" s="305">
        <v>1507390000</v>
      </c>
      <c r="S63" s="305">
        <v>1525850000</v>
      </c>
      <c r="T63" s="305">
        <v>1544430000</v>
      </c>
      <c r="U63" s="305">
        <v>1563060000</v>
      </c>
      <c r="V63" s="305">
        <v>1583030000</v>
      </c>
      <c r="W63" s="305">
        <v>1604000000</v>
      </c>
      <c r="X63" s="305">
        <v>1623640000</v>
      </c>
      <c r="Y63" s="305">
        <v>1647370000</v>
      </c>
      <c r="Z63" s="305">
        <v>1667970000</v>
      </c>
      <c r="AA63" s="305">
        <v>1690660000</v>
      </c>
      <c r="AB63" s="305">
        <v>1713930000</v>
      </c>
      <c r="AC63" s="305">
        <v>1740620000</v>
      </c>
      <c r="AD63" s="305">
        <v>1764090000</v>
      </c>
      <c r="AE63" s="305">
        <v>1788240000</v>
      </c>
      <c r="AF63" s="305">
        <v>1816640000</v>
      </c>
      <c r="AG63" s="305">
        <v>1839240000</v>
      </c>
    </row>
    <row r="64" spans="1:33" ht="14.25" customHeight="1">
      <c r="A64" s="2" t="s">
        <v>3765</v>
      </c>
      <c r="B64" s="305">
        <v>119741000</v>
      </c>
      <c r="C64" s="305">
        <v>111187000</v>
      </c>
      <c r="D64" s="305">
        <v>116707000</v>
      </c>
      <c r="E64" s="305">
        <v>121474000</v>
      </c>
      <c r="F64" s="305">
        <v>125241000</v>
      </c>
      <c r="G64" s="305">
        <v>128239000</v>
      </c>
      <c r="H64" s="305">
        <v>130681000</v>
      </c>
      <c r="I64" s="305">
        <v>133808000</v>
      </c>
      <c r="J64" s="305">
        <v>136218000</v>
      </c>
      <c r="K64" s="305">
        <v>139173000</v>
      </c>
      <c r="L64" s="305">
        <v>141717000</v>
      </c>
      <c r="M64" s="305">
        <v>144211000</v>
      </c>
      <c r="N64" s="305">
        <v>146221000</v>
      </c>
      <c r="O64" s="305">
        <v>148586000</v>
      </c>
      <c r="P64" s="305">
        <v>150752000</v>
      </c>
      <c r="Q64" s="305">
        <v>153147000</v>
      </c>
      <c r="R64" s="305">
        <v>155414000</v>
      </c>
      <c r="S64" s="305">
        <v>157371000</v>
      </c>
      <c r="T64" s="305">
        <v>159488000</v>
      </c>
      <c r="U64" s="305">
        <v>161561000</v>
      </c>
      <c r="V64" s="305">
        <v>163678000</v>
      </c>
      <c r="W64" s="305">
        <v>165875000</v>
      </c>
      <c r="X64" s="305">
        <v>167953000</v>
      </c>
      <c r="Y64" s="305">
        <v>170564000</v>
      </c>
      <c r="Z64" s="305">
        <v>172857000</v>
      </c>
      <c r="AA64" s="305">
        <v>175410000</v>
      </c>
      <c r="AB64" s="305">
        <v>178082000</v>
      </c>
      <c r="AC64" s="305">
        <v>181014000</v>
      </c>
      <c r="AD64" s="305">
        <v>183796000</v>
      </c>
      <c r="AE64" s="305">
        <v>186516000</v>
      </c>
      <c r="AF64" s="305">
        <v>189642000</v>
      </c>
      <c r="AG64" s="305">
        <v>192154000</v>
      </c>
    </row>
    <row r="65" spans="1:33" ht="14.25" customHeight="1">
      <c r="A65" s="2" t="s">
        <v>3766</v>
      </c>
      <c r="B65" s="305">
        <v>97863300</v>
      </c>
      <c r="C65" s="305">
        <v>91012700</v>
      </c>
      <c r="D65" s="305">
        <v>97160000</v>
      </c>
      <c r="E65" s="305">
        <v>102351000</v>
      </c>
      <c r="F65" s="305">
        <v>106529000</v>
      </c>
      <c r="G65" s="305">
        <v>109872000</v>
      </c>
      <c r="H65" s="305">
        <v>112319000</v>
      </c>
      <c r="I65" s="305">
        <v>114293000</v>
      </c>
      <c r="J65" s="305">
        <v>116178000</v>
      </c>
      <c r="K65" s="305">
        <v>118255000</v>
      </c>
      <c r="L65" s="305">
        <v>120496000</v>
      </c>
      <c r="M65" s="305">
        <v>122616000</v>
      </c>
      <c r="N65" s="305">
        <v>124489000</v>
      </c>
      <c r="O65" s="305">
        <v>126455000</v>
      </c>
      <c r="P65" s="305">
        <v>128206000</v>
      </c>
      <c r="Q65" s="305">
        <v>130100000</v>
      </c>
      <c r="R65" s="305">
        <v>132069000</v>
      </c>
      <c r="S65" s="305">
        <v>133811000</v>
      </c>
      <c r="T65" s="305">
        <v>135593000</v>
      </c>
      <c r="U65" s="305">
        <v>137365000</v>
      </c>
      <c r="V65" s="305">
        <v>139254000</v>
      </c>
      <c r="W65" s="305">
        <v>141229000</v>
      </c>
      <c r="X65" s="305">
        <v>143085000</v>
      </c>
      <c r="Y65" s="305">
        <v>145325000</v>
      </c>
      <c r="Z65" s="305">
        <v>147287000</v>
      </c>
      <c r="AA65" s="305">
        <v>149457000</v>
      </c>
      <c r="AB65" s="305">
        <v>151683000</v>
      </c>
      <c r="AC65" s="305">
        <v>154210000</v>
      </c>
      <c r="AD65" s="305">
        <v>156474000</v>
      </c>
      <c r="AE65" s="305">
        <v>158788000</v>
      </c>
      <c r="AF65" s="305">
        <v>161484000</v>
      </c>
      <c r="AG65" s="305">
        <v>163666000</v>
      </c>
    </row>
    <row r="66" spans="1:33" ht="14.25" customHeight="1">
      <c r="A66" s="2" t="s">
        <v>3767</v>
      </c>
      <c r="B66" s="305">
        <v>1049370000</v>
      </c>
      <c r="C66" s="305">
        <v>986624000</v>
      </c>
      <c r="D66" s="305">
        <v>960084000</v>
      </c>
      <c r="E66" s="305">
        <v>947787000</v>
      </c>
      <c r="F66" s="305">
        <v>937721000</v>
      </c>
      <c r="G66" s="305">
        <v>930471000</v>
      </c>
      <c r="H66" s="305">
        <v>936383000</v>
      </c>
      <c r="I66" s="305">
        <v>972492000</v>
      </c>
      <c r="J66" s="305">
        <v>986758000</v>
      </c>
      <c r="K66" s="305">
        <v>1010120000</v>
      </c>
      <c r="L66" s="305">
        <v>1018820000</v>
      </c>
      <c r="M66" s="305">
        <v>1028600000</v>
      </c>
      <c r="N66" s="305">
        <v>1025050000</v>
      </c>
      <c r="O66" s="305">
        <v>1029480000</v>
      </c>
      <c r="P66" s="305">
        <v>1034200000</v>
      </c>
      <c r="Q66" s="305">
        <v>1040770000</v>
      </c>
      <c r="R66" s="305">
        <v>1042340000</v>
      </c>
      <c r="S66" s="305">
        <v>1042790000</v>
      </c>
      <c r="T66" s="305">
        <v>1046020000</v>
      </c>
      <c r="U66" s="305">
        <v>1048720000</v>
      </c>
      <c r="V66" s="305">
        <v>1049210000</v>
      </c>
      <c r="W66" s="305">
        <v>1049430000</v>
      </c>
      <c r="X66" s="305">
        <v>1049720000</v>
      </c>
      <c r="Y66" s="305">
        <v>1053830000</v>
      </c>
      <c r="Z66" s="305">
        <v>1056240000</v>
      </c>
      <c r="AA66" s="305">
        <v>1059330000</v>
      </c>
      <c r="AB66" s="305">
        <v>1064470000</v>
      </c>
      <c r="AC66" s="305">
        <v>1068450000</v>
      </c>
      <c r="AD66" s="305">
        <v>1074800000</v>
      </c>
      <c r="AE66" s="305">
        <v>1078410000</v>
      </c>
      <c r="AF66" s="305">
        <v>1083080000</v>
      </c>
      <c r="AG66" s="305">
        <v>1084160000</v>
      </c>
    </row>
    <row r="67" spans="1:33" ht="14.25" customHeight="1">
      <c r="A67" s="2" t="s">
        <v>3768</v>
      </c>
      <c r="B67" s="305">
        <v>13332100</v>
      </c>
      <c r="C67" s="305">
        <v>12501800</v>
      </c>
      <c r="D67" s="305">
        <v>13481800</v>
      </c>
      <c r="E67" s="305">
        <v>14296600</v>
      </c>
      <c r="F67" s="305">
        <v>14978700</v>
      </c>
      <c r="G67" s="305">
        <v>15521300</v>
      </c>
      <c r="H67" s="305">
        <v>15890400</v>
      </c>
      <c r="I67" s="305">
        <v>16072000</v>
      </c>
      <c r="J67" s="305">
        <v>16308900</v>
      </c>
      <c r="K67" s="305">
        <v>16541500</v>
      </c>
      <c r="L67" s="305">
        <v>16856300</v>
      </c>
      <c r="M67" s="305">
        <v>17145700</v>
      </c>
      <c r="N67" s="305">
        <v>17427700</v>
      </c>
      <c r="O67" s="305">
        <v>17699700</v>
      </c>
      <c r="P67" s="305">
        <v>17934900</v>
      </c>
      <c r="Q67" s="305">
        <v>18184200</v>
      </c>
      <c r="R67" s="305">
        <v>18465600</v>
      </c>
      <c r="S67" s="305">
        <v>18720200</v>
      </c>
      <c r="T67" s="305">
        <v>18969900</v>
      </c>
      <c r="U67" s="305">
        <v>19220900</v>
      </c>
      <c r="V67" s="305">
        <v>19497700</v>
      </c>
      <c r="W67" s="305">
        <v>19788400</v>
      </c>
      <c r="X67" s="305">
        <v>20060600</v>
      </c>
      <c r="Y67" s="305">
        <v>20378300</v>
      </c>
      <c r="Z67" s="305">
        <v>20656400</v>
      </c>
      <c r="AA67" s="305">
        <v>20962300</v>
      </c>
      <c r="AB67" s="305">
        <v>21271000</v>
      </c>
      <c r="AC67" s="305">
        <v>21631400</v>
      </c>
      <c r="AD67" s="305">
        <v>21939400</v>
      </c>
      <c r="AE67" s="305">
        <v>22267000</v>
      </c>
      <c r="AF67" s="305">
        <v>22652700</v>
      </c>
      <c r="AG67" s="305">
        <v>22968000</v>
      </c>
    </row>
    <row r="68" spans="1:33" ht="14.25" customHeight="1">
      <c r="A68" s="2" t="s">
        <v>3769</v>
      </c>
      <c r="B68" s="305">
        <v>33248600</v>
      </c>
      <c r="C68" s="305">
        <v>31092000</v>
      </c>
      <c r="D68" s="305">
        <v>33803000</v>
      </c>
      <c r="E68" s="305">
        <v>36048000</v>
      </c>
      <c r="F68" s="305">
        <v>37904700</v>
      </c>
      <c r="G68" s="305">
        <v>39388500</v>
      </c>
      <c r="H68" s="305">
        <v>40382200</v>
      </c>
      <c r="I68" s="305">
        <v>40791900</v>
      </c>
      <c r="J68" s="305">
        <v>41389900</v>
      </c>
      <c r="K68" s="305">
        <v>41949900</v>
      </c>
      <c r="L68" s="305">
        <v>42770600</v>
      </c>
      <c r="M68" s="305">
        <v>43518700</v>
      </c>
      <c r="N68" s="305">
        <v>44260400</v>
      </c>
      <c r="O68" s="305">
        <v>44953500</v>
      </c>
      <c r="P68" s="305">
        <v>45550200</v>
      </c>
      <c r="Q68" s="305">
        <v>46177500</v>
      </c>
      <c r="R68" s="305">
        <v>46904700</v>
      </c>
      <c r="S68" s="305">
        <v>47565500</v>
      </c>
      <c r="T68" s="305">
        <v>48203700</v>
      </c>
      <c r="U68" s="305">
        <v>48848200</v>
      </c>
      <c r="V68" s="305">
        <v>49566400</v>
      </c>
      <c r="W68" s="305">
        <v>50322400</v>
      </c>
      <c r="X68" s="305">
        <v>51029100</v>
      </c>
      <c r="Y68" s="305">
        <v>51845600</v>
      </c>
      <c r="Z68" s="305">
        <v>52560500</v>
      </c>
      <c r="AA68" s="305">
        <v>53345100</v>
      </c>
      <c r="AB68" s="305">
        <v>54132000</v>
      </c>
      <c r="AC68" s="305">
        <v>55059000</v>
      </c>
      <c r="AD68" s="305">
        <v>55838900</v>
      </c>
      <c r="AE68" s="305">
        <v>56677900</v>
      </c>
      <c r="AF68" s="305">
        <v>57668600</v>
      </c>
      <c r="AG68" s="305">
        <v>58479800</v>
      </c>
    </row>
    <row r="69" spans="1:33" ht="14.25" customHeight="1">
      <c r="A69" s="2" t="s">
        <v>3770</v>
      </c>
      <c r="B69" s="305">
        <v>50824500</v>
      </c>
      <c r="C69" s="305">
        <v>45726500</v>
      </c>
      <c r="D69" s="305">
        <v>49492600</v>
      </c>
      <c r="E69" s="305">
        <v>52803200</v>
      </c>
      <c r="F69" s="305">
        <v>55079200</v>
      </c>
      <c r="G69" s="305">
        <v>57008000</v>
      </c>
      <c r="H69" s="305">
        <v>58555200</v>
      </c>
      <c r="I69" s="305">
        <v>59950100</v>
      </c>
      <c r="J69" s="305">
        <v>61049700</v>
      </c>
      <c r="K69" s="305">
        <v>62263400</v>
      </c>
      <c r="L69" s="305">
        <v>63513600</v>
      </c>
      <c r="M69" s="305">
        <v>64696100</v>
      </c>
      <c r="N69" s="305">
        <v>65515200</v>
      </c>
      <c r="O69" s="305">
        <v>66376900</v>
      </c>
      <c r="P69" s="305">
        <v>67175300</v>
      </c>
      <c r="Q69" s="305">
        <v>68032100</v>
      </c>
      <c r="R69" s="305">
        <v>68911100</v>
      </c>
      <c r="S69" s="305">
        <v>69673500</v>
      </c>
      <c r="T69" s="305">
        <v>70442600</v>
      </c>
      <c r="U69" s="305">
        <v>71219600</v>
      </c>
      <c r="V69" s="305">
        <v>72034600</v>
      </c>
      <c r="W69" s="305">
        <v>72897800</v>
      </c>
      <c r="X69" s="305">
        <v>73700800</v>
      </c>
      <c r="Y69" s="305">
        <v>74701400</v>
      </c>
      <c r="Z69" s="305">
        <v>75560400</v>
      </c>
      <c r="AA69" s="305">
        <v>76504000</v>
      </c>
      <c r="AB69" s="305">
        <v>77482700</v>
      </c>
      <c r="AC69" s="305">
        <v>78596500</v>
      </c>
      <c r="AD69" s="305">
        <v>79583000</v>
      </c>
      <c r="AE69" s="305">
        <v>80573700</v>
      </c>
      <c r="AF69" s="305">
        <v>81740000</v>
      </c>
      <c r="AG69" s="305">
        <v>82632900</v>
      </c>
    </row>
    <row r="70" spans="1:33" ht="14.25" customHeight="1">
      <c r="A70" s="2" t="s">
        <v>3771</v>
      </c>
      <c r="B70" s="305">
        <v>20435400</v>
      </c>
      <c r="C70" s="305">
        <v>19362600</v>
      </c>
      <c r="D70" s="305">
        <v>20646500</v>
      </c>
      <c r="E70" s="305">
        <v>21816400</v>
      </c>
      <c r="F70" s="305">
        <v>22771400</v>
      </c>
      <c r="G70" s="305">
        <v>23656300</v>
      </c>
      <c r="H70" s="305">
        <v>24484500</v>
      </c>
      <c r="I70" s="305">
        <v>25403600</v>
      </c>
      <c r="J70" s="305">
        <v>26238500</v>
      </c>
      <c r="K70" s="305">
        <v>27099500</v>
      </c>
      <c r="L70" s="305">
        <v>27970400</v>
      </c>
      <c r="M70" s="305">
        <v>28781700</v>
      </c>
      <c r="N70" s="305">
        <v>29602000</v>
      </c>
      <c r="O70" s="305">
        <v>30436400</v>
      </c>
      <c r="P70" s="305">
        <v>31265400</v>
      </c>
      <c r="Q70" s="305">
        <v>32105400</v>
      </c>
      <c r="R70" s="305">
        <v>32939700</v>
      </c>
      <c r="S70" s="305">
        <v>33881600</v>
      </c>
      <c r="T70" s="305">
        <v>34828500</v>
      </c>
      <c r="U70" s="305">
        <v>35779400</v>
      </c>
      <c r="V70" s="305">
        <v>36728300</v>
      </c>
      <c r="W70" s="305">
        <v>37683900</v>
      </c>
      <c r="X70" s="305">
        <v>38785800</v>
      </c>
      <c r="Y70" s="305">
        <v>39921000</v>
      </c>
      <c r="Z70" s="305">
        <v>41039300</v>
      </c>
      <c r="AA70" s="305">
        <v>42167100</v>
      </c>
      <c r="AB70" s="305">
        <v>43302000</v>
      </c>
      <c r="AC70" s="305">
        <v>44638000</v>
      </c>
      <c r="AD70" s="305">
        <v>45957800</v>
      </c>
      <c r="AE70" s="305">
        <v>47276200</v>
      </c>
      <c r="AF70" s="305">
        <v>48618400</v>
      </c>
      <c r="AG70" s="305">
        <v>49903900</v>
      </c>
    </row>
    <row r="71" spans="1:33" ht="14.25" customHeight="1">
      <c r="A71" s="2" t="s">
        <v>3772</v>
      </c>
      <c r="B71" s="305">
        <v>3441000000000</v>
      </c>
      <c r="C71" s="305">
        <v>3431350000000</v>
      </c>
      <c r="D71" s="305">
        <v>3691880000000</v>
      </c>
      <c r="E71" s="305">
        <v>3939130000000</v>
      </c>
      <c r="F71" s="305">
        <v>4178050000000</v>
      </c>
      <c r="G71" s="305">
        <v>4409010000000</v>
      </c>
      <c r="H71" s="305">
        <v>4635740000000</v>
      </c>
      <c r="I71" s="305">
        <v>4813850000000</v>
      </c>
      <c r="J71" s="305">
        <v>4989920000000</v>
      </c>
      <c r="K71" s="305">
        <v>5162770000000</v>
      </c>
      <c r="L71" s="305">
        <v>5346000000000</v>
      </c>
      <c r="M71" s="305">
        <v>5513000000000</v>
      </c>
      <c r="N71" s="305">
        <v>5597000000000</v>
      </c>
      <c r="O71" s="305">
        <v>5682000000000</v>
      </c>
      <c r="P71" s="305">
        <v>5766000000000</v>
      </c>
      <c r="Q71" s="305">
        <v>5850000000000</v>
      </c>
      <c r="R71" s="305">
        <v>5934000000000</v>
      </c>
      <c r="S71" s="305">
        <v>6000000000000</v>
      </c>
      <c r="T71" s="305">
        <v>6066000000000</v>
      </c>
      <c r="U71" s="305">
        <v>6132000000000</v>
      </c>
      <c r="V71" s="305">
        <v>6198000000000</v>
      </c>
      <c r="W71" s="305">
        <v>6264000000000</v>
      </c>
      <c r="X71" s="305">
        <v>6328000000000</v>
      </c>
      <c r="Y71" s="305">
        <v>6392000000000</v>
      </c>
      <c r="Z71" s="305">
        <v>6456000000000</v>
      </c>
      <c r="AA71" s="305">
        <v>6520000000000</v>
      </c>
      <c r="AB71" s="305">
        <v>6584000000000</v>
      </c>
      <c r="AC71" s="305">
        <v>6632000000000</v>
      </c>
      <c r="AD71" s="305">
        <v>6680000000000</v>
      </c>
      <c r="AE71" s="305">
        <v>6728000000000</v>
      </c>
      <c r="AF71" s="305">
        <v>6777000000000</v>
      </c>
      <c r="AG71" s="305">
        <v>6825000000000</v>
      </c>
    </row>
    <row r="72" spans="1:33" ht="14.25" customHeight="1">
      <c r="A72" s="2" t="s">
        <v>3773</v>
      </c>
      <c r="B72" s="305">
        <v>338825000000</v>
      </c>
      <c r="C72" s="305">
        <v>292296000000</v>
      </c>
      <c r="D72" s="305">
        <v>310812000000</v>
      </c>
      <c r="E72" s="305">
        <v>329896000000</v>
      </c>
      <c r="F72" s="305">
        <v>339591000000</v>
      </c>
      <c r="G72" s="305">
        <v>348560000000</v>
      </c>
      <c r="H72" s="305">
        <v>355735000000</v>
      </c>
      <c r="I72" s="305">
        <v>365623000000</v>
      </c>
      <c r="J72" s="305">
        <v>370228000000</v>
      </c>
      <c r="K72" s="305">
        <v>374269000000</v>
      </c>
      <c r="L72" s="305">
        <v>379208000000</v>
      </c>
      <c r="M72" s="305">
        <v>384051000000</v>
      </c>
      <c r="N72" s="305">
        <v>384630000000</v>
      </c>
      <c r="O72" s="305">
        <v>385540000000</v>
      </c>
      <c r="P72" s="305">
        <v>386993000000</v>
      </c>
      <c r="Q72" s="305">
        <v>388576000000</v>
      </c>
      <c r="R72" s="305">
        <v>390573000000</v>
      </c>
      <c r="S72" s="305">
        <v>392192000000</v>
      </c>
      <c r="T72" s="305">
        <v>393663000000</v>
      </c>
      <c r="U72" s="305">
        <v>395093000000</v>
      </c>
      <c r="V72" s="305">
        <v>396712000000</v>
      </c>
      <c r="W72" s="305">
        <v>398749000000</v>
      </c>
      <c r="X72" s="305">
        <v>400288000000</v>
      </c>
      <c r="Y72" s="305">
        <v>402022000000</v>
      </c>
      <c r="Z72" s="305">
        <v>403756000000</v>
      </c>
      <c r="AA72" s="305">
        <v>405649000000</v>
      </c>
      <c r="AB72" s="305">
        <v>407421000000</v>
      </c>
      <c r="AC72" s="305">
        <v>409503000000</v>
      </c>
      <c r="AD72" s="305">
        <v>411305000000</v>
      </c>
      <c r="AE72" s="305">
        <v>412923000000</v>
      </c>
      <c r="AF72" s="305">
        <v>414721000000</v>
      </c>
      <c r="AG72" s="305">
        <v>416266000000</v>
      </c>
    </row>
    <row r="73" spans="1:33" ht="14.25" customHeight="1">
      <c r="A73" s="2" t="s">
        <v>3774</v>
      </c>
      <c r="B73" s="305">
        <v>1883200</v>
      </c>
      <c r="C73" s="305">
        <v>1664210</v>
      </c>
      <c r="D73" s="305">
        <v>1768150</v>
      </c>
      <c r="E73" s="305">
        <v>1871920</v>
      </c>
      <c r="F73" s="305">
        <v>1924430</v>
      </c>
      <c r="G73" s="305">
        <v>1974200</v>
      </c>
      <c r="H73" s="305">
        <v>2016200</v>
      </c>
      <c r="I73" s="305">
        <v>2067820</v>
      </c>
      <c r="J73" s="305">
        <v>2092070</v>
      </c>
      <c r="K73" s="305">
        <v>2113670</v>
      </c>
      <c r="L73" s="305">
        <v>2138890</v>
      </c>
      <c r="M73" s="305">
        <v>2161370</v>
      </c>
      <c r="N73" s="305">
        <v>2164840</v>
      </c>
      <c r="O73" s="305">
        <v>2171370</v>
      </c>
      <c r="P73" s="305">
        <v>2179420</v>
      </c>
      <c r="Q73" s="305">
        <v>2189340</v>
      </c>
      <c r="R73" s="305">
        <v>2199280</v>
      </c>
      <c r="S73" s="305">
        <v>2207630</v>
      </c>
      <c r="T73" s="305">
        <v>2213240</v>
      </c>
      <c r="U73" s="305">
        <v>2220700</v>
      </c>
      <c r="V73" s="305">
        <v>2228880</v>
      </c>
      <c r="W73" s="305">
        <v>2243440</v>
      </c>
      <c r="X73" s="305">
        <v>2251320</v>
      </c>
      <c r="Y73" s="305">
        <v>2260320</v>
      </c>
      <c r="Z73" s="305">
        <v>2269500</v>
      </c>
      <c r="AA73" s="305">
        <v>2278550</v>
      </c>
      <c r="AB73" s="305">
        <v>2286190</v>
      </c>
      <c r="AC73" s="305">
        <v>2296300</v>
      </c>
      <c r="AD73" s="305">
        <v>2305120</v>
      </c>
      <c r="AE73" s="305">
        <v>2313280</v>
      </c>
      <c r="AF73" s="305">
        <v>2321890</v>
      </c>
      <c r="AG73" s="305">
        <v>2327560</v>
      </c>
    </row>
    <row r="74" spans="1:33" ht="14.25" customHeight="1">
      <c r="A74" s="2" t="s">
        <v>3775</v>
      </c>
      <c r="B74" s="305">
        <v>82032700</v>
      </c>
      <c r="C74" s="305">
        <v>70898500</v>
      </c>
      <c r="D74" s="305">
        <v>75398000</v>
      </c>
      <c r="E74" s="305">
        <v>80021900</v>
      </c>
      <c r="F74" s="305">
        <v>82368500</v>
      </c>
      <c r="G74" s="305">
        <v>84545500</v>
      </c>
      <c r="H74" s="305">
        <v>86296500</v>
      </c>
      <c r="I74" s="305">
        <v>88685200</v>
      </c>
      <c r="J74" s="305">
        <v>89798300</v>
      </c>
      <c r="K74" s="305">
        <v>90776500</v>
      </c>
      <c r="L74" s="305">
        <v>91967400</v>
      </c>
      <c r="M74" s="305">
        <v>93126000</v>
      </c>
      <c r="N74" s="305">
        <v>93267100</v>
      </c>
      <c r="O74" s="305">
        <v>93493400</v>
      </c>
      <c r="P74" s="305">
        <v>93845200</v>
      </c>
      <c r="Q74" s="305">
        <v>94233000</v>
      </c>
      <c r="R74" s="305">
        <v>94711500</v>
      </c>
      <c r="S74" s="305">
        <v>95100000</v>
      </c>
      <c r="T74" s="305">
        <v>95445800</v>
      </c>
      <c r="U74" s="305">
        <v>95789400</v>
      </c>
      <c r="V74" s="305">
        <v>96177600</v>
      </c>
      <c r="W74" s="305">
        <v>96683000</v>
      </c>
      <c r="X74" s="305">
        <v>97053300</v>
      </c>
      <c r="Y74" s="305">
        <v>97470700</v>
      </c>
      <c r="Z74" s="305">
        <v>97888600</v>
      </c>
      <c r="AA74" s="305">
        <v>98340400</v>
      </c>
      <c r="AB74" s="305">
        <v>98760100</v>
      </c>
      <c r="AC74" s="305">
        <v>99257100</v>
      </c>
      <c r="AD74" s="305">
        <v>99687800</v>
      </c>
      <c r="AE74" s="305">
        <v>100075000</v>
      </c>
      <c r="AF74" s="305">
        <v>100505000</v>
      </c>
      <c r="AG74" s="305">
        <v>100866000</v>
      </c>
    </row>
    <row r="75" spans="1:33" ht="14.25" customHeight="1">
      <c r="A75" s="2" t="s">
        <v>3776</v>
      </c>
      <c r="B75" s="305">
        <v>404524000</v>
      </c>
      <c r="C75" s="305">
        <v>348288000</v>
      </c>
      <c r="D75" s="305">
        <v>370442000</v>
      </c>
      <c r="E75" s="305">
        <v>393336000</v>
      </c>
      <c r="F75" s="305">
        <v>404983000</v>
      </c>
      <c r="G75" s="305">
        <v>415738000</v>
      </c>
      <c r="H75" s="305">
        <v>424316000</v>
      </c>
      <c r="I75" s="305">
        <v>436218000</v>
      </c>
      <c r="J75" s="305">
        <v>441768000</v>
      </c>
      <c r="K75" s="305">
        <v>446634000</v>
      </c>
      <c r="L75" s="305">
        <v>452596000</v>
      </c>
      <c r="M75" s="305">
        <v>458478000</v>
      </c>
      <c r="N75" s="305">
        <v>459174000</v>
      </c>
      <c r="O75" s="305">
        <v>460248000</v>
      </c>
      <c r="P75" s="305">
        <v>461992000</v>
      </c>
      <c r="Q75" s="305">
        <v>463876000</v>
      </c>
      <c r="R75" s="305">
        <v>466290000</v>
      </c>
      <c r="S75" s="305">
        <v>468243000</v>
      </c>
      <c r="T75" s="305">
        <v>470047000</v>
      </c>
      <c r="U75" s="305">
        <v>471772000</v>
      </c>
      <c r="V75" s="305">
        <v>473726000</v>
      </c>
      <c r="W75" s="305">
        <v>476117000</v>
      </c>
      <c r="X75" s="305">
        <v>477972000</v>
      </c>
      <c r="Y75" s="305">
        <v>480058000</v>
      </c>
      <c r="Z75" s="305">
        <v>482144000</v>
      </c>
      <c r="AA75" s="305">
        <v>484435000</v>
      </c>
      <c r="AB75" s="305">
        <v>486593000</v>
      </c>
      <c r="AC75" s="305">
        <v>489110000</v>
      </c>
      <c r="AD75" s="305">
        <v>491288000</v>
      </c>
      <c r="AE75" s="305">
        <v>493239000</v>
      </c>
      <c r="AF75" s="305">
        <v>495416000</v>
      </c>
      <c r="AG75" s="305">
        <v>497315000</v>
      </c>
    </row>
    <row r="76" spans="1:33" ht="14.25" customHeight="1">
      <c r="A76" s="2" t="s">
        <v>3777</v>
      </c>
      <c r="B76" s="305">
        <v>9921320</v>
      </c>
      <c r="C76" s="305">
        <v>8570570</v>
      </c>
      <c r="D76" s="305">
        <v>9138860</v>
      </c>
      <c r="E76" s="305">
        <v>9716530</v>
      </c>
      <c r="F76" s="305">
        <v>10003400</v>
      </c>
      <c r="G76" s="305">
        <v>10275100</v>
      </c>
      <c r="H76" s="305">
        <v>10497200</v>
      </c>
      <c r="I76" s="305">
        <v>10795700</v>
      </c>
      <c r="J76" s="305">
        <v>10932900</v>
      </c>
      <c r="K76" s="305">
        <v>11054400</v>
      </c>
      <c r="L76" s="305">
        <v>11201200</v>
      </c>
      <c r="M76" s="305">
        <v>11340300</v>
      </c>
      <c r="N76" s="305">
        <v>11356500</v>
      </c>
      <c r="O76" s="305">
        <v>11384700</v>
      </c>
      <c r="P76" s="305">
        <v>11426100</v>
      </c>
      <c r="Q76" s="305">
        <v>11473000</v>
      </c>
      <c r="R76" s="305">
        <v>11526800</v>
      </c>
      <c r="S76" s="305">
        <v>11569600</v>
      </c>
      <c r="T76" s="305">
        <v>11606400</v>
      </c>
      <c r="U76" s="305">
        <v>11644200</v>
      </c>
      <c r="V76" s="305">
        <v>11687600</v>
      </c>
      <c r="W76" s="305">
        <v>11750000</v>
      </c>
      <c r="X76" s="305">
        <v>11794000</v>
      </c>
      <c r="Y76" s="305">
        <v>11843100</v>
      </c>
      <c r="Z76" s="305">
        <v>11891500</v>
      </c>
      <c r="AA76" s="305">
        <v>11941400</v>
      </c>
      <c r="AB76" s="305">
        <v>11986600</v>
      </c>
      <c r="AC76" s="305">
        <v>12040500</v>
      </c>
      <c r="AD76" s="305">
        <v>12087800</v>
      </c>
      <c r="AE76" s="305">
        <v>12130300</v>
      </c>
      <c r="AF76" s="305">
        <v>12177700</v>
      </c>
      <c r="AG76" s="305">
        <v>12212900</v>
      </c>
    </row>
    <row r="77" spans="1:33" ht="14.25" customHeight="1">
      <c r="A77" s="2" t="s">
        <v>3778</v>
      </c>
      <c r="B77" s="305">
        <v>9084550</v>
      </c>
      <c r="C77" s="305">
        <v>7863940</v>
      </c>
      <c r="D77" s="305">
        <v>8371410</v>
      </c>
      <c r="E77" s="305">
        <v>8889020</v>
      </c>
      <c r="F77" s="305">
        <v>9148740</v>
      </c>
      <c r="G77" s="305">
        <v>9392470</v>
      </c>
      <c r="H77" s="305">
        <v>9590500</v>
      </c>
      <c r="I77" s="305">
        <v>9857100</v>
      </c>
      <c r="J77" s="305">
        <v>9980440</v>
      </c>
      <c r="K77" s="305">
        <v>10089300</v>
      </c>
      <c r="L77" s="305">
        <v>10221000</v>
      </c>
      <c r="M77" s="305">
        <v>10346800</v>
      </c>
      <c r="N77" s="305">
        <v>10362000</v>
      </c>
      <c r="O77" s="305">
        <v>10387700</v>
      </c>
      <c r="P77" s="305">
        <v>10426000</v>
      </c>
      <c r="Q77" s="305">
        <v>10469100</v>
      </c>
      <c r="R77" s="305">
        <v>10519800</v>
      </c>
      <c r="S77" s="305">
        <v>10560600</v>
      </c>
      <c r="T77" s="305">
        <v>10595800</v>
      </c>
      <c r="U77" s="305">
        <v>10632000</v>
      </c>
      <c r="V77" s="305">
        <v>10673000</v>
      </c>
      <c r="W77" s="305">
        <v>10730400</v>
      </c>
      <c r="X77" s="305">
        <v>10770800</v>
      </c>
      <c r="Y77" s="305">
        <v>10816100</v>
      </c>
      <c r="Z77" s="305">
        <v>10861200</v>
      </c>
      <c r="AA77" s="305">
        <v>10908600</v>
      </c>
      <c r="AB77" s="305">
        <v>10951900</v>
      </c>
      <c r="AC77" s="305">
        <v>11003600</v>
      </c>
      <c r="AD77" s="305">
        <v>11048800</v>
      </c>
      <c r="AE77" s="305">
        <v>11089500</v>
      </c>
      <c r="AF77" s="305">
        <v>11134500</v>
      </c>
      <c r="AG77" s="305">
        <v>11169900</v>
      </c>
    </row>
    <row r="78" spans="1:33" ht="14.25" customHeight="1">
      <c r="A78" s="2" t="s">
        <v>3779</v>
      </c>
      <c r="B78" s="305">
        <v>1781400000</v>
      </c>
      <c r="C78" s="305">
        <v>1530560000</v>
      </c>
      <c r="D78" s="305">
        <v>1628270000</v>
      </c>
      <c r="E78" s="305">
        <v>1729550000</v>
      </c>
      <c r="F78" s="305">
        <v>1781190000</v>
      </c>
      <c r="G78" s="305">
        <v>1828740000</v>
      </c>
      <c r="H78" s="305">
        <v>1866560000</v>
      </c>
      <c r="I78" s="305">
        <v>1919400000</v>
      </c>
      <c r="J78" s="305">
        <v>1944070000</v>
      </c>
      <c r="K78" s="305">
        <v>1965700000</v>
      </c>
      <c r="L78" s="305">
        <v>1992260000</v>
      </c>
      <c r="M78" s="305">
        <v>2018640000</v>
      </c>
      <c r="N78" s="305">
        <v>2021750000</v>
      </c>
      <c r="O78" s="305">
        <v>2026410000</v>
      </c>
      <c r="P78" s="305">
        <v>2034150000</v>
      </c>
      <c r="Q78" s="305">
        <v>2042420000</v>
      </c>
      <c r="R78" s="305">
        <v>2053210000</v>
      </c>
      <c r="S78" s="305">
        <v>2061930000</v>
      </c>
      <c r="T78" s="305">
        <v>2070130000</v>
      </c>
      <c r="U78" s="305">
        <v>2077820000</v>
      </c>
      <c r="V78" s="305">
        <v>2086550000</v>
      </c>
      <c r="W78" s="305">
        <v>2096880000</v>
      </c>
      <c r="X78" s="305">
        <v>2105140000</v>
      </c>
      <c r="Y78" s="305">
        <v>2114420000</v>
      </c>
      <c r="Z78" s="305">
        <v>2123680000</v>
      </c>
      <c r="AA78" s="305">
        <v>2133940000</v>
      </c>
      <c r="AB78" s="305">
        <v>2143670000</v>
      </c>
      <c r="AC78" s="305">
        <v>2154930000</v>
      </c>
      <c r="AD78" s="305">
        <v>2164670000</v>
      </c>
      <c r="AE78" s="305">
        <v>2173380000</v>
      </c>
      <c r="AF78" s="305">
        <v>2183120000</v>
      </c>
      <c r="AG78" s="305">
        <v>2191770000</v>
      </c>
    </row>
    <row r="79" spans="1:33" ht="14.25" customHeight="1">
      <c r="A79" s="2" t="s">
        <v>3780</v>
      </c>
      <c r="B79" s="305">
        <v>459270</v>
      </c>
      <c r="C79" s="305">
        <v>404872</v>
      </c>
      <c r="D79" s="305">
        <v>430701</v>
      </c>
      <c r="E79" s="305">
        <v>456348</v>
      </c>
      <c r="F79" s="305">
        <v>469058</v>
      </c>
      <c r="G79" s="305">
        <v>481270</v>
      </c>
      <c r="H79" s="305">
        <v>491581</v>
      </c>
      <c r="I79" s="305">
        <v>504380</v>
      </c>
      <c r="J79" s="305">
        <v>510280</v>
      </c>
      <c r="K79" s="305">
        <v>515543</v>
      </c>
      <c r="L79" s="305">
        <v>521711</v>
      </c>
      <c r="M79" s="305">
        <v>527144</v>
      </c>
      <c r="N79" s="305">
        <v>527908</v>
      </c>
      <c r="O79" s="305">
        <v>529437</v>
      </c>
      <c r="P79" s="305">
        <v>531319</v>
      </c>
      <c r="Q79" s="305">
        <v>533655</v>
      </c>
      <c r="R79" s="305">
        <v>535919</v>
      </c>
      <c r="S79" s="305">
        <v>537782</v>
      </c>
      <c r="T79" s="305">
        <v>539015</v>
      </c>
      <c r="U79" s="305">
        <v>540679</v>
      </c>
      <c r="V79" s="305">
        <v>542533</v>
      </c>
      <c r="W79" s="305">
        <v>545992</v>
      </c>
      <c r="X79" s="305">
        <v>547872</v>
      </c>
      <c r="Y79" s="305">
        <v>550006</v>
      </c>
      <c r="Z79" s="305">
        <v>552152</v>
      </c>
      <c r="AA79" s="305">
        <v>554203</v>
      </c>
      <c r="AB79" s="305">
        <v>555906</v>
      </c>
      <c r="AC79" s="305">
        <v>558161</v>
      </c>
      <c r="AD79" s="305">
        <v>560148</v>
      </c>
      <c r="AE79" s="305">
        <v>561981</v>
      </c>
      <c r="AF79" s="305">
        <v>563936</v>
      </c>
      <c r="AG79" s="305">
        <v>565074</v>
      </c>
    </row>
    <row r="80" spans="1:33" ht="14.25" customHeight="1">
      <c r="A80" s="2" t="s">
        <v>3781</v>
      </c>
      <c r="B80" s="305">
        <v>912404</v>
      </c>
      <c r="C80" s="305">
        <v>812029</v>
      </c>
      <c r="D80" s="305">
        <v>862150</v>
      </c>
      <c r="E80" s="305">
        <v>911394</v>
      </c>
      <c r="F80" s="305">
        <v>935794</v>
      </c>
      <c r="G80" s="305">
        <v>959326</v>
      </c>
      <c r="H80" s="305">
        <v>979396</v>
      </c>
      <c r="I80" s="305">
        <v>1003500</v>
      </c>
      <c r="J80" s="305">
        <v>1014600</v>
      </c>
      <c r="K80" s="305">
        <v>1024510</v>
      </c>
      <c r="L80" s="305">
        <v>1035980</v>
      </c>
      <c r="M80" s="305">
        <v>1045720</v>
      </c>
      <c r="N80" s="305">
        <v>1047200</v>
      </c>
      <c r="O80" s="305">
        <v>1050370</v>
      </c>
      <c r="P80" s="305">
        <v>1054030</v>
      </c>
      <c r="Q80" s="305">
        <v>1058760</v>
      </c>
      <c r="R80" s="305">
        <v>1063050</v>
      </c>
      <c r="S80" s="305">
        <v>1066650</v>
      </c>
      <c r="T80" s="305">
        <v>1068720</v>
      </c>
      <c r="U80" s="305">
        <v>1071950</v>
      </c>
      <c r="V80" s="305">
        <v>1075500</v>
      </c>
      <c r="W80" s="305">
        <v>1082800</v>
      </c>
      <c r="X80" s="305">
        <v>1086370</v>
      </c>
      <c r="Y80" s="305">
        <v>1090470</v>
      </c>
      <c r="Z80" s="305">
        <v>1094630</v>
      </c>
      <c r="AA80" s="305">
        <v>1098510</v>
      </c>
      <c r="AB80" s="305">
        <v>1101580</v>
      </c>
      <c r="AC80" s="305">
        <v>1105900</v>
      </c>
      <c r="AD80" s="305">
        <v>1109700</v>
      </c>
      <c r="AE80" s="305">
        <v>1113250</v>
      </c>
      <c r="AF80" s="305">
        <v>1116940</v>
      </c>
      <c r="AG80" s="305">
        <v>1118860</v>
      </c>
    </row>
    <row r="81" spans="1:33" ht="14.25" customHeight="1">
      <c r="A81" s="2" t="s">
        <v>3782</v>
      </c>
      <c r="B81" s="305">
        <v>213503000000</v>
      </c>
      <c r="C81" s="305">
        <v>201468000000</v>
      </c>
      <c r="D81" s="305">
        <v>200190000000</v>
      </c>
      <c r="E81" s="305">
        <v>197815000000</v>
      </c>
      <c r="F81" s="305">
        <v>194690000000</v>
      </c>
      <c r="G81" s="305">
        <v>191050000000</v>
      </c>
      <c r="H81" s="305">
        <v>187059000000</v>
      </c>
      <c r="I81" s="305">
        <v>181975000000</v>
      </c>
      <c r="J81" s="305">
        <v>176759000000</v>
      </c>
      <c r="K81" s="305">
        <v>171394000000</v>
      </c>
      <c r="L81" s="305">
        <v>166329000000</v>
      </c>
      <c r="M81" s="305">
        <v>160722000000</v>
      </c>
      <c r="N81" s="305">
        <v>159329000000</v>
      </c>
      <c r="O81" s="305">
        <v>157936000000</v>
      </c>
      <c r="P81" s="305">
        <v>156544000000</v>
      </c>
      <c r="Q81" s="305">
        <v>155151000000</v>
      </c>
      <c r="R81" s="305">
        <v>153758000000</v>
      </c>
      <c r="S81" s="305">
        <v>152366000000</v>
      </c>
      <c r="T81" s="305">
        <v>150973000000</v>
      </c>
      <c r="U81" s="305">
        <v>149545000000</v>
      </c>
      <c r="V81" s="305">
        <v>148152000000</v>
      </c>
      <c r="W81" s="305">
        <v>146759000000</v>
      </c>
      <c r="X81" s="305">
        <v>145938000000</v>
      </c>
      <c r="Y81" s="305">
        <v>145081000000</v>
      </c>
      <c r="Z81" s="305">
        <v>144260000000</v>
      </c>
      <c r="AA81" s="305">
        <v>143403000000</v>
      </c>
      <c r="AB81" s="305">
        <v>142582000000</v>
      </c>
      <c r="AC81" s="305">
        <v>141475000000</v>
      </c>
      <c r="AD81" s="305">
        <v>140332000000</v>
      </c>
      <c r="AE81" s="305">
        <v>139225000000</v>
      </c>
      <c r="AF81" s="305">
        <v>138118000000</v>
      </c>
      <c r="AG81" s="305">
        <v>136976000000</v>
      </c>
    </row>
    <row r="82" spans="1:33" ht="14.25" customHeight="1">
      <c r="A82" s="2" t="s">
        <v>3783</v>
      </c>
      <c r="B82" s="305">
        <v>5580200</v>
      </c>
      <c r="C82" s="305">
        <v>4798350</v>
      </c>
      <c r="D82" s="305">
        <v>5102770</v>
      </c>
      <c r="E82" s="305">
        <v>5418090</v>
      </c>
      <c r="F82" s="305">
        <v>5578700</v>
      </c>
      <c r="G82" s="305">
        <v>5726630</v>
      </c>
      <c r="H82" s="305">
        <v>5844110</v>
      </c>
      <c r="I82" s="305">
        <v>6008370</v>
      </c>
      <c r="J82" s="305">
        <v>6084940</v>
      </c>
      <c r="K82" s="305">
        <v>6152000</v>
      </c>
      <c r="L82" s="305">
        <v>6234400</v>
      </c>
      <c r="M82" s="305">
        <v>6316190</v>
      </c>
      <c r="N82" s="305">
        <v>6325740</v>
      </c>
      <c r="O82" s="305">
        <v>6340250</v>
      </c>
      <c r="P82" s="305">
        <v>6364320</v>
      </c>
      <c r="Q82" s="305">
        <v>6390080</v>
      </c>
      <c r="R82" s="305">
        <v>6423650</v>
      </c>
      <c r="S82" s="305">
        <v>6450800</v>
      </c>
      <c r="T82" s="305">
        <v>6476240</v>
      </c>
      <c r="U82" s="305">
        <v>6500190</v>
      </c>
      <c r="V82" s="305">
        <v>6527370</v>
      </c>
      <c r="W82" s="305">
        <v>6559740</v>
      </c>
      <c r="X82" s="305">
        <v>6585440</v>
      </c>
      <c r="Y82" s="305">
        <v>6614350</v>
      </c>
      <c r="Z82" s="305">
        <v>6643230</v>
      </c>
      <c r="AA82" s="305">
        <v>6675190</v>
      </c>
      <c r="AB82" s="305">
        <v>6705480</v>
      </c>
      <c r="AC82" s="305">
        <v>6740600</v>
      </c>
      <c r="AD82" s="305">
        <v>6770960</v>
      </c>
      <c r="AE82" s="305">
        <v>6798130</v>
      </c>
      <c r="AF82" s="305">
        <v>6828500</v>
      </c>
      <c r="AG82" s="305">
        <v>6855410</v>
      </c>
    </row>
    <row r="83" spans="1:33" ht="14.25" customHeight="1">
      <c r="A83" s="2" t="s">
        <v>3784</v>
      </c>
      <c r="B83" s="2">
        <v>0</v>
      </c>
      <c r="C83" s="2">
        <v>0</v>
      </c>
      <c r="D83" s="2">
        <v>0</v>
      </c>
      <c r="E83" s="2">
        <v>0</v>
      </c>
      <c r="F83" s="2">
        <v>0</v>
      </c>
      <c r="G83" s="2">
        <v>0</v>
      </c>
      <c r="H83" s="2">
        <v>0</v>
      </c>
      <c r="I83" s="2">
        <v>0</v>
      </c>
      <c r="J83" s="2">
        <v>0</v>
      </c>
      <c r="K83" s="2">
        <v>0</v>
      </c>
      <c r="L83" s="2">
        <v>0</v>
      </c>
      <c r="M83" s="2">
        <v>0</v>
      </c>
      <c r="N83" s="2">
        <v>0</v>
      </c>
      <c r="O83" s="2">
        <v>0</v>
      </c>
      <c r="P83" s="2">
        <v>0</v>
      </c>
      <c r="Q83" s="2">
        <v>0</v>
      </c>
      <c r="R83" s="2">
        <v>0</v>
      </c>
      <c r="S83" s="2">
        <v>0</v>
      </c>
      <c r="T83" s="2">
        <v>0</v>
      </c>
      <c r="U83" s="2">
        <v>0</v>
      </c>
      <c r="V83" s="2">
        <v>0</v>
      </c>
      <c r="W83" s="2">
        <v>0</v>
      </c>
      <c r="X83" s="2">
        <v>0</v>
      </c>
      <c r="Y83" s="2">
        <v>0</v>
      </c>
      <c r="Z83" s="2">
        <v>0</v>
      </c>
      <c r="AA83" s="2">
        <v>0</v>
      </c>
      <c r="AB83" s="2">
        <v>0</v>
      </c>
      <c r="AC83" s="2">
        <v>0</v>
      </c>
      <c r="AD83" s="2">
        <v>0</v>
      </c>
      <c r="AE83" s="2">
        <v>0</v>
      </c>
      <c r="AF83" s="2">
        <v>0</v>
      </c>
      <c r="AG83" s="2">
        <v>0</v>
      </c>
    </row>
    <row r="84" spans="1:33" ht="14.25" customHeight="1">
      <c r="A84" s="2" t="s">
        <v>3785</v>
      </c>
      <c r="B84" s="2">
        <v>0</v>
      </c>
      <c r="C84" s="2">
        <v>0</v>
      </c>
      <c r="D84" s="2">
        <v>0</v>
      </c>
      <c r="E84" s="2">
        <v>0</v>
      </c>
      <c r="F84" s="2">
        <v>0</v>
      </c>
      <c r="G84" s="2">
        <v>0</v>
      </c>
      <c r="H84" s="2">
        <v>0</v>
      </c>
      <c r="I84" s="2">
        <v>0</v>
      </c>
      <c r="J84" s="2">
        <v>0</v>
      </c>
      <c r="K84" s="2">
        <v>0</v>
      </c>
      <c r="L84" s="2">
        <v>0</v>
      </c>
      <c r="M84" s="2">
        <v>0</v>
      </c>
      <c r="N84" s="2">
        <v>0</v>
      </c>
      <c r="O84" s="2">
        <v>0</v>
      </c>
      <c r="P84" s="2">
        <v>0</v>
      </c>
      <c r="Q84" s="2">
        <v>0</v>
      </c>
      <c r="R84" s="2">
        <v>0</v>
      </c>
      <c r="S84" s="2">
        <v>0</v>
      </c>
      <c r="T84" s="2">
        <v>0</v>
      </c>
      <c r="U84" s="2">
        <v>0</v>
      </c>
      <c r="V84" s="2">
        <v>0</v>
      </c>
      <c r="W84" s="2">
        <v>0</v>
      </c>
      <c r="X84" s="2">
        <v>0</v>
      </c>
      <c r="Y84" s="2">
        <v>0</v>
      </c>
      <c r="Z84" s="2">
        <v>0</v>
      </c>
      <c r="AA84" s="2">
        <v>0</v>
      </c>
      <c r="AB84" s="2">
        <v>0</v>
      </c>
      <c r="AC84" s="2">
        <v>0</v>
      </c>
      <c r="AD84" s="2">
        <v>0</v>
      </c>
      <c r="AE84" s="2">
        <v>0</v>
      </c>
      <c r="AF84" s="2">
        <v>0</v>
      </c>
      <c r="AG84" s="2">
        <v>0</v>
      </c>
    </row>
    <row r="85" spans="1:33" ht="14.25" customHeight="1">
      <c r="A85" s="2" t="s">
        <v>3786</v>
      </c>
      <c r="B85" s="2">
        <v>0</v>
      </c>
      <c r="C85" s="2">
        <v>0</v>
      </c>
      <c r="D85" s="2">
        <v>0</v>
      </c>
      <c r="E85" s="2">
        <v>0</v>
      </c>
      <c r="F85" s="2">
        <v>0</v>
      </c>
      <c r="G85" s="2">
        <v>0</v>
      </c>
      <c r="H85" s="2">
        <v>0</v>
      </c>
      <c r="I85" s="2">
        <v>0</v>
      </c>
      <c r="J85" s="2">
        <v>0</v>
      </c>
      <c r="K85" s="2">
        <v>0</v>
      </c>
      <c r="L85" s="2">
        <v>0</v>
      </c>
      <c r="M85" s="2">
        <v>0</v>
      </c>
      <c r="N85" s="2">
        <v>0</v>
      </c>
      <c r="O85" s="2">
        <v>0</v>
      </c>
      <c r="P85" s="2">
        <v>0</v>
      </c>
      <c r="Q85" s="2">
        <v>0</v>
      </c>
      <c r="R85" s="2">
        <v>0</v>
      </c>
      <c r="S85" s="2">
        <v>0</v>
      </c>
      <c r="T85" s="2">
        <v>0</v>
      </c>
      <c r="U85" s="2">
        <v>0</v>
      </c>
      <c r="V85" s="2">
        <v>0</v>
      </c>
      <c r="W85" s="2">
        <v>0</v>
      </c>
      <c r="X85" s="2">
        <v>0</v>
      </c>
      <c r="Y85" s="2">
        <v>0</v>
      </c>
      <c r="Z85" s="2">
        <v>0</v>
      </c>
      <c r="AA85" s="2">
        <v>0</v>
      </c>
      <c r="AB85" s="2">
        <v>0</v>
      </c>
      <c r="AC85" s="2">
        <v>0</v>
      </c>
      <c r="AD85" s="2">
        <v>0</v>
      </c>
      <c r="AE85" s="2">
        <v>0</v>
      </c>
      <c r="AF85" s="2">
        <v>0</v>
      </c>
      <c r="AG85" s="2">
        <v>0</v>
      </c>
    </row>
    <row r="86" spans="1:33" ht="14.25" customHeight="1">
      <c r="A86" s="2" t="s">
        <v>3787</v>
      </c>
      <c r="B86" s="2">
        <v>0</v>
      </c>
      <c r="C86" s="2">
        <v>0</v>
      </c>
      <c r="D86" s="2">
        <v>0</v>
      </c>
      <c r="E86" s="2">
        <v>0</v>
      </c>
      <c r="F86" s="2">
        <v>0</v>
      </c>
      <c r="G86" s="2">
        <v>0</v>
      </c>
      <c r="H86" s="2">
        <v>0</v>
      </c>
      <c r="I86" s="2">
        <v>0</v>
      </c>
      <c r="J86" s="2">
        <v>0</v>
      </c>
      <c r="K86" s="2">
        <v>0</v>
      </c>
      <c r="L86" s="2">
        <v>0</v>
      </c>
      <c r="M86" s="2">
        <v>0</v>
      </c>
      <c r="N86" s="2">
        <v>0</v>
      </c>
      <c r="O86" s="2">
        <v>0</v>
      </c>
      <c r="P86" s="2">
        <v>0</v>
      </c>
      <c r="Q86" s="2">
        <v>0</v>
      </c>
      <c r="R86" s="2">
        <v>0</v>
      </c>
      <c r="S86" s="2">
        <v>0</v>
      </c>
      <c r="T86" s="2">
        <v>0</v>
      </c>
      <c r="U86" s="2">
        <v>0</v>
      </c>
      <c r="V86" s="2">
        <v>0</v>
      </c>
      <c r="W86" s="2">
        <v>0</v>
      </c>
      <c r="X86" s="2">
        <v>0</v>
      </c>
      <c r="Y86" s="2">
        <v>0</v>
      </c>
      <c r="Z86" s="2">
        <v>0</v>
      </c>
      <c r="AA86" s="2">
        <v>0</v>
      </c>
      <c r="AB86" s="2">
        <v>0</v>
      </c>
      <c r="AC86" s="2">
        <v>0</v>
      </c>
      <c r="AD86" s="2">
        <v>0</v>
      </c>
      <c r="AE86" s="2">
        <v>0</v>
      </c>
      <c r="AF86" s="2">
        <v>0</v>
      </c>
      <c r="AG86" s="2">
        <v>0</v>
      </c>
    </row>
    <row r="87" spans="1:33" ht="14.25" customHeight="1">
      <c r="A87" s="2" t="s">
        <v>3788</v>
      </c>
      <c r="B87" s="2">
        <v>0</v>
      </c>
      <c r="C87" s="2">
        <v>0</v>
      </c>
      <c r="D87" s="2">
        <v>0</v>
      </c>
      <c r="E87" s="2">
        <v>0</v>
      </c>
      <c r="F87" s="2">
        <v>0</v>
      </c>
      <c r="G87" s="2">
        <v>0</v>
      </c>
      <c r="H87" s="2">
        <v>0</v>
      </c>
      <c r="I87" s="2">
        <v>0</v>
      </c>
      <c r="J87" s="2">
        <v>0</v>
      </c>
      <c r="K87" s="2">
        <v>0</v>
      </c>
      <c r="L87" s="2">
        <v>0</v>
      </c>
      <c r="M87" s="2">
        <v>0</v>
      </c>
      <c r="N87" s="2">
        <v>0</v>
      </c>
      <c r="O87" s="2">
        <v>0</v>
      </c>
      <c r="P87" s="2">
        <v>0</v>
      </c>
      <c r="Q87" s="2">
        <v>0</v>
      </c>
      <c r="R87" s="2">
        <v>0</v>
      </c>
      <c r="S87" s="2">
        <v>0</v>
      </c>
      <c r="T87" s="2">
        <v>0</v>
      </c>
      <c r="U87" s="2">
        <v>0</v>
      </c>
      <c r="V87" s="2">
        <v>0</v>
      </c>
      <c r="W87" s="2">
        <v>0</v>
      </c>
      <c r="X87" s="2">
        <v>0</v>
      </c>
      <c r="Y87" s="2">
        <v>0</v>
      </c>
      <c r="Z87" s="2">
        <v>0</v>
      </c>
      <c r="AA87" s="2">
        <v>0</v>
      </c>
      <c r="AB87" s="2">
        <v>0</v>
      </c>
      <c r="AC87" s="2">
        <v>0</v>
      </c>
      <c r="AD87" s="2">
        <v>0</v>
      </c>
      <c r="AE87" s="2">
        <v>0</v>
      </c>
      <c r="AF87" s="2">
        <v>0</v>
      </c>
      <c r="AG87" s="2">
        <v>0</v>
      </c>
    </row>
    <row r="88" spans="1:33" ht="14.25" customHeight="1">
      <c r="A88" s="2" t="s">
        <v>3789</v>
      </c>
      <c r="B88" s="2">
        <v>0</v>
      </c>
      <c r="C88" s="2">
        <v>0</v>
      </c>
      <c r="D88" s="2">
        <v>0</v>
      </c>
      <c r="E88" s="2">
        <v>0</v>
      </c>
      <c r="F88" s="2">
        <v>0</v>
      </c>
      <c r="G88" s="2">
        <v>0</v>
      </c>
      <c r="H88" s="2">
        <v>0</v>
      </c>
      <c r="I88" s="2">
        <v>0</v>
      </c>
      <c r="J88" s="2">
        <v>0</v>
      </c>
      <c r="K88" s="2">
        <v>0</v>
      </c>
      <c r="L88" s="2">
        <v>0</v>
      </c>
      <c r="M88" s="2">
        <v>0</v>
      </c>
      <c r="N88" s="2">
        <v>0</v>
      </c>
      <c r="O88" s="2">
        <v>0</v>
      </c>
      <c r="P88" s="2">
        <v>0</v>
      </c>
      <c r="Q88" s="2">
        <v>0</v>
      </c>
      <c r="R88" s="2">
        <v>0</v>
      </c>
      <c r="S88" s="2">
        <v>0</v>
      </c>
      <c r="T88" s="2">
        <v>0</v>
      </c>
      <c r="U88" s="2">
        <v>0</v>
      </c>
      <c r="V88" s="2">
        <v>0</v>
      </c>
      <c r="W88" s="2">
        <v>0</v>
      </c>
      <c r="X88" s="2">
        <v>0</v>
      </c>
      <c r="Y88" s="2">
        <v>0</v>
      </c>
      <c r="Z88" s="2">
        <v>0</v>
      </c>
      <c r="AA88" s="2">
        <v>0</v>
      </c>
      <c r="AB88" s="2">
        <v>0</v>
      </c>
      <c r="AC88" s="2">
        <v>0</v>
      </c>
      <c r="AD88" s="2">
        <v>0</v>
      </c>
      <c r="AE88" s="2">
        <v>0</v>
      </c>
      <c r="AF88" s="2">
        <v>0</v>
      </c>
      <c r="AG88" s="2">
        <v>0</v>
      </c>
    </row>
    <row r="89" spans="1:33" ht="14.25" customHeight="1">
      <c r="A89" s="2" t="s">
        <v>3790</v>
      </c>
      <c r="B89" s="2">
        <v>0</v>
      </c>
      <c r="C89" s="2">
        <v>0</v>
      </c>
      <c r="D89" s="2">
        <v>0</v>
      </c>
      <c r="E89" s="2">
        <v>0</v>
      </c>
      <c r="F89" s="2">
        <v>0</v>
      </c>
      <c r="G89" s="2">
        <v>0</v>
      </c>
      <c r="H89" s="2">
        <v>0</v>
      </c>
      <c r="I89" s="2">
        <v>0</v>
      </c>
      <c r="J89" s="2">
        <v>0</v>
      </c>
      <c r="K89" s="2">
        <v>0</v>
      </c>
      <c r="L89" s="2">
        <v>0</v>
      </c>
      <c r="M89" s="2">
        <v>0</v>
      </c>
      <c r="N89" s="2">
        <v>0</v>
      </c>
      <c r="O89" s="2">
        <v>0</v>
      </c>
      <c r="P89" s="2">
        <v>0</v>
      </c>
      <c r="Q89" s="2">
        <v>0</v>
      </c>
      <c r="R89" s="2">
        <v>0</v>
      </c>
      <c r="S89" s="2">
        <v>0</v>
      </c>
      <c r="T89" s="2">
        <v>0</v>
      </c>
      <c r="U89" s="2">
        <v>0</v>
      </c>
      <c r="V89" s="2">
        <v>0</v>
      </c>
      <c r="W89" s="2">
        <v>0</v>
      </c>
      <c r="X89" s="2">
        <v>0</v>
      </c>
      <c r="Y89" s="2">
        <v>0</v>
      </c>
      <c r="Z89" s="2">
        <v>0</v>
      </c>
      <c r="AA89" s="2">
        <v>0</v>
      </c>
      <c r="AB89" s="2">
        <v>0</v>
      </c>
      <c r="AC89" s="2">
        <v>0</v>
      </c>
      <c r="AD89" s="2">
        <v>0</v>
      </c>
      <c r="AE89" s="2">
        <v>0</v>
      </c>
      <c r="AF89" s="2">
        <v>0</v>
      </c>
      <c r="AG89" s="2">
        <v>0</v>
      </c>
    </row>
    <row r="90" spans="1:33" ht="14.25" customHeight="1">
      <c r="A90" s="2" t="s">
        <v>3791</v>
      </c>
      <c r="B90" s="2">
        <v>0</v>
      </c>
      <c r="C90" s="2">
        <v>0</v>
      </c>
      <c r="D90" s="2">
        <v>0</v>
      </c>
      <c r="E90" s="2">
        <v>0</v>
      </c>
      <c r="F90" s="2">
        <v>0</v>
      </c>
      <c r="G90" s="2">
        <v>0</v>
      </c>
      <c r="H90" s="2">
        <v>0</v>
      </c>
      <c r="I90" s="2">
        <v>0</v>
      </c>
      <c r="J90" s="2">
        <v>0</v>
      </c>
      <c r="K90" s="2">
        <v>0</v>
      </c>
      <c r="L90" s="2">
        <v>0</v>
      </c>
      <c r="M90" s="2">
        <v>0</v>
      </c>
      <c r="N90" s="2">
        <v>0</v>
      </c>
      <c r="O90" s="2">
        <v>0</v>
      </c>
      <c r="P90" s="2">
        <v>0</v>
      </c>
      <c r="Q90" s="2">
        <v>0</v>
      </c>
      <c r="R90" s="2">
        <v>0</v>
      </c>
      <c r="S90" s="2">
        <v>0</v>
      </c>
      <c r="T90" s="2">
        <v>0</v>
      </c>
      <c r="U90" s="2">
        <v>0</v>
      </c>
      <c r="V90" s="2">
        <v>0</v>
      </c>
      <c r="W90" s="2">
        <v>0</v>
      </c>
      <c r="X90" s="2">
        <v>0</v>
      </c>
      <c r="Y90" s="2">
        <v>0</v>
      </c>
      <c r="Z90" s="2">
        <v>0</v>
      </c>
      <c r="AA90" s="2">
        <v>0</v>
      </c>
      <c r="AB90" s="2">
        <v>0</v>
      </c>
      <c r="AC90" s="2">
        <v>0</v>
      </c>
      <c r="AD90" s="2">
        <v>0</v>
      </c>
      <c r="AE90" s="2">
        <v>0</v>
      </c>
      <c r="AF90" s="2">
        <v>0</v>
      </c>
      <c r="AG90" s="2">
        <v>0</v>
      </c>
    </row>
    <row r="91" spans="1:33" ht="14.25" customHeight="1">
      <c r="A91" s="2" t="s">
        <v>3792</v>
      </c>
      <c r="B91" s="2">
        <v>0</v>
      </c>
      <c r="C91" s="2">
        <v>0</v>
      </c>
      <c r="D91" s="2">
        <v>0</v>
      </c>
      <c r="E91" s="2">
        <v>0</v>
      </c>
      <c r="F91" s="2">
        <v>0</v>
      </c>
      <c r="G91" s="2">
        <v>0</v>
      </c>
      <c r="H91" s="2">
        <v>0</v>
      </c>
      <c r="I91" s="2">
        <v>0</v>
      </c>
      <c r="J91" s="2">
        <v>0</v>
      </c>
      <c r="K91" s="2">
        <v>0</v>
      </c>
      <c r="L91" s="2">
        <v>0</v>
      </c>
      <c r="M91" s="2">
        <v>0</v>
      </c>
      <c r="N91" s="2">
        <v>0</v>
      </c>
      <c r="O91" s="2">
        <v>0</v>
      </c>
      <c r="P91" s="2">
        <v>0</v>
      </c>
      <c r="Q91" s="2">
        <v>0</v>
      </c>
      <c r="R91" s="2">
        <v>0</v>
      </c>
      <c r="S91" s="2">
        <v>0</v>
      </c>
      <c r="T91" s="2">
        <v>0</v>
      </c>
      <c r="U91" s="2">
        <v>0</v>
      </c>
      <c r="V91" s="2">
        <v>0</v>
      </c>
      <c r="W91" s="2">
        <v>0</v>
      </c>
      <c r="X91" s="2">
        <v>0</v>
      </c>
      <c r="Y91" s="2">
        <v>0</v>
      </c>
      <c r="Z91" s="2">
        <v>0</v>
      </c>
      <c r="AA91" s="2">
        <v>0</v>
      </c>
      <c r="AB91" s="2">
        <v>0</v>
      </c>
      <c r="AC91" s="2">
        <v>0</v>
      </c>
      <c r="AD91" s="2">
        <v>0</v>
      </c>
      <c r="AE91" s="2">
        <v>0</v>
      </c>
      <c r="AF91" s="2">
        <v>0</v>
      </c>
      <c r="AG91" s="2">
        <v>0</v>
      </c>
    </row>
    <row r="92" spans="1:33" ht="14.25" customHeight="1">
      <c r="A92" s="2" t="s">
        <v>3793</v>
      </c>
      <c r="B92" s="2">
        <v>0</v>
      </c>
      <c r="C92" s="2">
        <v>0</v>
      </c>
      <c r="D92" s="2">
        <v>0</v>
      </c>
      <c r="E92" s="2">
        <v>0</v>
      </c>
      <c r="F92" s="2">
        <v>0</v>
      </c>
      <c r="G92" s="2">
        <v>0</v>
      </c>
      <c r="H92" s="2">
        <v>0</v>
      </c>
      <c r="I92" s="2">
        <v>0</v>
      </c>
      <c r="J92" s="2">
        <v>0</v>
      </c>
      <c r="K92" s="2">
        <v>0</v>
      </c>
      <c r="L92" s="2">
        <v>0</v>
      </c>
      <c r="M92" s="2">
        <v>0</v>
      </c>
      <c r="N92" s="2">
        <v>0</v>
      </c>
      <c r="O92" s="2">
        <v>0</v>
      </c>
      <c r="P92" s="2">
        <v>0</v>
      </c>
      <c r="Q92" s="2">
        <v>0</v>
      </c>
      <c r="R92" s="2">
        <v>0</v>
      </c>
      <c r="S92" s="2">
        <v>0</v>
      </c>
      <c r="T92" s="2">
        <v>0</v>
      </c>
      <c r="U92" s="2">
        <v>0</v>
      </c>
      <c r="V92" s="2">
        <v>0</v>
      </c>
      <c r="W92" s="2">
        <v>0</v>
      </c>
      <c r="X92" s="2">
        <v>0</v>
      </c>
      <c r="Y92" s="2">
        <v>0</v>
      </c>
      <c r="Z92" s="2">
        <v>0</v>
      </c>
      <c r="AA92" s="2">
        <v>0</v>
      </c>
      <c r="AB92" s="2">
        <v>0</v>
      </c>
      <c r="AC92" s="2">
        <v>0</v>
      </c>
      <c r="AD92" s="2">
        <v>0</v>
      </c>
      <c r="AE92" s="2">
        <v>0</v>
      </c>
      <c r="AF92" s="2">
        <v>0</v>
      </c>
      <c r="AG92" s="2">
        <v>0</v>
      </c>
    </row>
    <row r="93" spans="1:33" ht="14.25" customHeight="1">
      <c r="A93" s="2" t="s">
        <v>3720</v>
      </c>
      <c r="B93" s="305">
        <v>69642900000</v>
      </c>
      <c r="C93" s="305">
        <v>66591900000</v>
      </c>
      <c r="D93" s="305">
        <v>68370700000</v>
      </c>
      <c r="E93" s="305">
        <v>69802000000</v>
      </c>
      <c r="F93" s="305">
        <v>71047000000</v>
      </c>
      <c r="G93" s="305">
        <v>72100800000</v>
      </c>
      <c r="H93" s="305">
        <v>73079600000</v>
      </c>
      <c r="I93" s="305">
        <v>74051600000</v>
      </c>
      <c r="J93" s="305">
        <v>74933400000</v>
      </c>
      <c r="K93" s="305">
        <v>75812100000</v>
      </c>
      <c r="L93" s="305">
        <v>76821400000</v>
      </c>
      <c r="M93" s="305">
        <v>77571400000</v>
      </c>
      <c r="N93" s="305">
        <v>78428600000</v>
      </c>
      <c r="O93" s="305">
        <v>79285700000</v>
      </c>
      <c r="P93" s="305">
        <v>80107100000</v>
      </c>
      <c r="Q93" s="305">
        <v>80964300000</v>
      </c>
      <c r="R93" s="305">
        <v>81785700000</v>
      </c>
      <c r="S93" s="305">
        <v>82678600000</v>
      </c>
      <c r="T93" s="305">
        <v>83571400000</v>
      </c>
      <c r="U93" s="305">
        <v>84464300000</v>
      </c>
      <c r="V93" s="305">
        <v>85321400000</v>
      </c>
      <c r="W93" s="305">
        <v>86214300000</v>
      </c>
      <c r="X93" s="305">
        <v>87107100000</v>
      </c>
      <c r="Y93" s="305">
        <v>88035700000</v>
      </c>
      <c r="Z93" s="305">
        <v>88928600000</v>
      </c>
      <c r="AA93" s="305">
        <v>89821400000</v>
      </c>
      <c r="AB93" s="305">
        <v>90714300000</v>
      </c>
      <c r="AC93" s="305">
        <v>91642900000</v>
      </c>
      <c r="AD93" s="305">
        <v>92535700000</v>
      </c>
      <c r="AE93" s="305">
        <v>93464300000</v>
      </c>
      <c r="AF93" s="305">
        <v>94357100000</v>
      </c>
      <c r="AG93" s="305">
        <v>95285700000</v>
      </c>
    </row>
    <row r="94" spans="1:33" ht="14.25" customHeight="1">
      <c r="A94" s="2" t="s">
        <v>3721</v>
      </c>
      <c r="B94" s="305">
        <v>1366790000</v>
      </c>
      <c r="C94" s="305">
        <v>1303440000</v>
      </c>
      <c r="D94" s="305">
        <v>1331690000</v>
      </c>
      <c r="E94" s="305">
        <v>1353300000</v>
      </c>
      <c r="F94" s="305">
        <v>1370880000</v>
      </c>
      <c r="G94" s="305">
        <v>1385360000</v>
      </c>
      <c r="H94" s="305">
        <v>1397670000</v>
      </c>
      <c r="I94" s="305">
        <v>1408080000</v>
      </c>
      <c r="J94" s="305">
        <v>1417030000</v>
      </c>
      <c r="K94" s="305">
        <v>1425610000</v>
      </c>
      <c r="L94" s="305">
        <v>1436230000</v>
      </c>
      <c r="M94" s="305">
        <v>1443020000</v>
      </c>
      <c r="N94" s="305">
        <v>1448680000</v>
      </c>
      <c r="O94" s="305">
        <v>1454720000</v>
      </c>
      <c r="P94" s="305">
        <v>1460750000</v>
      </c>
      <c r="Q94" s="305">
        <v>1466420000</v>
      </c>
      <c r="R94" s="305">
        <v>1472450000</v>
      </c>
      <c r="S94" s="305">
        <v>1477740000</v>
      </c>
      <c r="T94" s="305">
        <v>1483020000</v>
      </c>
      <c r="U94" s="305">
        <v>1487920000</v>
      </c>
      <c r="V94" s="305">
        <v>1493210000</v>
      </c>
      <c r="W94" s="305">
        <v>1498490000</v>
      </c>
      <c r="X94" s="305">
        <v>1503400000</v>
      </c>
      <c r="Y94" s="305">
        <v>1508300000</v>
      </c>
      <c r="Z94" s="305">
        <v>1512830000</v>
      </c>
      <c r="AA94" s="305">
        <v>1517740000</v>
      </c>
      <c r="AB94" s="305">
        <v>1522640000</v>
      </c>
      <c r="AC94" s="305">
        <v>1527170000</v>
      </c>
      <c r="AD94" s="305">
        <v>1531700000</v>
      </c>
      <c r="AE94" s="305">
        <v>1536230000</v>
      </c>
      <c r="AF94" s="305">
        <v>1540750000</v>
      </c>
      <c r="AG94" s="305">
        <v>1545280000</v>
      </c>
    </row>
    <row r="95" spans="1:33" ht="14.25" customHeight="1">
      <c r="A95" s="2" t="s">
        <v>3794</v>
      </c>
      <c r="B95" s="2">
        <v>0</v>
      </c>
      <c r="C95" s="2">
        <v>0</v>
      </c>
      <c r="D95" s="2">
        <v>0</v>
      </c>
      <c r="E95" s="2">
        <v>0</v>
      </c>
      <c r="F95" s="2">
        <v>0</v>
      </c>
      <c r="G95" s="2">
        <v>0</v>
      </c>
      <c r="H95" s="2">
        <v>0</v>
      </c>
      <c r="I95" s="2">
        <v>0</v>
      </c>
      <c r="J95" s="2">
        <v>0</v>
      </c>
      <c r="K95" s="2">
        <v>0</v>
      </c>
      <c r="L95" s="2">
        <v>0</v>
      </c>
      <c r="M95" s="2">
        <v>0</v>
      </c>
      <c r="N95" s="2">
        <v>0</v>
      </c>
      <c r="O95" s="2">
        <v>0</v>
      </c>
      <c r="P95" s="2">
        <v>0</v>
      </c>
      <c r="Q95" s="2">
        <v>0</v>
      </c>
      <c r="R95" s="2">
        <v>0</v>
      </c>
      <c r="S95" s="2">
        <v>0</v>
      </c>
      <c r="T95" s="2">
        <v>0</v>
      </c>
      <c r="U95" s="2">
        <v>0</v>
      </c>
      <c r="V95" s="2">
        <v>0</v>
      </c>
      <c r="W95" s="2">
        <v>0</v>
      </c>
      <c r="X95" s="2">
        <v>0</v>
      </c>
      <c r="Y95" s="2">
        <v>0</v>
      </c>
      <c r="Z95" s="2">
        <v>0</v>
      </c>
      <c r="AA95" s="2">
        <v>0</v>
      </c>
      <c r="AB95" s="2">
        <v>0</v>
      </c>
      <c r="AC95" s="2">
        <v>0</v>
      </c>
      <c r="AD95" s="2">
        <v>0</v>
      </c>
      <c r="AE95" s="2">
        <v>0</v>
      </c>
      <c r="AF95" s="2">
        <v>0</v>
      </c>
      <c r="AG95" s="2">
        <v>0</v>
      </c>
    </row>
    <row r="96" spans="1:33" ht="14.25" customHeight="1">
      <c r="A96" s="2" t="s">
        <v>3716</v>
      </c>
      <c r="B96" s="305">
        <v>702982000000</v>
      </c>
      <c r="C96" s="305">
        <v>659969000000</v>
      </c>
      <c r="D96" s="305">
        <v>680295000000</v>
      </c>
      <c r="E96" s="305">
        <v>697653000000</v>
      </c>
      <c r="F96" s="305">
        <v>709470000000</v>
      </c>
      <c r="G96" s="305">
        <v>720497000000</v>
      </c>
      <c r="H96" s="305">
        <v>730573000000</v>
      </c>
      <c r="I96" s="305">
        <v>739542000000</v>
      </c>
      <c r="J96" s="305">
        <v>747142000000</v>
      </c>
      <c r="K96" s="305">
        <v>754253000000</v>
      </c>
      <c r="L96" s="305">
        <v>763087000000</v>
      </c>
      <c r="M96" s="305">
        <v>769944000000</v>
      </c>
      <c r="N96" s="305">
        <v>776791000000</v>
      </c>
      <c r="O96" s="305">
        <v>784404000000</v>
      </c>
      <c r="P96" s="305">
        <v>790491000000</v>
      </c>
      <c r="Q96" s="305">
        <v>797162000000</v>
      </c>
      <c r="R96" s="305">
        <v>803609000000</v>
      </c>
      <c r="S96" s="305">
        <v>809602000000</v>
      </c>
      <c r="T96" s="305">
        <v>815753000000</v>
      </c>
      <c r="U96" s="305">
        <v>821776000000</v>
      </c>
      <c r="V96" s="305">
        <v>827699000000</v>
      </c>
      <c r="W96" s="305">
        <v>833751000000</v>
      </c>
      <c r="X96" s="305">
        <v>839599000000</v>
      </c>
      <c r="Y96" s="305">
        <v>845447000000</v>
      </c>
      <c r="Z96" s="305">
        <v>851526000000</v>
      </c>
      <c r="AA96" s="305">
        <v>857680000000</v>
      </c>
      <c r="AB96" s="305">
        <v>864038000000</v>
      </c>
      <c r="AC96" s="305">
        <v>870524000000</v>
      </c>
      <c r="AD96" s="305">
        <v>876909000000</v>
      </c>
      <c r="AE96" s="305">
        <v>883470000000</v>
      </c>
      <c r="AF96" s="305">
        <v>890058000000</v>
      </c>
      <c r="AG96" s="305">
        <v>896722000000</v>
      </c>
    </row>
    <row r="97" spans="1:33" ht="14.25" customHeight="1">
      <c r="A97" s="2" t="s">
        <v>3795</v>
      </c>
      <c r="B97" s="305">
        <v>8540570</v>
      </c>
      <c r="C97" s="305">
        <v>8333270</v>
      </c>
      <c r="D97" s="305">
        <v>8517150</v>
      </c>
      <c r="E97" s="305">
        <v>8660980</v>
      </c>
      <c r="F97" s="305">
        <v>8764720</v>
      </c>
      <c r="G97" s="305">
        <v>8860520</v>
      </c>
      <c r="H97" s="305">
        <v>8943920</v>
      </c>
      <c r="I97" s="305">
        <v>9010750</v>
      </c>
      <c r="J97" s="305">
        <v>9080110</v>
      </c>
      <c r="K97" s="305">
        <v>9144640</v>
      </c>
      <c r="L97" s="305">
        <v>9231600</v>
      </c>
      <c r="M97" s="305">
        <v>9292270</v>
      </c>
      <c r="N97" s="305">
        <v>9377540</v>
      </c>
      <c r="O97" s="305">
        <v>9480270</v>
      </c>
      <c r="P97" s="305">
        <v>9552670</v>
      </c>
      <c r="Q97" s="305">
        <v>9637190</v>
      </c>
      <c r="R97" s="305">
        <v>9719470</v>
      </c>
      <c r="S97" s="305">
        <v>9791940</v>
      </c>
      <c r="T97" s="305">
        <v>9870520</v>
      </c>
      <c r="U97" s="305">
        <v>9946050</v>
      </c>
      <c r="V97" s="305">
        <v>10021600</v>
      </c>
      <c r="W97" s="305">
        <v>10100200</v>
      </c>
      <c r="X97" s="305">
        <v>10175000</v>
      </c>
      <c r="Y97" s="305">
        <v>10249700</v>
      </c>
      <c r="Z97" s="305">
        <v>10331400</v>
      </c>
      <c r="AA97" s="305">
        <v>10413700</v>
      </c>
      <c r="AB97" s="305">
        <v>10499900</v>
      </c>
      <c r="AC97" s="305">
        <v>10589100</v>
      </c>
      <c r="AD97" s="305">
        <v>10678300</v>
      </c>
      <c r="AE97" s="305">
        <v>10768200</v>
      </c>
      <c r="AF97" s="305">
        <v>10861200</v>
      </c>
      <c r="AG97" s="305">
        <v>10954900</v>
      </c>
    </row>
    <row r="98" spans="1:33" ht="14.25" customHeight="1">
      <c r="A98" s="2" t="s">
        <v>3796</v>
      </c>
      <c r="B98" s="305">
        <v>137304000</v>
      </c>
      <c r="C98" s="305">
        <v>129250000</v>
      </c>
      <c r="D98" s="305">
        <v>133372000</v>
      </c>
      <c r="E98" s="305">
        <v>136939000</v>
      </c>
      <c r="F98" s="305">
        <v>139304000</v>
      </c>
      <c r="G98" s="305">
        <v>141557000</v>
      </c>
      <c r="H98" s="305">
        <v>143633000</v>
      </c>
      <c r="I98" s="305">
        <v>145457000</v>
      </c>
      <c r="J98" s="305">
        <v>147023000</v>
      </c>
      <c r="K98" s="305">
        <v>148512000</v>
      </c>
      <c r="L98" s="305">
        <v>150355000</v>
      </c>
      <c r="M98" s="305">
        <v>151818000</v>
      </c>
      <c r="N98" s="305">
        <v>153365000</v>
      </c>
      <c r="O98" s="305">
        <v>155168000</v>
      </c>
      <c r="P98" s="305">
        <v>156499000</v>
      </c>
      <c r="Q98" s="305">
        <v>158026000</v>
      </c>
      <c r="R98" s="305">
        <v>159496000</v>
      </c>
      <c r="S98" s="305">
        <v>160829000</v>
      </c>
      <c r="T98" s="305">
        <v>162242000</v>
      </c>
      <c r="U98" s="305">
        <v>163616000</v>
      </c>
      <c r="V98" s="305">
        <v>164990000</v>
      </c>
      <c r="W98" s="305">
        <v>166403000</v>
      </c>
      <c r="X98" s="305">
        <v>167758000</v>
      </c>
      <c r="Y98" s="305">
        <v>169112000</v>
      </c>
      <c r="Z98" s="305">
        <v>170565000</v>
      </c>
      <c r="AA98" s="305">
        <v>172037000</v>
      </c>
      <c r="AB98" s="305">
        <v>173569000</v>
      </c>
      <c r="AC98" s="305">
        <v>175140000</v>
      </c>
      <c r="AD98" s="305">
        <v>176711000</v>
      </c>
      <c r="AE98" s="305">
        <v>178302000</v>
      </c>
      <c r="AF98" s="305">
        <v>179932000</v>
      </c>
      <c r="AG98" s="305">
        <v>181581000</v>
      </c>
    </row>
    <row r="99" spans="1:33" ht="14.25" customHeight="1">
      <c r="A99" s="2" t="s">
        <v>3797</v>
      </c>
      <c r="B99" s="305">
        <v>313855000</v>
      </c>
      <c r="C99" s="305">
        <v>291796000</v>
      </c>
      <c r="D99" s="305">
        <v>302118000</v>
      </c>
      <c r="E99" s="305">
        <v>311242000</v>
      </c>
      <c r="F99" s="305">
        <v>317185000</v>
      </c>
      <c r="G99" s="305">
        <v>322882000</v>
      </c>
      <c r="H99" s="305">
        <v>328194000</v>
      </c>
      <c r="I99" s="305">
        <v>332941000</v>
      </c>
      <c r="J99" s="305">
        <v>336865000</v>
      </c>
      <c r="K99" s="305">
        <v>340614000</v>
      </c>
      <c r="L99" s="305">
        <v>345166000</v>
      </c>
      <c r="M99" s="305">
        <v>348881000</v>
      </c>
      <c r="N99" s="305">
        <v>352549000</v>
      </c>
      <c r="O99" s="305">
        <v>356784000</v>
      </c>
      <c r="P99" s="305">
        <v>359951000</v>
      </c>
      <c r="Q99" s="305">
        <v>363567000</v>
      </c>
      <c r="R99" s="305">
        <v>367034000</v>
      </c>
      <c r="S99" s="305">
        <v>370210000</v>
      </c>
      <c r="T99" s="305">
        <v>373556000</v>
      </c>
      <c r="U99" s="305">
        <v>376818000</v>
      </c>
      <c r="V99" s="305">
        <v>380081000</v>
      </c>
      <c r="W99" s="305">
        <v>383427000</v>
      </c>
      <c r="X99" s="305">
        <v>386639000</v>
      </c>
      <c r="Y99" s="305">
        <v>389851000</v>
      </c>
      <c r="Z99" s="305">
        <v>393280000</v>
      </c>
      <c r="AA99" s="305">
        <v>396759000</v>
      </c>
      <c r="AB99" s="305">
        <v>400372000</v>
      </c>
      <c r="AC99" s="305">
        <v>404069000</v>
      </c>
      <c r="AD99" s="305">
        <v>407765000</v>
      </c>
      <c r="AE99" s="305">
        <v>411511000</v>
      </c>
      <c r="AF99" s="305">
        <v>415341000</v>
      </c>
      <c r="AG99" s="305">
        <v>419221000</v>
      </c>
    </row>
    <row r="100" spans="1:33" ht="14.25" customHeight="1">
      <c r="A100" s="2" t="s">
        <v>3798</v>
      </c>
      <c r="B100" s="305">
        <v>43507400</v>
      </c>
      <c r="C100" s="305">
        <v>40056400</v>
      </c>
      <c r="D100" s="305">
        <v>41584300</v>
      </c>
      <c r="E100" s="305">
        <v>42953300</v>
      </c>
      <c r="F100" s="305">
        <v>43834700</v>
      </c>
      <c r="G100" s="305">
        <v>44683000</v>
      </c>
      <c r="H100" s="305">
        <v>45479600</v>
      </c>
      <c r="I100" s="305">
        <v>46198900</v>
      </c>
      <c r="J100" s="305">
        <v>46778900</v>
      </c>
      <c r="K100" s="305">
        <v>47334600</v>
      </c>
      <c r="L100" s="305">
        <v>48001000</v>
      </c>
      <c r="M100" s="305">
        <v>48554900</v>
      </c>
      <c r="N100" s="305">
        <v>49076300</v>
      </c>
      <c r="O100" s="305">
        <v>49674200</v>
      </c>
      <c r="P100" s="305">
        <v>50125300</v>
      </c>
      <c r="Q100" s="305">
        <v>50638700</v>
      </c>
      <c r="R100" s="305">
        <v>51129700</v>
      </c>
      <c r="S100" s="305">
        <v>51583100</v>
      </c>
      <c r="T100" s="305">
        <v>52059100</v>
      </c>
      <c r="U100" s="305">
        <v>52524200</v>
      </c>
      <c r="V100" s="305">
        <v>52989400</v>
      </c>
      <c r="W100" s="305">
        <v>53465300</v>
      </c>
      <c r="X100" s="305">
        <v>53922900</v>
      </c>
      <c r="Y100" s="305">
        <v>54380400</v>
      </c>
      <c r="Z100" s="305">
        <v>54867100</v>
      </c>
      <c r="AA100" s="305">
        <v>55361400</v>
      </c>
      <c r="AB100" s="305">
        <v>55874000</v>
      </c>
      <c r="AC100" s="305">
        <v>56397400</v>
      </c>
      <c r="AD100" s="305">
        <v>56920800</v>
      </c>
      <c r="AE100" s="305">
        <v>57451800</v>
      </c>
      <c r="AF100" s="305">
        <v>57993500</v>
      </c>
      <c r="AG100" s="305">
        <v>58542900</v>
      </c>
    </row>
    <row r="101" spans="1:33" ht="14.25" customHeight="1">
      <c r="A101" s="2" t="s">
        <v>3799</v>
      </c>
      <c r="B101" s="305">
        <v>31523600</v>
      </c>
      <c r="C101" s="305">
        <v>29269800</v>
      </c>
      <c r="D101" s="305">
        <v>30316000</v>
      </c>
      <c r="E101" s="305">
        <v>31242500</v>
      </c>
      <c r="F101" s="305">
        <v>31845000</v>
      </c>
      <c r="G101" s="305">
        <v>32422900</v>
      </c>
      <c r="H101" s="305">
        <v>32962200</v>
      </c>
      <c r="I101" s="305">
        <v>33444900</v>
      </c>
      <c r="J101" s="305">
        <v>33842400</v>
      </c>
      <c r="K101" s="305">
        <v>34222300</v>
      </c>
      <c r="L101" s="305">
        <v>34682900</v>
      </c>
      <c r="M101" s="305">
        <v>35059700</v>
      </c>
      <c r="N101" s="305">
        <v>35429300</v>
      </c>
      <c r="O101" s="305">
        <v>35855600</v>
      </c>
      <c r="P101" s="305">
        <v>36174700</v>
      </c>
      <c r="Q101" s="305">
        <v>36539000</v>
      </c>
      <c r="R101" s="305">
        <v>36888200</v>
      </c>
      <c r="S101" s="305">
        <v>37208300</v>
      </c>
      <c r="T101" s="305">
        <v>37545600</v>
      </c>
      <c r="U101" s="305">
        <v>37874500</v>
      </c>
      <c r="V101" s="305">
        <v>38203400</v>
      </c>
      <c r="W101" s="305">
        <v>38540600</v>
      </c>
      <c r="X101" s="305">
        <v>38864400</v>
      </c>
      <c r="Y101" s="305">
        <v>39188200</v>
      </c>
      <c r="Z101" s="305">
        <v>39533700</v>
      </c>
      <c r="AA101" s="305">
        <v>39884300</v>
      </c>
      <c r="AB101" s="305">
        <v>40248300</v>
      </c>
      <c r="AC101" s="305">
        <v>40620600</v>
      </c>
      <c r="AD101" s="305">
        <v>40992900</v>
      </c>
      <c r="AE101" s="305">
        <v>41370300</v>
      </c>
      <c r="AF101" s="305">
        <v>41756000</v>
      </c>
      <c r="AG101" s="305">
        <v>42146800</v>
      </c>
    </row>
    <row r="102" spans="1:33" ht="14.25" customHeight="1">
      <c r="A102" s="2" t="s">
        <v>3800</v>
      </c>
      <c r="B102" s="305">
        <v>4116610</v>
      </c>
      <c r="C102" s="305">
        <v>3623800</v>
      </c>
      <c r="D102" s="305">
        <v>3808280</v>
      </c>
      <c r="E102" s="305">
        <v>3972730</v>
      </c>
      <c r="F102" s="305">
        <v>4052420</v>
      </c>
      <c r="G102" s="305">
        <v>4121240</v>
      </c>
      <c r="H102" s="305">
        <v>4184830</v>
      </c>
      <c r="I102" s="305">
        <v>4216620</v>
      </c>
      <c r="J102" s="305">
        <v>4219430</v>
      </c>
      <c r="K102" s="305">
        <v>4213540</v>
      </c>
      <c r="L102" s="305">
        <v>4216690</v>
      </c>
      <c r="M102" s="305">
        <v>4209200</v>
      </c>
      <c r="N102" s="305">
        <v>4180860</v>
      </c>
      <c r="O102" s="305">
        <v>4157780</v>
      </c>
      <c r="P102" s="305">
        <v>4124660</v>
      </c>
      <c r="Q102" s="305">
        <v>4089420</v>
      </c>
      <c r="R102" s="305">
        <v>4060330</v>
      </c>
      <c r="S102" s="305">
        <v>4071920</v>
      </c>
      <c r="T102" s="305">
        <v>4104190</v>
      </c>
      <c r="U102" s="305">
        <v>4135700</v>
      </c>
      <c r="V102" s="305">
        <v>4167220</v>
      </c>
      <c r="W102" s="305">
        <v>4199480</v>
      </c>
      <c r="X102" s="305">
        <v>4230490</v>
      </c>
      <c r="Y102" s="305">
        <v>4261500</v>
      </c>
      <c r="Z102" s="305">
        <v>4294510</v>
      </c>
      <c r="AA102" s="305">
        <v>4328030</v>
      </c>
      <c r="AB102" s="305">
        <v>4362810</v>
      </c>
      <c r="AC102" s="305">
        <v>4398330</v>
      </c>
      <c r="AD102" s="305">
        <v>4433860</v>
      </c>
      <c r="AE102" s="305">
        <v>4469890</v>
      </c>
      <c r="AF102" s="305">
        <v>4506670</v>
      </c>
      <c r="AG102" s="305">
        <v>4543960</v>
      </c>
    </row>
    <row r="103" spans="1:33" ht="14.25" customHeight="1">
      <c r="A103" s="2" t="s">
        <v>3801</v>
      </c>
      <c r="B103" s="305">
        <v>3594430</v>
      </c>
      <c r="C103" s="305">
        <v>3382780</v>
      </c>
      <c r="D103" s="305">
        <v>3490870</v>
      </c>
      <c r="E103" s="305">
        <v>3584470</v>
      </c>
      <c r="F103" s="305">
        <v>3646500</v>
      </c>
      <c r="G103" s="305">
        <v>3705590</v>
      </c>
      <c r="H103" s="305">
        <v>3760050</v>
      </c>
      <c r="I103" s="305">
        <v>3807940</v>
      </c>
      <c r="J103" s="305">
        <v>3849000</v>
      </c>
      <c r="K103" s="305">
        <v>3888060</v>
      </c>
      <c r="L103" s="305">
        <v>3936360</v>
      </c>
      <c r="M103" s="305">
        <v>3974720</v>
      </c>
      <c r="N103" s="305">
        <v>4015250</v>
      </c>
      <c r="O103" s="305">
        <v>4062470</v>
      </c>
      <c r="P103" s="305">
        <v>4097330</v>
      </c>
      <c r="Q103" s="305">
        <v>4137340</v>
      </c>
      <c r="R103" s="305">
        <v>4175810</v>
      </c>
      <c r="S103" s="305">
        <v>4210740</v>
      </c>
      <c r="T103" s="305">
        <v>4247760</v>
      </c>
      <c r="U103" s="305">
        <v>4283750</v>
      </c>
      <c r="V103" s="305">
        <v>4319740</v>
      </c>
      <c r="W103" s="305">
        <v>4356770</v>
      </c>
      <c r="X103" s="305">
        <v>4392240</v>
      </c>
      <c r="Y103" s="305">
        <v>4427720</v>
      </c>
      <c r="Z103" s="305">
        <v>4465780</v>
      </c>
      <c r="AA103" s="305">
        <v>4504350</v>
      </c>
      <c r="AB103" s="305">
        <v>4544470</v>
      </c>
      <c r="AC103" s="305">
        <v>4585620</v>
      </c>
      <c r="AD103" s="305">
        <v>4626770</v>
      </c>
      <c r="AE103" s="305">
        <v>4668430</v>
      </c>
      <c r="AF103" s="305">
        <v>4711120</v>
      </c>
      <c r="AG103" s="305">
        <v>4754330</v>
      </c>
    </row>
    <row r="104" spans="1:33" ht="14.25" customHeight="1">
      <c r="A104" s="2" t="s">
        <v>3802</v>
      </c>
      <c r="B104" s="305">
        <v>9085620</v>
      </c>
      <c r="C104" s="305">
        <v>8561020</v>
      </c>
      <c r="D104" s="305">
        <v>8831700</v>
      </c>
      <c r="E104" s="305">
        <v>9065550</v>
      </c>
      <c r="F104" s="305">
        <v>9220890</v>
      </c>
      <c r="G104" s="305">
        <v>9368760</v>
      </c>
      <c r="H104" s="305">
        <v>9504920</v>
      </c>
      <c r="I104" s="305">
        <v>9624490</v>
      </c>
      <c r="J104" s="305">
        <v>9727480</v>
      </c>
      <c r="K104" s="305">
        <v>9825390</v>
      </c>
      <c r="L104" s="305">
        <v>9946720</v>
      </c>
      <c r="M104" s="305">
        <v>10042800</v>
      </c>
      <c r="N104" s="305">
        <v>10145100</v>
      </c>
      <c r="O104" s="305">
        <v>10264400</v>
      </c>
      <c r="P104" s="305">
        <v>10352300</v>
      </c>
      <c r="Q104" s="305">
        <v>10453300</v>
      </c>
      <c r="R104" s="305">
        <v>10550500</v>
      </c>
      <c r="S104" s="305">
        <v>10638500</v>
      </c>
      <c r="T104" s="305">
        <v>10731800</v>
      </c>
      <c r="U104" s="305">
        <v>10822500</v>
      </c>
      <c r="V104" s="305">
        <v>10913100</v>
      </c>
      <c r="W104" s="305">
        <v>11006400</v>
      </c>
      <c r="X104" s="305">
        <v>11095800</v>
      </c>
      <c r="Y104" s="305">
        <v>11185200</v>
      </c>
      <c r="Z104" s="305">
        <v>11281200</v>
      </c>
      <c r="AA104" s="305">
        <v>11378400</v>
      </c>
      <c r="AB104" s="305">
        <v>11479500</v>
      </c>
      <c r="AC104" s="305">
        <v>11583300</v>
      </c>
      <c r="AD104" s="305">
        <v>11687000</v>
      </c>
      <c r="AE104" s="305">
        <v>11792100</v>
      </c>
      <c r="AF104" s="305">
        <v>11899800</v>
      </c>
      <c r="AG104" s="305">
        <v>12008700</v>
      </c>
    </row>
    <row r="105" spans="1:33" ht="14.25" customHeight="1">
      <c r="A105" s="2" t="s">
        <v>3717</v>
      </c>
      <c r="B105" s="305">
        <v>120767000000</v>
      </c>
      <c r="C105" s="305">
        <v>115010000000</v>
      </c>
      <c r="D105" s="305">
        <v>117169000000</v>
      </c>
      <c r="E105" s="305">
        <v>118767000000</v>
      </c>
      <c r="F105" s="305">
        <v>119972000000</v>
      </c>
      <c r="G105" s="305">
        <v>120902000000</v>
      </c>
      <c r="H105" s="305">
        <v>121640000000</v>
      </c>
      <c r="I105" s="305">
        <v>122064000000</v>
      </c>
      <c r="J105" s="305">
        <v>122394000000</v>
      </c>
      <c r="K105" s="305">
        <v>122656000000</v>
      </c>
      <c r="L105" s="305">
        <v>123090000000</v>
      </c>
      <c r="M105" s="305">
        <v>123197000000</v>
      </c>
      <c r="N105" s="305">
        <v>123162000000</v>
      </c>
      <c r="O105" s="305">
        <v>123126000000</v>
      </c>
      <c r="P105" s="305">
        <v>123091000000</v>
      </c>
      <c r="Q105" s="305">
        <v>123055000000</v>
      </c>
      <c r="R105" s="305">
        <v>123020000000</v>
      </c>
      <c r="S105" s="305">
        <v>122877000000</v>
      </c>
      <c r="T105" s="305">
        <v>122734000000</v>
      </c>
      <c r="U105" s="305">
        <v>122556000000</v>
      </c>
      <c r="V105" s="305">
        <v>122413000000</v>
      </c>
      <c r="W105" s="305">
        <v>122270000000</v>
      </c>
      <c r="X105" s="305">
        <v>121949000000</v>
      </c>
      <c r="Y105" s="305">
        <v>121628000000</v>
      </c>
      <c r="Z105" s="305">
        <v>121307000000</v>
      </c>
      <c r="AA105" s="305">
        <v>120986000000</v>
      </c>
      <c r="AB105" s="305">
        <v>120664000000</v>
      </c>
      <c r="AC105" s="305">
        <v>120236000000</v>
      </c>
      <c r="AD105" s="305">
        <v>119843000000</v>
      </c>
      <c r="AE105" s="305">
        <v>119415000000</v>
      </c>
      <c r="AF105" s="305">
        <v>119022000000</v>
      </c>
      <c r="AG105" s="305">
        <v>118594000000</v>
      </c>
    </row>
    <row r="106" spans="1:33" ht="14.25" customHeight="1">
      <c r="A106" s="2" t="s">
        <v>3718</v>
      </c>
      <c r="B106" s="305">
        <v>12414400000</v>
      </c>
      <c r="C106" s="305">
        <v>11938500000</v>
      </c>
      <c r="D106" s="305">
        <v>12290400000</v>
      </c>
      <c r="E106" s="305">
        <v>12590700000</v>
      </c>
      <c r="F106" s="305">
        <v>12851900000</v>
      </c>
      <c r="G106" s="305">
        <v>13081600000</v>
      </c>
      <c r="H106" s="305">
        <v>13295300000</v>
      </c>
      <c r="I106" s="305">
        <v>13483900000</v>
      </c>
      <c r="J106" s="305">
        <v>13662600000</v>
      </c>
      <c r="K106" s="305">
        <v>13834300000</v>
      </c>
      <c r="L106" s="305">
        <v>14029900000</v>
      </c>
      <c r="M106" s="305">
        <v>14184600000</v>
      </c>
      <c r="N106" s="305">
        <v>14229900000</v>
      </c>
      <c r="O106" s="305">
        <v>14275300000</v>
      </c>
      <c r="P106" s="305">
        <v>14320600000</v>
      </c>
      <c r="Q106" s="305">
        <v>14369700000</v>
      </c>
      <c r="R106" s="305">
        <v>14415000000</v>
      </c>
      <c r="S106" s="305">
        <v>14460300000</v>
      </c>
      <c r="T106" s="305">
        <v>14501900000</v>
      </c>
      <c r="U106" s="305">
        <v>14547200000</v>
      </c>
      <c r="V106" s="305">
        <v>14592500000</v>
      </c>
      <c r="W106" s="305">
        <v>14637800000</v>
      </c>
      <c r="X106" s="305">
        <v>14671800000</v>
      </c>
      <c r="Y106" s="305">
        <v>14705800000</v>
      </c>
      <c r="Z106" s="305">
        <v>14743600000</v>
      </c>
      <c r="AA106" s="305">
        <v>14777600000</v>
      </c>
      <c r="AB106" s="305">
        <v>14811600000</v>
      </c>
      <c r="AC106" s="305">
        <v>14845600000</v>
      </c>
      <c r="AD106" s="305">
        <v>14879600000</v>
      </c>
      <c r="AE106" s="305">
        <v>14913600000</v>
      </c>
      <c r="AF106" s="305">
        <v>14947600000</v>
      </c>
      <c r="AG106" s="305">
        <v>14977800000</v>
      </c>
    </row>
    <row r="107" spans="1:33" ht="14.25" customHeight="1">
      <c r="A107" s="2" t="s">
        <v>3803</v>
      </c>
      <c r="B107" s="2">
        <v>0</v>
      </c>
      <c r="C107" s="2">
        <v>0</v>
      </c>
      <c r="D107" s="2">
        <v>0</v>
      </c>
      <c r="E107" s="2">
        <v>0</v>
      </c>
      <c r="F107" s="2">
        <v>0</v>
      </c>
      <c r="G107" s="2">
        <v>0</v>
      </c>
      <c r="H107" s="2">
        <v>0</v>
      </c>
      <c r="I107" s="2">
        <v>0</v>
      </c>
      <c r="J107" s="2">
        <v>0</v>
      </c>
      <c r="K107" s="2">
        <v>0</v>
      </c>
      <c r="L107" s="2">
        <v>0</v>
      </c>
      <c r="M107" s="2">
        <v>0</v>
      </c>
      <c r="N107" s="2">
        <v>0</v>
      </c>
      <c r="O107" s="2">
        <v>0</v>
      </c>
      <c r="P107" s="2">
        <v>0</v>
      </c>
      <c r="Q107" s="2">
        <v>0</v>
      </c>
      <c r="R107" s="2">
        <v>0</v>
      </c>
      <c r="S107" s="2">
        <v>0</v>
      </c>
      <c r="T107" s="2">
        <v>0</v>
      </c>
      <c r="U107" s="2">
        <v>0</v>
      </c>
      <c r="V107" s="2">
        <v>0</v>
      </c>
      <c r="W107" s="2">
        <v>0</v>
      </c>
      <c r="X107" s="2">
        <v>0</v>
      </c>
      <c r="Y107" s="2">
        <v>0</v>
      </c>
      <c r="Z107" s="2">
        <v>0</v>
      </c>
      <c r="AA107" s="2">
        <v>0</v>
      </c>
      <c r="AB107" s="2">
        <v>0</v>
      </c>
      <c r="AC107" s="2">
        <v>0</v>
      </c>
      <c r="AD107" s="2">
        <v>0</v>
      </c>
      <c r="AE107" s="2">
        <v>0</v>
      </c>
      <c r="AF107" s="2">
        <v>0</v>
      </c>
      <c r="AG107" s="2">
        <v>0</v>
      </c>
    </row>
    <row r="108" spans="1:33" ht="14.25" customHeight="1">
      <c r="A108" s="2" t="s">
        <v>3804</v>
      </c>
      <c r="B108" s="305">
        <v>8539600000000</v>
      </c>
      <c r="C108" s="305">
        <v>8083750000000</v>
      </c>
      <c r="D108" s="305">
        <v>8146140000000</v>
      </c>
      <c r="E108" s="305">
        <v>8294150000000</v>
      </c>
      <c r="F108" s="305">
        <v>8474450000000</v>
      </c>
      <c r="G108" s="305">
        <v>8574370000000</v>
      </c>
      <c r="H108" s="305">
        <v>8649330000000</v>
      </c>
      <c r="I108" s="305">
        <v>8707530000000</v>
      </c>
      <c r="J108" s="305">
        <v>8744210000000</v>
      </c>
      <c r="K108" s="305">
        <v>8798400000000</v>
      </c>
      <c r="L108" s="305">
        <v>8874320000000</v>
      </c>
      <c r="M108" s="305">
        <v>8917240000000</v>
      </c>
      <c r="N108" s="305">
        <v>8981630000000</v>
      </c>
      <c r="O108" s="305">
        <v>9051540000000</v>
      </c>
      <c r="P108" s="305">
        <v>9112410000000</v>
      </c>
      <c r="Q108" s="305">
        <v>9196430000000</v>
      </c>
      <c r="R108" s="305">
        <v>9267220000000</v>
      </c>
      <c r="S108" s="305">
        <v>9330150000000</v>
      </c>
      <c r="T108" s="305">
        <v>9433240000000</v>
      </c>
      <c r="U108" s="305">
        <v>9505210000000</v>
      </c>
      <c r="V108" s="305">
        <v>9574160000000</v>
      </c>
      <c r="W108" s="305">
        <v>9660410000000</v>
      </c>
      <c r="X108" s="305">
        <v>9741080000000</v>
      </c>
      <c r="Y108" s="305">
        <v>9828560000000</v>
      </c>
      <c r="Z108" s="305">
        <v>9906290000000</v>
      </c>
      <c r="AA108" s="305">
        <v>9996050000000</v>
      </c>
      <c r="AB108" s="305">
        <v>10096400000000</v>
      </c>
      <c r="AC108" s="305">
        <v>10175400000000</v>
      </c>
      <c r="AD108" s="305">
        <v>10283200000000</v>
      </c>
      <c r="AE108" s="305">
        <v>10378500000000</v>
      </c>
      <c r="AF108" s="305">
        <v>10466000000000</v>
      </c>
      <c r="AG108" s="305">
        <v>10543500000000</v>
      </c>
    </row>
    <row r="109" spans="1:33" ht="14.25" customHeight="1">
      <c r="A109" s="2" t="s">
        <v>3805</v>
      </c>
      <c r="B109" s="305">
        <v>180650000</v>
      </c>
      <c r="C109" s="305">
        <v>173456000</v>
      </c>
      <c r="D109" s="305">
        <v>175393000</v>
      </c>
      <c r="E109" s="305">
        <v>178932000</v>
      </c>
      <c r="F109" s="305">
        <v>181776000</v>
      </c>
      <c r="G109" s="305">
        <v>183777000</v>
      </c>
      <c r="H109" s="305">
        <v>183981000</v>
      </c>
      <c r="I109" s="305">
        <v>184195000</v>
      </c>
      <c r="J109" s="305">
        <v>184211000</v>
      </c>
      <c r="K109" s="305">
        <v>184921000</v>
      </c>
      <c r="L109" s="305">
        <v>186163000</v>
      </c>
      <c r="M109" s="305">
        <v>185678000</v>
      </c>
      <c r="N109" s="305">
        <v>186884000</v>
      </c>
      <c r="O109" s="305">
        <v>188385000</v>
      </c>
      <c r="P109" s="305">
        <v>189035000</v>
      </c>
      <c r="Q109" s="305">
        <v>190984000</v>
      </c>
      <c r="R109" s="305">
        <v>192543000</v>
      </c>
      <c r="S109" s="305">
        <v>193501000</v>
      </c>
      <c r="T109" s="305">
        <v>196522000</v>
      </c>
      <c r="U109" s="305">
        <v>197989000</v>
      </c>
      <c r="V109" s="305">
        <v>199558000</v>
      </c>
      <c r="W109" s="305">
        <v>201680000</v>
      </c>
      <c r="X109" s="305">
        <v>203982000</v>
      </c>
      <c r="Y109" s="305">
        <v>206058000</v>
      </c>
      <c r="Z109" s="305">
        <v>208127000</v>
      </c>
      <c r="AA109" s="305">
        <v>210380000</v>
      </c>
      <c r="AB109" s="305">
        <v>212942000</v>
      </c>
      <c r="AC109" s="305">
        <v>214676000</v>
      </c>
      <c r="AD109" s="305">
        <v>218091000</v>
      </c>
      <c r="AE109" s="305">
        <v>220813000</v>
      </c>
      <c r="AF109" s="305">
        <v>223410000</v>
      </c>
      <c r="AG109" s="305">
        <v>225263000</v>
      </c>
    </row>
    <row r="110" spans="1:33" ht="14.25" customHeight="1">
      <c r="A110" s="2" t="s">
        <v>3806</v>
      </c>
      <c r="B110" s="305">
        <v>2909400000</v>
      </c>
      <c r="C110" s="305">
        <v>2747810000</v>
      </c>
      <c r="D110" s="305">
        <v>2755280000</v>
      </c>
      <c r="E110" s="305">
        <v>2794410000</v>
      </c>
      <c r="F110" s="305">
        <v>2834150000</v>
      </c>
      <c r="G110" s="305">
        <v>2851570000</v>
      </c>
      <c r="H110" s="305">
        <v>2859930000</v>
      </c>
      <c r="I110" s="305">
        <v>2867780000</v>
      </c>
      <c r="J110" s="305">
        <v>2872690000</v>
      </c>
      <c r="K110" s="305">
        <v>2884910000</v>
      </c>
      <c r="L110" s="305">
        <v>2902420000</v>
      </c>
      <c r="M110" s="305">
        <v>2911290000</v>
      </c>
      <c r="N110" s="305">
        <v>2931440000</v>
      </c>
      <c r="O110" s="305">
        <v>2954240000</v>
      </c>
      <c r="P110" s="305">
        <v>2972910000</v>
      </c>
      <c r="Q110" s="305">
        <v>3000970000</v>
      </c>
      <c r="R110" s="305">
        <v>3024400000</v>
      </c>
      <c r="S110" s="305">
        <v>3045430000</v>
      </c>
      <c r="T110" s="305">
        <v>3083010000</v>
      </c>
      <c r="U110" s="305">
        <v>3107220000</v>
      </c>
      <c r="V110" s="305">
        <v>3131930000</v>
      </c>
      <c r="W110" s="305">
        <v>3164680000</v>
      </c>
      <c r="X110" s="305">
        <v>3196730000</v>
      </c>
      <c r="Y110" s="305">
        <v>3230250000</v>
      </c>
      <c r="Z110" s="305">
        <v>3260360000</v>
      </c>
      <c r="AA110" s="305">
        <v>3293250000</v>
      </c>
      <c r="AB110" s="305">
        <v>3330040000</v>
      </c>
      <c r="AC110" s="305">
        <v>3358550000</v>
      </c>
      <c r="AD110" s="305">
        <v>3402630000</v>
      </c>
      <c r="AE110" s="305">
        <v>3441740000</v>
      </c>
      <c r="AF110" s="305">
        <v>3477860000</v>
      </c>
      <c r="AG110" s="305">
        <v>3512500000</v>
      </c>
    </row>
    <row r="111" spans="1:33" ht="14.25" customHeight="1">
      <c r="A111" s="2" t="s">
        <v>3807</v>
      </c>
      <c r="B111" s="305">
        <v>10661400000</v>
      </c>
      <c r="C111" s="305">
        <v>9983050000</v>
      </c>
      <c r="D111" s="305">
        <v>9946440000</v>
      </c>
      <c r="E111" s="305">
        <v>10037000000</v>
      </c>
      <c r="F111" s="305">
        <v>10154400000</v>
      </c>
      <c r="G111" s="305">
        <v>10181100000</v>
      </c>
      <c r="H111" s="305">
        <v>10206700000</v>
      </c>
      <c r="I111" s="305">
        <v>10238800000</v>
      </c>
      <c r="J111" s="305">
        <v>10268000000</v>
      </c>
      <c r="K111" s="305">
        <v>10311700000</v>
      </c>
      <c r="L111" s="305">
        <v>10361500000</v>
      </c>
      <c r="M111" s="305">
        <v>10416800000</v>
      </c>
      <c r="N111" s="305">
        <v>10474100000</v>
      </c>
      <c r="O111" s="305">
        <v>10541600000</v>
      </c>
      <c r="P111" s="305">
        <v>10614000000</v>
      </c>
      <c r="Q111" s="305">
        <v>10692300000</v>
      </c>
      <c r="R111" s="305">
        <v>10760000000</v>
      </c>
      <c r="S111" s="305">
        <v>10833700000</v>
      </c>
      <c r="T111" s="305">
        <v>10932300000</v>
      </c>
      <c r="U111" s="305">
        <v>11006600000</v>
      </c>
      <c r="V111" s="305">
        <v>11083900000</v>
      </c>
      <c r="W111" s="305">
        <v>11187600000</v>
      </c>
      <c r="X111" s="305">
        <v>11284500000</v>
      </c>
      <c r="Y111" s="305">
        <v>11391800000</v>
      </c>
      <c r="Z111" s="305">
        <v>11482000000</v>
      </c>
      <c r="AA111" s="305">
        <v>11574100000</v>
      </c>
      <c r="AB111" s="305">
        <v>11675400000</v>
      </c>
      <c r="AC111" s="305">
        <v>11757200000</v>
      </c>
      <c r="AD111" s="305">
        <v>11879300000</v>
      </c>
      <c r="AE111" s="305">
        <v>11997200000</v>
      </c>
      <c r="AF111" s="305">
        <v>12104100000</v>
      </c>
      <c r="AG111" s="305">
        <v>12225400000</v>
      </c>
    </row>
    <row r="112" spans="1:33" ht="14.25" customHeight="1">
      <c r="A112" s="2" t="s">
        <v>3808</v>
      </c>
      <c r="B112" s="305">
        <v>1137520000</v>
      </c>
      <c r="C112" s="305">
        <v>1076180000</v>
      </c>
      <c r="D112" s="305">
        <v>1080210000</v>
      </c>
      <c r="E112" s="305">
        <v>1094080000</v>
      </c>
      <c r="F112" s="305">
        <v>1102760000</v>
      </c>
      <c r="G112" s="305">
        <v>1103940000</v>
      </c>
      <c r="H112" s="305">
        <v>1109330000</v>
      </c>
      <c r="I112" s="305">
        <v>1112710000</v>
      </c>
      <c r="J112" s="305">
        <v>1117970000</v>
      </c>
      <c r="K112" s="305">
        <v>1124140000</v>
      </c>
      <c r="L112" s="305">
        <v>1132790000</v>
      </c>
      <c r="M112" s="305">
        <v>1147070000</v>
      </c>
      <c r="N112" s="305">
        <v>1161040000</v>
      </c>
      <c r="O112" s="305">
        <v>1173930000</v>
      </c>
      <c r="P112" s="305">
        <v>1188910000</v>
      </c>
      <c r="Q112" s="305">
        <v>1203540000</v>
      </c>
      <c r="R112" s="305">
        <v>1217380000</v>
      </c>
      <c r="S112" s="305">
        <v>1233430000</v>
      </c>
      <c r="T112" s="305">
        <v>1250270000</v>
      </c>
      <c r="U112" s="305">
        <v>1265490000</v>
      </c>
      <c r="V112" s="305">
        <v>1280530000</v>
      </c>
      <c r="W112" s="305">
        <v>1300200000</v>
      </c>
      <c r="X112" s="305">
        <v>1317270000</v>
      </c>
      <c r="Y112" s="305">
        <v>1337460000</v>
      </c>
      <c r="Z112" s="305">
        <v>1354850000</v>
      </c>
      <c r="AA112" s="305">
        <v>1373840000</v>
      </c>
      <c r="AB112" s="305">
        <v>1394520000</v>
      </c>
      <c r="AC112" s="305">
        <v>1413850000</v>
      </c>
      <c r="AD112" s="305">
        <v>1435090000</v>
      </c>
      <c r="AE112" s="305">
        <v>1456160000</v>
      </c>
      <c r="AF112" s="305">
        <v>1475920000</v>
      </c>
      <c r="AG112" s="305">
        <v>1499990000</v>
      </c>
    </row>
    <row r="113" spans="1:33" ht="14.25" customHeight="1">
      <c r="A113" s="2" t="s">
        <v>3809</v>
      </c>
      <c r="B113" s="305">
        <v>674133000</v>
      </c>
      <c r="C113" s="305">
        <v>638094000</v>
      </c>
      <c r="D113" s="305">
        <v>641064000</v>
      </c>
      <c r="E113" s="305">
        <v>650166000</v>
      </c>
      <c r="F113" s="305">
        <v>656898000</v>
      </c>
      <c r="G113" s="305">
        <v>659177000</v>
      </c>
      <c r="H113" s="305">
        <v>662005000</v>
      </c>
      <c r="I113" s="305">
        <v>664052000</v>
      </c>
      <c r="J113" s="305">
        <v>666527000</v>
      </c>
      <c r="K113" s="305">
        <v>670023000</v>
      </c>
      <c r="L113" s="305">
        <v>674964000</v>
      </c>
      <c r="M113" s="305">
        <v>681013000</v>
      </c>
      <c r="N113" s="305">
        <v>688143000</v>
      </c>
      <c r="O113" s="305">
        <v>695068000</v>
      </c>
      <c r="P113" s="305">
        <v>702281000</v>
      </c>
      <c r="Q113" s="305">
        <v>710353000</v>
      </c>
      <c r="R113" s="305">
        <v>717713000</v>
      </c>
      <c r="S113" s="305">
        <v>725567000</v>
      </c>
      <c r="T113" s="305">
        <v>735374000</v>
      </c>
      <c r="U113" s="305">
        <v>743259000</v>
      </c>
      <c r="V113" s="305">
        <v>751117000</v>
      </c>
      <c r="W113" s="305">
        <v>761450000</v>
      </c>
      <c r="X113" s="305">
        <v>770787000</v>
      </c>
      <c r="Y113" s="305">
        <v>781357000</v>
      </c>
      <c r="Z113" s="305">
        <v>790651000</v>
      </c>
      <c r="AA113" s="305">
        <v>800815000</v>
      </c>
      <c r="AB113" s="305">
        <v>811974000</v>
      </c>
      <c r="AC113" s="305">
        <v>821860000</v>
      </c>
      <c r="AD113" s="305">
        <v>833930000</v>
      </c>
      <c r="AE113" s="305">
        <v>845404000</v>
      </c>
      <c r="AF113" s="305">
        <v>856154000</v>
      </c>
      <c r="AG113" s="305">
        <v>868223000</v>
      </c>
    </row>
    <row r="114" spans="1:33" ht="14.25" customHeight="1">
      <c r="A114" s="2" t="s">
        <v>3810</v>
      </c>
      <c r="B114" s="305">
        <v>29124400000</v>
      </c>
      <c r="C114" s="305">
        <v>27095700000</v>
      </c>
      <c r="D114" s="305">
        <v>26755900000</v>
      </c>
      <c r="E114" s="305">
        <v>26863000000</v>
      </c>
      <c r="F114" s="305">
        <v>27255600000</v>
      </c>
      <c r="G114" s="305">
        <v>27238800000</v>
      </c>
      <c r="H114" s="305">
        <v>27364100000</v>
      </c>
      <c r="I114" s="305">
        <v>27429700000</v>
      </c>
      <c r="J114" s="305">
        <v>27487500000</v>
      </c>
      <c r="K114" s="305">
        <v>27545000000</v>
      </c>
      <c r="L114" s="305">
        <v>27652000000</v>
      </c>
      <c r="M114" s="305">
        <v>27912500000</v>
      </c>
      <c r="N114" s="305">
        <v>28109200000</v>
      </c>
      <c r="O114" s="305">
        <v>28317600000</v>
      </c>
      <c r="P114" s="305">
        <v>28615500000</v>
      </c>
      <c r="Q114" s="305">
        <v>28842900000</v>
      </c>
      <c r="R114" s="305">
        <v>29048200000</v>
      </c>
      <c r="S114" s="305">
        <v>29338000000</v>
      </c>
      <c r="T114" s="305">
        <v>29579500000</v>
      </c>
      <c r="U114" s="305">
        <v>29833800000</v>
      </c>
      <c r="V114" s="305">
        <v>30077100000</v>
      </c>
      <c r="W114" s="305">
        <v>30394200000</v>
      </c>
      <c r="X114" s="305">
        <v>30636200000</v>
      </c>
      <c r="Y114" s="305">
        <v>30972300000</v>
      </c>
      <c r="Z114" s="305">
        <v>31217200000</v>
      </c>
      <c r="AA114" s="305">
        <v>31499800000</v>
      </c>
      <c r="AB114" s="305">
        <v>31805900000</v>
      </c>
      <c r="AC114" s="305">
        <v>32095800000</v>
      </c>
      <c r="AD114" s="305">
        <v>32379800000</v>
      </c>
      <c r="AE114" s="305">
        <v>32696000000</v>
      </c>
      <c r="AF114" s="305">
        <v>32965300000</v>
      </c>
      <c r="AG114" s="305">
        <v>33352000000</v>
      </c>
    </row>
    <row r="115" spans="1:33" ht="14.25" customHeight="1">
      <c r="A115" s="2" t="s">
        <v>3811</v>
      </c>
      <c r="B115" s="305">
        <v>63495300</v>
      </c>
      <c r="C115" s="305">
        <v>60481400</v>
      </c>
      <c r="D115" s="305">
        <v>61033200</v>
      </c>
      <c r="E115" s="305">
        <v>62110600</v>
      </c>
      <c r="F115" s="305">
        <v>62854900</v>
      </c>
      <c r="G115" s="305">
        <v>63286600</v>
      </c>
      <c r="H115" s="305">
        <v>63480500</v>
      </c>
      <c r="I115" s="305">
        <v>63649000</v>
      </c>
      <c r="J115" s="305">
        <v>63812700</v>
      </c>
      <c r="K115" s="305">
        <v>64146500</v>
      </c>
      <c r="L115" s="305">
        <v>64628400</v>
      </c>
      <c r="M115" s="305">
        <v>64911000</v>
      </c>
      <c r="N115" s="305">
        <v>65505300</v>
      </c>
      <c r="O115" s="305">
        <v>66123200</v>
      </c>
      <c r="P115" s="305">
        <v>66621000</v>
      </c>
      <c r="Q115" s="305">
        <v>67374500</v>
      </c>
      <c r="R115" s="305">
        <v>68030300</v>
      </c>
      <c r="S115" s="305">
        <v>68613500</v>
      </c>
      <c r="T115" s="305">
        <v>69621800</v>
      </c>
      <c r="U115" s="305">
        <v>70286100</v>
      </c>
      <c r="V115" s="305">
        <v>70965400</v>
      </c>
      <c r="W115" s="305">
        <v>71866600</v>
      </c>
      <c r="X115" s="305">
        <v>72749000</v>
      </c>
      <c r="Y115" s="305">
        <v>73657700</v>
      </c>
      <c r="Z115" s="305">
        <v>74504000</v>
      </c>
      <c r="AA115" s="305">
        <v>75421900</v>
      </c>
      <c r="AB115" s="305">
        <v>76443200</v>
      </c>
      <c r="AC115" s="305">
        <v>77268500</v>
      </c>
      <c r="AD115" s="305">
        <v>78476000</v>
      </c>
      <c r="AE115" s="305">
        <v>79541100</v>
      </c>
      <c r="AF115" s="305">
        <v>80551700</v>
      </c>
      <c r="AG115" s="305">
        <v>81521200</v>
      </c>
    </row>
    <row r="116" spans="1:33" ht="14.25" customHeight="1">
      <c r="A116" s="2" t="s">
        <v>3812</v>
      </c>
      <c r="B116" s="305">
        <v>116596000</v>
      </c>
      <c r="C116" s="305">
        <v>111368000</v>
      </c>
      <c r="D116" s="305">
        <v>112799000</v>
      </c>
      <c r="E116" s="305">
        <v>115170000</v>
      </c>
      <c r="F116" s="305">
        <v>116897000</v>
      </c>
      <c r="G116" s="305">
        <v>118159000</v>
      </c>
      <c r="H116" s="305">
        <v>118440000</v>
      </c>
      <c r="I116" s="305">
        <v>118790000</v>
      </c>
      <c r="J116" s="305">
        <v>118964000</v>
      </c>
      <c r="K116" s="305">
        <v>119596000</v>
      </c>
      <c r="L116" s="305">
        <v>120503000</v>
      </c>
      <c r="M116" s="305">
        <v>120431000</v>
      </c>
      <c r="N116" s="305">
        <v>121309000</v>
      </c>
      <c r="O116" s="305">
        <v>122321000</v>
      </c>
      <c r="P116" s="305">
        <v>122837000</v>
      </c>
      <c r="Q116" s="305">
        <v>124146000</v>
      </c>
      <c r="R116" s="305">
        <v>125210000</v>
      </c>
      <c r="S116" s="305">
        <v>125902000</v>
      </c>
      <c r="T116" s="305">
        <v>127815000</v>
      </c>
      <c r="U116" s="305">
        <v>128805000</v>
      </c>
      <c r="V116" s="305">
        <v>129846000</v>
      </c>
      <c r="W116" s="305">
        <v>131245000</v>
      </c>
      <c r="X116" s="305">
        <v>132761000</v>
      </c>
      <c r="Y116" s="305">
        <v>134152000</v>
      </c>
      <c r="Z116" s="305">
        <v>135544000</v>
      </c>
      <c r="AA116" s="305">
        <v>137053000</v>
      </c>
      <c r="AB116" s="305">
        <v>138763000</v>
      </c>
      <c r="AC116" s="305">
        <v>139975000</v>
      </c>
      <c r="AD116" s="305">
        <v>142199000</v>
      </c>
      <c r="AE116" s="305">
        <v>144004000</v>
      </c>
      <c r="AF116" s="305">
        <v>145733000</v>
      </c>
      <c r="AG116" s="305">
        <v>147041000</v>
      </c>
    </row>
    <row r="117" spans="1:33" ht="14.25" customHeight="1">
      <c r="A117" s="2" t="s">
        <v>3813</v>
      </c>
      <c r="B117" s="305">
        <v>616377000</v>
      </c>
      <c r="C117" s="305">
        <v>573702000</v>
      </c>
      <c r="D117" s="305">
        <v>571643000</v>
      </c>
      <c r="E117" s="305">
        <v>575999000</v>
      </c>
      <c r="F117" s="305">
        <v>586897000</v>
      </c>
      <c r="G117" s="305">
        <v>590095000</v>
      </c>
      <c r="H117" s="305">
        <v>593197000</v>
      </c>
      <c r="I117" s="305">
        <v>595466000</v>
      </c>
      <c r="J117" s="305">
        <v>595860000</v>
      </c>
      <c r="K117" s="305">
        <v>596545000</v>
      </c>
      <c r="L117" s="305">
        <v>598352000</v>
      </c>
      <c r="M117" s="305">
        <v>599164000</v>
      </c>
      <c r="N117" s="305">
        <v>600258000</v>
      </c>
      <c r="O117" s="305">
        <v>601992000</v>
      </c>
      <c r="P117" s="305">
        <v>604166000</v>
      </c>
      <c r="Q117" s="305">
        <v>606228000</v>
      </c>
      <c r="R117" s="305">
        <v>607655000</v>
      </c>
      <c r="S117" s="305">
        <v>609430000</v>
      </c>
      <c r="T117" s="305">
        <v>611689000</v>
      </c>
      <c r="U117" s="305">
        <v>613447000</v>
      </c>
      <c r="V117" s="305">
        <v>614945000</v>
      </c>
      <c r="W117" s="305">
        <v>616923000</v>
      </c>
      <c r="X117" s="305">
        <v>618297000</v>
      </c>
      <c r="Y117" s="305">
        <v>620536000</v>
      </c>
      <c r="Z117" s="305">
        <v>621826000</v>
      </c>
      <c r="AA117" s="305">
        <v>623831000</v>
      </c>
      <c r="AB117" s="305">
        <v>626101000</v>
      </c>
      <c r="AC117" s="305">
        <v>627816000</v>
      </c>
      <c r="AD117" s="305">
        <v>629888000</v>
      </c>
      <c r="AE117" s="305">
        <v>632010000</v>
      </c>
      <c r="AF117" s="305">
        <v>633460000</v>
      </c>
      <c r="AG117" s="305">
        <v>635042000</v>
      </c>
    </row>
    <row r="118" spans="1:33" ht="14.25" customHeight="1">
      <c r="A118" s="2" t="s">
        <v>3814</v>
      </c>
      <c r="B118" s="305">
        <v>468430000</v>
      </c>
      <c r="C118" s="305">
        <v>442549000</v>
      </c>
      <c r="D118" s="305">
        <v>448108000</v>
      </c>
      <c r="E118" s="305">
        <v>452852000</v>
      </c>
      <c r="F118" s="305">
        <v>457281000</v>
      </c>
      <c r="G118" s="305">
        <v>459719000</v>
      </c>
      <c r="H118" s="305">
        <v>461618000</v>
      </c>
      <c r="I118" s="305">
        <v>462977000</v>
      </c>
      <c r="J118" s="305">
        <v>463777000</v>
      </c>
      <c r="K118" s="305">
        <v>464400000</v>
      </c>
      <c r="L118" s="305">
        <v>465812000</v>
      </c>
      <c r="M118" s="305">
        <v>466053000</v>
      </c>
      <c r="N118" s="305">
        <v>466280000</v>
      </c>
      <c r="O118" s="305">
        <v>466580000</v>
      </c>
      <c r="P118" s="305">
        <v>466981000</v>
      </c>
      <c r="Q118" s="305">
        <v>467328000</v>
      </c>
      <c r="R118" s="305">
        <v>467589000</v>
      </c>
      <c r="S118" s="305">
        <v>467925000</v>
      </c>
      <c r="T118" s="305">
        <v>468280000</v>
      </c>
      <c r="U118" s="305">
        <v>468594000</v>
      </c>
      <c r="V118" s="305">
        <v>468865000</v>
      </c>
      <c r="W118" s="305">
        <v>469223000</v>
      </c>
      <c r="X118" s="305">
        <v>469473000</v>
      </c>
      <c r="Y118" s="305">
        <v>469873000</v>
      </c>
      <c r="Z118" s="305">
        <v>470121000</v>
      </c>
      <c r="AA118" s="305">
        <v>470479000</v>
      </c>
      <c r="AB118" s="305">
        <v>470877000</v>
      </c>
      <c r="AC118" s="305">
        <v>471210000</v>
      </c>
      <c r="AD118" s="305">
        <v>471562000</v>
      </c>
      <c r="AE118" s="305">
        <v>471937000</v>
      </c>
      <c r="AF118" s="305">
        <v>472211000</v>
      </c>
      <c r="AG118" s="305">
        <v>472545000</v>
      </c>
    </row>
    <row r="119" spans="1:33" ht="14.25" customHeight="1">
      <c r="A119" s="2" t="s">
        <v>3815</v>
      </c>
      <c r="B119" s="2">
        <v>0</v>
      </c>
      <c r="C119" s="2">
        <v>0</v>
      </c>
      <c r="D119" s="2">
        <v>0</v>
      </c>
      <c r="E119" s="2">
        <v>0</v>
      </c>
      <c r="F119" s="2">
        <v>0</v>
      </c>
      <c r="G119" s="2">
        <v>0</v>
      </c>
      <c r="H119" s="2">
        <v>0</v>
      </c>
      <c r="I119" s="2">
        <v>0</v>
      </c>
      <c r="J119" s="2">
        <v>0</v>
      </c>
      <c r="K119" s="2">
        <v>0</v>
      </c>
      <c r="L119" s="2">
        <v>0</v>
      </c>
      <c r="M119" s="2">
        <v>0</v>
      </c>
      <c r="N119" s="2">
        <v>0</v>
      </c>
      <c r="O119" s="2">
        <v>0</v>
      </c>
      <c r="P119" s="2">
        <v>0</v>
      </c>
      <c r="Q119" s="2">
        <v>0</v>
      </c>
      <c r="R119" s="2">
        <v>0</v>
      </c>
      <c r="S119" s="2">
        <v>0</v>
      </c>
      <c r="T119" s="2">
        <v>0</v>
      </c>
      <c r="U119" s="2">
        <v>0</v>
      </c>
      <c r="V119" s="2">
        <v>0</v>
      </c>
      <c r="W119" s="2">
        <v>0</v>
      </c>
      <c r="X119" s="2">
        <v>0</v>
      </c>
      <c r="Y119" s="2">
        <v>0</v>
      </c>
      <c r="Z119" s="2">
        <v>0</v>
      </c>
      <c r="AA119" s="2">
        <v>0</v>
      </c>
      <c r="AB119" s="2">
        <v>0</v>
      </c>
      <c r="AC119" s="2">
        <v>0</v>
      </c>
      <c r="AD119" s="2">
        <v>0</v>
      </c>
      <c r="AE119" s="2">
        <v>0</v>
      </c>
      <c r="AF119" s="2">
        <v>0</v>
      </c>
      <c r="AG119" s="2">
        <v>0</v>
      </c>
    </row>
    <row r="120" spans="1:33"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row>
    <row r="121" spans="1:33" ht="14.25" customHeight="1">
      <c r="A121" s="2" t="s">
        <v>3724</v>
      </c>
      <c r="B121" s="2">
        <v>2019</v>
      </c>
      <c r="C121" s="2">
        <v>2020</v>
      </c>
      <c r="D121" s="2">
        <v>2021</v>
      </c>
      <c r="E121" s="2">
        <v>2022</v>
      </c>
      <c r="F121" s="2">
        <v>2023</v>
      </c>
      <c r="G121" s="2">
        <v>2024</v>
      </c>
      <c r="H121" s="2">
        <v>2025</v>
      </c>
      <c r="I121" s="2">
        <v>2026</v>
      </c>
      <c r="J121" s="2">
        <v>2027</v>
      </c>
      <c r="K121" s="2">
        <v>2028</v>
      </c>
      <c r="L121" s="2">
        <v>2029</v>
      </c>
      <c r="M121" s="2">
        <v>2030</v>
      </c>
      <c r="N121" s="2">
        <v>2031</v>
      </c>
      <c r="O121" s="2">
        <v>2032</v>
      </c>
      <c r="P121" s="2">
        <v>2033</v>
      </c>
      <c r="Q121" s="2">
        <v>2034</v>
      </c>
      <c r="R121" s="2">
        <v>2035</v>
      </c>
      <c r="S121" s="2">
        <v>2036</v>
      </c>
      <c r="T121" s="2">
        <v>2037</v>
      </c>
      <c r="U121" s="2">
        <v>2038</v>
      </c>
      <c r="V121" s="2">
        <v>2039</v>
      </c>
      <c r="W121" s="2">
        <v>2040</v>
      </c>
      <c r="X121" s="2">
        <v>2041</v>
      </c>
      <c r="Y121" s="2">
        <v>2042</v>
      </c>
      <c r="Z121" s="2">
        <v>2043</v>
      </c>
      <c r="AA121" s="2">
        <v>2044</v>
      </c>
      <c r="AB121" s="2">
        <v>2045</v>
      </c>
      <c r="AC121" s="2">
        <v>2046</v>
      </c>
      <c r="AD121" s="2">
        <v>2047</v>
      </c>
      <c r="AE121" s="2">
        <v>2048</v>
      </c>
      <c r="AF121" s="2">
        <v>2049</v>
      </c>
      <c r="AG121" s="2">
        <v>2050</v>
      </c>
    </row>
    <row r="122" spans="1:33" ht="14.25" customHeight="1">
      <c r="A122" s="2" t="s">
        <v>3816</v>
      </c>
      <c r="B122" s="2">
        <v>-29.360499999999998</v>
      </c>
      <c r="C122" s="2">
        <v>-30.241399999999999</v>
      </c>
      <c r="D122" s="2">
        <v>-29.9496</v>
      </c>
      <c r="E122" s="2">
        <v>-29.555099999999999</v>
      </c>
      <c r="F122" s="2">
        <v>-29.263300000000001</v>
      </c>
      <c r="G122" s="2">
        <v>-28.871500000000001</v>
      </c>
      <c r="H122" s="2">
        <v>-28.579699999999999</v>
      </c>
      <c r="I122" s="2">
        <v>-27.695499999999999</v>
      </c>
      <c r="J122" s="2">
        <v>-26.914400000000001</v>
      </c>
      <c r="K122" s="2">
        <v>-26.130800000000001</v>
      </c>
      <c r="L122" s="2">
        <v>-25.249600000000001</v>
      </c>
      <c r="M122" s="2">
        <v>-24.468499999999999</v>
      </c>
      <c r="N122" s="2">
        <v>-24.468499999999999</v>
      </c>
      <c r="O122" s="2">
        <v>-24.468800000000002</v>
      </c>
      <c r="P122" s="2">
        <v>-24.468800000000002</v>
      </c>
      <c r="Q122" s="2">
        <v>-24.468800000000002</v>
      </c>
      <c r="R122" s="2">
        <v>-24.3691</v>
      </c>
      <c r="S122" s="2">
        <v>-24.3691</v>
      </c>
      <c r="T122" s="2">
        <v>-24.369299999999999</v>
      </c>
      <c r="U122" s="2">
        <v>-24.369299999999999</v>
      </c>
      <c r="V122" s="2">
        <v>-24.369299999999999</v>
      </c>
      <c r="W122" s="2">
        <v>-24.369599999999998</v>
      </c>
      <c r="X122" s="2">
        <v>-24.369599999999998</v>
      </c>
      <c r="Y122" s="2">
        <v>-24.369599999999998</v>
      </c>
      <c r="Z122" s="2">
        <v>-24.369900000000001</v>
      </c>
      <c r="AA122" s="2">
        <v>-24.369900000000001</v>
      </c>
      <c r="AB122" s="2">
        <v>-24.2698</v>
      </c>
      <c r="AC122" s="2">
        <v>-24.270099999999999</v>
      </c>
      <c r="AD122" s="2">
        <v>-24.270099999999999</v>
      </c>
      <c r="AE122" s="2">
        <v>-24.270099999999999</v>
      </c>
      <c r="AF122" s="2">
        <v>-24.270399999999999</v>
      </c>
      <c r="AG122" s="2">
        <v>-24.270399999999999</v>
      </c>
    </row>
    <row r="123" spans="1:33"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row>
    <row r="124" spans="1:33"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row>
    <row r="125" spans="1:33"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row>
    <row r="126" spans="1:33"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row>
    <row r="127" spans="1:33"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row>
    <row r="128" spans="1:33"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row>
    <row r="129" spans="1:33"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row>
    <row r="130" spans="1:33"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row>
    <row r="131" spans="1:33"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row>
    <row r="132" spans="1:33"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row>
    <row r="133" spans="1:33"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row>
    <row r="134" spans="1:33"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row>
    <row r="135" spans="1:33"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row>
    <row r="136" spans="1:33"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row>
    <row r="137" spans="1:33"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row>
    <row r="138" spans="1:33"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row>
    <row r="139" spans="1:33"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row>
    <row r="140" spans="1:33"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row>
    <row r="141" spans="1:33"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row>
    <row r="142" spans="1:33"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row>
    <row r="143" spans="1:33"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row>
    <row r="144" spans="1:33"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row>
    <row r="145" spans="1:33"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row>
    <row r="146" spans="1:33"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row>
    <row r="147" spans="1:33"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row>
    <row r="148" spans="1:33"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row>
    <row r="149" spans="1:33"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row>
    <row r="150" spans="1:33"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row>
    <row r="151" spans="1:33"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row>
    <row r="152" spans="1:33"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row>
    <row r="153" spans="1:33"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row>
    <row r="154" spans="1:33"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row>
    <row r="155" spans="1:33"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row>
    <row r="156" spans="1:33"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row>
    <row r="157" spans="1:33"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row>
    <row r="158" spans="1:33"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row>
    <row r="159" spans="1:33"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row>
    <row r="160" spans="1:33"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row>
    <row r="161" spans="1:33"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row>
    <row r="162" spans="1:33"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row>
    <row r="163" spans="1:33"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row>
    <row r="164" spans="1:33"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row>
    <row r="165" spans="1:33"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row>
    <row r="166" spans="1:33"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row>
    <row r="167" spans="1:33"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row>
    <row r="168" spans="1:33"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row>
    <row r="169" spans="1:33"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row>
    <row r="170" spans="1:33"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row>
    <row r="171" spans="1:33"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row>
    <row r="172" spans="1:33"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row>
    <row r="173" spans="1:33"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row>
    <row r="174" spans="1:33"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row>
    <row r="175" spans="1:33"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row>
    <row r="176" spans="1:33"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row>
    <row r="177" spans="1:33"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row>
    <row r="178" spans="1:33"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row>
    <row r="179" spans="1:33"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row>
    <row r="180" spans="1:33"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row>
    <row r="181" spans="1:33"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row>
    <row r="182" spans="1:33"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row>
    <row r="183" spans="1:33"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row>
    <row r="184" spans="1:33"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row>
    <row r="185" spans="1:33"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row>
    <row r="186" spans="1:33"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row>
    <row r="187" spans="1:33"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row>
    <row r="188" spans="1:33"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row>
    <row r="189" spans="1:33"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row>
    <row r="190" spans="1:33"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row>
    <row r="191" spans="1:33"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row>
    <row r="192" spans="1:33"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row>
    <row r="193" spans="1:33"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row>
    <row r="194" spans="1:33"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row>
    <row r="195" spans="1:33"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row>
    <row r="196" spans="1:33"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row>
    <row r="197" spans="1:33"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row>
    <row r="198" spans="1:33"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row>
    <row r="199" spans="1:33"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row>
    <row r="200" spans="1:33"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row>
    <row r="201" spans="1:33"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row>
    <row r="202" spans="1:33"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row>
    <row r="203" spans="1:33"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row>
    <row r="204" spans="1:33"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row>
    <row r="205" spans="1:33"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row>
    <row r="206" spans="1:33"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row>
    <row r="207" spans="1:33"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row>
    <row r="208" spans="1:33"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row>
    <row r="209" spans="1:33"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row>
    <row r="210" spans="1:33"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row>
    <row r="211" spans="1:33"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row>
    <row r="212" spans="1:33"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row>
    <row r="213" spans="1:33"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row>
    <row r="214" spans="1:33"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row>
    <row r="215" spans="1:33"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row>
    <row r="216" spans="1:33"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row>
    <row r="217" spans="1:33"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row>
    <row r="218" spans="1:33"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row>
    <row r="219" spans="1:33"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row>
    <row r="220" spans="1:33"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row>
    <row r="221" spans="1:33"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row>
    <row r="222" spans="1:33"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row>
    <row r="223" spans="1:33"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row>
    <row r="224" spans="1:33"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row>
    <row r="225" spans="1:33"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row>
    <row r="226" spans="1:33"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row>
    <row r="227" spans="1:33"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row>
    <row r="228" spans="1:33"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row>
    <row r="229" spans="1:33"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row>
    <row r="230" spans="1:33"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row>
    <row r="231" spans="1:33"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row>
    <row r="232" spans="1:33"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row>
    <row r="233" spans="1:33"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row>
    <row r="234" spans="1:33"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row>
    <row r="235" spans="1:33"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row>
    <row r="236" spans="1:33"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row>
    <row r="237" spans="1:33"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row>
    <row r="238" spans="1:33"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row>
    <row r="239" spans="1:33"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row>
    <row r="240" spans="1:33"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row>
    <row r="241" spans="1:33"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row>
    <row r="242" spans="1:33"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row>
    <row r="243" spans="1:33"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row>
    <row r="244" spans="1:33"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row>
    <row r="245" spans="1:33"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row>
    <row r="246" spans="1:33"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row>
    <row r="247" spans="1:33"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row>
    <row r="248" spans="1:33"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row>
    <row r="249" spans="1:33"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row>
    <row r="250" spans="1:33"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row>
    <row r="251" spans="1:33"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row>
    <row r="252" spans="1:33"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row>
    <row r="253" spans="1:33"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row>
    <row r="254" spans="1:33"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row>
    <row r="255" spans="1:33"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row>
    <row r="256" spans="1:33"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row>
    <row r="257" spans="1:33"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row>
    <row r="258" spans="1:33"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row>
    <row r="259" spans="1:33"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row>
    <row r="260" spans="1:33"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row>
    <row r="261" spans="1:33"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row>
    <row r="262" spans="1:33"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row>
    <row r="263" spans="1:33"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row>
    <row r="264" spans="1:33"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row>
    <row r="265" spans="1:33"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row>
    <row r="266" spans="1:33"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row>
    <row r="267" spans="1:33"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row>
    <row r="268" spans="1:33"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row>
    <row r="269" spans="1:33"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row>
    <row r="270" spans="1:33"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row>
    <row r="271" spans="1:33"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row>
    <row r="272" spans="1:33"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row>
    <row r="273" spans="1:33"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row>
    <row r="274" spans="1:33"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row>
    <row r="275" spans="1:33"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row>
    <row r="276" spans="1:33"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row>
    <row r="277" spans="1:33"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row>
    <row r="278" spans="1:33"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row>
    <row r="279" spans="1:33"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row>
    <row r="280" spans="1:33"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row>
    <row r="281" spans="1:33"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row>
    <row r="282" spans="1:33"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row>
    <row r="283" spans="1:33"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row>
    <row r="284" spans="1:33"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row>
    <row r="285" spans="1:33"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row>
    <row r="286" spans="1:33"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row>
    <row r="287" spans="1:33"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row>
    <row r="288" spans="1:33"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row>
    <row r="289" spans="1:33"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row>
    <row r="290" spans="1:33"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row>
    <row r="291" spans="1:33"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row>
    <row r="292" spans="1:33"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row>
    <row r="293" spans="1:33"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row>
    <row r="294" spans="1:33"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row>
    <row r="295" spans="1:33"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row>
    <row r="296" spans="1:33"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row>
    <row r="297" spans="1:33"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row>
    <row r="298" spans="1:33"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row>
    <row r="299" spans="1:33"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row>
    <row r="300" spans="1:33"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row>
    <row r="301" spans="1:33"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row>
    <row r="302" spans="1:33"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row>
    <row r="303" spans="1:33"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row>
    <row r="304" spans="1:33"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row>
    <row r="305" spans="1:33"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row>
    <row r="306" spans="1:33"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row>
    <row r="307" spans="1:33"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row>
    <row r="308" spans="1:33"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row>
    <row r="309" spans="1:33"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row>
    <row r="310" spans="1:33"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row>
    <row r="311" spans="1:33"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row>
    <row r="312" spans="1:33"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row>
    <row r="313" spans="1:33"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row>
    <row r="314" spans="1:33"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row>
    <row r="315" spans="1:33"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row>
    <row r="316" spans="1:33"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row>
    <row r="317" spans="1:33"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row>
    <row r="318" spans="1:33"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row>
    <row r="319" spans="1:33"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row>
    <row r="320" spans="1:33"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row>
    <row r="321" spans="1:33"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row>
    <row r="322" spans="1:33"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row>
    <row r="323" spans="1:33"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row>
    <row r="324" spans="1:33"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row>
    <row r="325" spans="1:33"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row>
    <row r="326" spans="1:33"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row>
    <row r="327" spans="1:33"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row>
    <row r="328" spans="1:33"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row>
    <row r="329" spans="1:33"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row>
    <row r="330" spans="1:33"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row>
    <row r="331" spans="1:33"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row>
    <row r="332" spans="1:33"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row>
    <row r="333" spans="1:33"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row>
    <row r="334" spans="1:33"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row>
    <row r="335" spans="1:33"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row>
    <row r="336" spans="1:33"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row>
    <row r="337" spans="1:33"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row>
    <row r="338" spans="1:33"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row>
    <row r="339" spans="1:33"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row>
    <row r="340" spans="1:33"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row>
    <row r="341" spans="1:33"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row>
    <row r="342" spans="1:33"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row>
    <row r="343" spans="1:33"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row>
    <row r="344" spans="1:33"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row>
    <row r="345" spans="1:33"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row>
    <row r="346" spans="1:33"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row>
    <row r="347" spans="1:33"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row>
    <row r="348" spans="1:33"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row>
    <row r="349" spans="1:33"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row>
    <row r="350" spans="1:33"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row>
    <row r="351" spans="1:33"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row>
    <row r="352" spans="1:33"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row>
    <row r="353" spans="1:33"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row>
    <row r="354" spans="1:33"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row>
    <row r="355" spans="1:33"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row>
    <row r="356" spans="1:33"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row>
    <row r="357" spans="1:33"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row>
    <row r="358" spans="1:33"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row>
    <row r="359" spans="1:33"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row>
    <row r="360" spans="1:33"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row>
    <row r="361" spans="1:33"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row>
    <row r="362" spans="1:33"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row>
    <row r="363" spans="1:33"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row>
    <row r="364" spans="1:33"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row>
    <row r="365" spans="1:33"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row>
    <row r="366" spans="1:33"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row>
    <row r="367" spans="1:33"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row>
    <row r="368" spans="1:33"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row>
    <row r="369" spans="1:33"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row>
    <row r="370" spans="1:33"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row>
    <row r="371" spans="1:33"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row>
    <row r="372" spans="1:33"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row>
    <row r="373" spans="1:33"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row>
    <row r="374" spans="1:33"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row>
    <row r="375" spans="1:33"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row>
    <row r="376" spans="1:33"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row>
    <row r="377" spans="1:33"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row>
    <row r="378" spans="1:33"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row>
    <row r="379" spans="1:33"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row>
    <row r="380" spans="1:33"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row>
    <row r="381" spans="1:33"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row>
    <row r="382" spans="1:33"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row>
    <row r="383" spans="1:33"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row>
    <row r="384" spans="1:33"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row>
    <row r="385" spans="1:33"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row>
    <row r="386" spans="1:33"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row>
    <row r="387" spans="1:33"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row>
    <row r="388" spans="1:33"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row>
    <row r="389" spans="1:33"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row>
    <row r="390" spans="1:33"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row>
    <row r="391" spans="1:33"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row>
    <row r="392" spans="1:33"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row>
    <row r="393" spans="1:33"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row>
    <row r="394" spans="1:33"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row>
    <row r="395" spans="1:33"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row>
    <row r="396" spans="1:33"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row>
    <row r="397" spans="1:33"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row>
    <row r="398" spans="1:33"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row>
    <row r="399" spans="1:33"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row>
    <row r="400" spans="1:33"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row>
    <row r="401" spans="1:33"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row>
    <row r="402" spans="1:33"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row>
    <row r="403" spans="1:33"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row>
    <row r="404" spans="1:33"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row>
    <row r="405" spans="1:33"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row>
    <row r="406" spans="1:33"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row>
    <row r="407" spans="1:33"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row>
    <row r="408" spans="1:33"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row>
    <row r="409" spans="1:33"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row>
    <row r="410" spans="1:33"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row>
    <row r="411" spans="1:33"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row>
    <row r="412" spans="1:33"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row>
    <row r="413" spans="1:33"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row>
    <row r="414" spans="1:33"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row>
    <row r="415" spans="1:33"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row>
    <row r="416" spans="1:33"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row>
    <row r="417" spans="1:33"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row>
    <row r="418" spans="1:33"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row>
    <row r="419" spans="1:33"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row>
    <row r="420" spans="1:33"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row>
    <row r="421" spans="1:33"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row>
    <row r="422" spans="1:33"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row>
    <row r="423" spans="1:33"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row>
    <row r="424" spans="1:33"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row>
    <row r="425" spans="1:33"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row>
    <row r="426" spans="1:33"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row>
    <row r="427" spans="1:33"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row>
    <row r="428" spans="1:33"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row>
    <row r="429" spans="1:33"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row>
    <row r="430" spans="1:33"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row>
    <row r="431" spans="1:33"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row>
    <row r="432" spans="1:33"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row>
    <row r="433" spans="1:33"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row>
    <row r="434" spans="1:33"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row>
    <row r="435" spans="1:33"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row>
    <row r="436" spans="1:33"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row>
    <row r="437" spans="1:33"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row>
    <row r="438" spans="1:33"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row>
    <row r="439" spans="1:33"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row>
    <row r="440" spans="1:33"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row>
    <row r="441" spans="1:33"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row>
    <row r="442" spans="1:33"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row>
    <row r="443" spans="1:33"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row>
    <row r="444" spans="1:33"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row>
    <row r="445" spans="1:33"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row>
    <row r="446" spans="1:33"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row>
    <row r="447" spans="1:33"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row>
    <row r="448" spans="1:33"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row>
    <row r="449" spans="1:33"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row>
    <row r="450" spans="1:33"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row>
    <row r="451" spans="1:33"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row>
    <row r="452" spans="1:33"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row>
    <row r="453" spans="1:33"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row>
    <row r="454" spans="1:33"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row>
    <row r="455" spans="1:33"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row>
    <row r="456" spans="1:33"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row>
    <row r="457" spans="1:33"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row>
    <row r="458" spans="1:33"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row>
    <row r="459" spans="1:33"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row>
    <row r="460" spans="1:33"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row>
    <row r="461" spans="1:33"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row>
    <row r="462" spans="1:33"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row>
    <row r="463" spans="1:33"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row>
    <row r="464" spans="1:33"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row>
    <row r="465" spans="1:33"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row>
    <row r="466" spans="1:33"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row>
    <row r="467" spans="1:33"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row>
    <row r="468" spans="1:33"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row>
    <row r="469" spans="1:33"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row>
    <row r="470" spans="1:33"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row>
    <row r="471" spans="1:33"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row>
    <row r="472" spans="1:33"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row>
    <row r="473" spans="1:33"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row>
    <row r="474" spans="1:33"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row>
    <row r="475" spans="1:33"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row>
    <row r="476" spans="1:33"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row>
    <row r="477" spans="1:33"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row>
    <row r="478" spans="1:33"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row>
    <row r="479" spans="1:33"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row>
    <row r="480" spans="1:33"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row>
    <row r="481" spans="1:33"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row>
    <row r="482" spans="1:33"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row>
    <row r="483" spans="1:33"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row>
    <row r="484" spans="1:33"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row>
    <row r="485" spans="1:33"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row>
    <row r="486" spans="1:33"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row>
    <row r="487" spans="1:33"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row>
    <row r="488" spans="1:33"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row>
    <row r="489" spans="1:33"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row>
    <row r="490" spans="1:33"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row>
    <row r="491" spans="1:33"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row>
    <row r="492" spans="1:33"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row>
    <row r="493" spans="1:33"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row>
    <row r="494" spans="1:33"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row>
    <row r="495" spans="1:33"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row>
    <row r="496" spans="1:33"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row>
    <row r="497" spans="1:33"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row>
    <row r="498" spans="1:33"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row>
    <row r="499" spans="1:33"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row>
    <row r="500" spans="1:33"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row>
    <row r="501" spans="1:33"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row>
    <row r="502" spans="1:33"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row>
    <row r="503" spans="1:33"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row>
    <row r="504" spans="1:33"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row>
    <row r="505" spans="1:33"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row>
    <row r="506" spans="1:33"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row>
    <row r="507" spans="1:33"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row>
    <row r="508" spans="1:33"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row>
    <row r="509" spans="1:33"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row>
    <row r="510" spans="1:33"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row>
    <row r="511" spans="1:33"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row>
    <row r="512" spans="1:33"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row>
    <row r="513" spans="1:33"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row>
    <row r="514" spans="1:33"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row>
    <row r="515" spans="1:33"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row>
    <row r="516" spans="1:33"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row>
    <row r="517" spans="1:33"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row>
    <row r="518" spans="1:33"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row>
    <row r="519" spans="1:33"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row>
    <row r="520" spans="1:33"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row>
    <row r="521" spans="1:33"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row>
    <row r="522" spans="1:33"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row>
    <row r="523" spans="1:33"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row>
    <row r="524" spans="1:33"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row>
    <row r="525" spans="1:33"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row>
    <row r="526" spans="1:33"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row>
    <row r="527" spans="1:33"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row>
    <row r="528" spans="1:33"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row>
    <row r="529" spans="1:33"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row>
    <row r="530" spans="1:33"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row>
    <row r="531" spans="1:33"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row>
    <row r="532" spans="1:33"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row>
    <row r="533" spans="1:33"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row>
    <row r="534" spans="1:33"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row>
    <row r="535" spans="1:33"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row>
    <row r="536" spans="1:33"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row>
    <row r="537" spans="1:33"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row>
    <row r="538" spans="1:33"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row>
    <row r="539" spans="1:33"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row>
    <row r="540" spans="1:33"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row>
    <row r="541" spans="1:33"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row>
    <row r="542" spans="1:33"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row>
    <row r="543" spans="1:33"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row>
    <row r="544" spans="1:33"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row>
    <row r="545" spans="1:33"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row>
    <row r="546" spans="1:33"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row>
    <row r="547" spans="1:33"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row>
    <row r="548" spans="1:33"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row>
    <row r="549" spans="1:33"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row>
    <row r="550" spans="1:33"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row>
    <row r="551" spans="1:33"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row>
    <row r="552" spans="1:33"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row>
    <row r="553" spans="1:33"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row>
    <row r="554" spans="1:33"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row>
    <row r="555" spans="1:33"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row>
    <row r="556" spans="1:33"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row>
    <row r="557" spans="1:33"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row>
    <row r="558" spans="1:33"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row>
    <row r="559" spans="1:33"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row>
    <row r="560" spans="1:33"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row>
    <row r="561" spans="1:33"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row>
    <row r="562" spans="1:33"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row>
    <row r="563" spans="1:33"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row>
    <row r="564" spans="1:33"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row>
    <row r="565" spans="1:33"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row>
    <row r="566" spans="1:33"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row>
    <row r="567" spans="1:33"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row>
    <row r="568" spans="1:33"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row>
    <row r="569" spans="1:33"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row>
    <row r="570" spans="1:33"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row>
    <row r="571" spans="1:33"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row>
    <row r="572" spans="1:33"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row>
    <row r="573" spans="1:33"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row>
    <row r="574" spans="1:33"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row>
    <row r="575" spans="1:33"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row>
    <row r="576" spans="1:33"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row>
    <row r="577" spans="1:33"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row>
    <row r="578" spans="1:33"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row>
    <row r="579" spans="1:33"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row>
    <row r="580" spans="1:33"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row>
    <row r="581" spans="1:33"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row>
    <row r="582" spans="1:33"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row>
    <row r="583" spans="1:33"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row>
    <row r="584" spans="1:33"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row>
    <row r="585" spans="1:33"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row>
    <row r="586" spans="1:33"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row>
    <row r="587" spans="1:33"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row>
    <row r="588" spans="1:33"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row>
    <row r="589" spans="1:33"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row>
    <row r="590" spans="1:33"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row>
    <row r="591" spans="1:33"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row>
    <row r="592" spans="1:33"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row>
    <row r="593" spans="1:33"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row>
    <row r="594" spans="1:33"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row>
    <row r="595" spans="1:33"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row>
    <row r="596" spans="1:33"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row>
    <row r="597" spans="1:33"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row>
    <row r="598" spans="1:33"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row>
    <row r="599" spans="1:33"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row>
    <row r="600" spans="1:33"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row>
    <row r="601" spans="1:33"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row>
    <row r="602" spans="1:33"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row>
    <row r="603" spans="1:33"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row>
    <row r="604" spans="1:33"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row>
    <row r="605" spans="1:33"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row>
    <row r="606" spans="1:33"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row>
    <row r="607" spans="1:33"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row>
    <row r="608" spans="1:33"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row>
    <row r="609" spans="1:33"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row>
    <row r="610" spans="1:33"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row>
    <row r="611" spans="1:33"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row>
    <row r="612" spans="1:33"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row>
    <row r="613" spans="1:33"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row>
    <row r="614" spans="1:33"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row>
    <row r="615" spans="1:33"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row>
    <row r="616" spans="1:33"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row>
    <row r="617" spans="1:33"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row>
    <row r="618" spans="1:33"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row>
    <row r="619" spans="1:33"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row>
    <row r="620" spans="1:33"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row>
    <row r="621" spans="1:33"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row>
    <row r="622" spans="1:33"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row>
    <row r="623" spans="1:33"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row>
    <row r="624" spans="1:33"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row>
    <row r="625" spans="1:33"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row>
    <row r="626" spans="1:33"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row>
    <row r="627" spans="1:33"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row>
    <row r="628" spans="1:33"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row>
    <row r="629" spans="1:33"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row>
    <row r="630" spans="1:33"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row>
    <row r="631" spans="1:33"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row>
    <row r="632" spans="1:33"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row>
    <row r="633" spans="1:33"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row>
    <row r="634" spans="1:33"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row>
    <row r="635" spans="1:33"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row>
    <row r="636" spans="1:33"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row>
    <row r="637" spans="1:33"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row>
    <row r="638" spans="1:33"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row>
    <row r="639" spans="1:33"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row>
    <row r="640" spans="1:33"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row>
    <row r="641" spans="1:33"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row>
    <row r="642" spans="1:33"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row>
    <row r="643" spans="1:33"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row>
    <row r="644" spans="1:33"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row>
    <row r="645" spans="1:33"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row>
    <row r="646" spans="1:33"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row>
    <row r="647" spans="1:33"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row>
    <row r="648" spans="1:33"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row>
    <row r="649" spans="1:33"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row>
    <row r="650" spans="1:33"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row>
    <row r="651" spans="1:33"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row>
    <row r="652" spans="1:33"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row>
    <row r="653" spans="1:33"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row>
    <row r="654" spans="1:33"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row>
    <row r="655" spans="1:33"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row>
    <row r="656" spans="1:33"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row>
    <row r="657" spans="1:33"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row>
    <row r="658" spans="1:33"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row>
    <row r="659" spans="1:33"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row>
    <row r="660" spans="1:33"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row>
    <row r="661" spans="1:33"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row>
    <row r="662" spans="1:33"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row>
    <row r="663" spans="1:33"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row>
    <row r="664" spans="1:33"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row>
    <row r="665" spans="1:33"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row>
    <row r="666" spans="1:33"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row>
    <row r="667" spans="1:33"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row>
    <row r="668" spans="1:33"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row>
    <row r="669" spans="1:33"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row>
    <row r="670" spans="1:33"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row>
    <row r="671" spans="1:33"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row>
    <row r="672" spans="1:33"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row>
    <row r="673" spans="1:33"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row>
    <row r="674" spans="1:33"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row>
    <row r="675" spans="1:33"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row>
    <row r="676" spans="1:33"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row>
    <row r="677" spans="1:33"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row>
    <row r="678" spans="1:33"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row>
    <row r="679" spans="1:33"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row>
    <row r="680" spans="1:33"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row>
    <row r="681" spans="1:33"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row>
    <row r="682" spans="1:33"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row>
    <row r="683" spans="1:33"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row>
    <row r="684" spans="1:33"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row>
    <row r="685" spans="1:33"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row>
    <row r="686" spans="1:33"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row>
    <row r="687" spans="1:33"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row>
    <row r="688" spans="1:33"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row>
    <row r="689" spans="1:33"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row>
    <row r="690" spans="1:33"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row>
    <row r="691" spans="1:33"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row>
    <row r="692" spans="1:33"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row>
    <row r="693" spans="1:33"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row>
    <row r="694" spans="1:33"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row>
    <row r="695" spans="1:33"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row>
    <row r="696" spans="1:33"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row>
    <row r="697" spans="1:33"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row>
    <row r="698" spans="1:33"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row>
    <row r="699" spans="1:33"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row>
    <row r="700" spans="1:33"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row>
    <row r="701" spans="1:33"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row>
    <row r="702" spans="1:33"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row>
    <row r="703" spans="1:33"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row>
    <row r="704" spans="1:33"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row>
    <row r="705" spans="1:33"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row>
    <row r="706" spans="1:33"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row>
    <row r="707" spans="1:33"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row>
    <row r="708" spans="1:33"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row>
    <row r="709" spans="1:33"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row>
    <row r="710" spans="1:33"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row>
    <row r="711" spans="1:33"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row>
    <row r="712" spans="1:33"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row>
    <row r="713" spans="1:33"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row>
    <row r="714" spans="1:33"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row>
    <row r="715" spans="1:33"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row>
    <row r="716" spans="1:33"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row>
    <row r="717" spans="1:33"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row>
    <row r="718" spans="1:33"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row>
    <row r="719" spans="1:33"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row>
    <row r="720" spans="1:33"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row>
    <row r="721" spans="1:33"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row>
    <row r="722" spans="1:33"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row>
    <row r="723" spans="1:33"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row>
    <row r="724" spans="1:33"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row>
    <row r="725" spans="1:33"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row>
    <row r="726" spans="1:33"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row>
    <row r="727" spans="1:33"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row>
    <row r="728" spans="1:33"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row>
    <row r="729" spans="1:33"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row>
    <row r="730" spans="1:33"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row>
    <row r="731" spans="1:33"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row>
    <row r="732" spans="1:33"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row>
    <row r="733" spans="1:33"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row>
    <row r="734" spans="1:33"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row>
    <row r="735" spans="1:33"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row>
    <row r="736" spans="1:33"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row>
    <row r="737" spans="1:33"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row>
    <row r="738" spans="1:33"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row>
    <row r="739" spans="1:33"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row>
    <row r="740" spans="1:33"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row>
    <row r="741" spans="1:33"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row>
    <row r="742" spans="1:33"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row>
    <row r="743" spans="1:33"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row>
    <row r="744" spans="1:33"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row>
    <row r="745" spans="1:33"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row>
    <row r="746" spans="1:33"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row>
    <row r="747" spans="1:33"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row>
    <row r="748" spans="1:33"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row>
    <row r="749" spans="1:33"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row>
    <row r="750" spans="1:33"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row>
    <row r="751" spans="1:33"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row>
    <row r="752" spans="1:33"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row>
    <row r="753" spans="1:33"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row>
    <row r="754" spans="1:33"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row>
    <row r="755" spans="1:33"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row>
    <row r="756" spans="1:33"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row>
    <row r="757" spans="1:33"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row>
    <row r="758" spans="1:33"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row>
    <row r="759" spans="1:33"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row>
    <row r="760" spans="1:33"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row>
    <row r="761" spans="1:33"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row>
    <row r="762" spans="1:33"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row>
    <row r="763" spans="1:33"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row>
    <row r="764" spans="1:33"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row>
    <row r="765" spans="1:33"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row>
    <row r="766" spans="1:33"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row>
    <row r="767" spans="1:33"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row>
    <row r="768" spans="1:33"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row>
    <row r="769" spans="1:33"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row>
    <row r="770" spans="1:33"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row>
    <row r="771" spans="1:33"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row>
    <row r="772" spans="1:33"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row>
    <row r="773" spans="1:33"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row>
    <row r="774" spans="1:33"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row>
    <row r="775" spans="1:33"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row>
    <row r="776" spans="1:33"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row>
    <row r="777" spans="1:33"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row>
    <row r="778" spans="1:33"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row>
    <row r="779" spans="1:33"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row>
    <row r="780" spans="1:33"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row>
    <row r="781" spans="1:33"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row>
    <row r="782" spans="1:33"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row>
    <row r="783" spans="1:33"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row>
    <row r="784" spans="1:33"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row>
    <row r="785" spans="1:33"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row>
    <row r="786" spans="1:33"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row>
    <row r="787" spans="1:33"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row>
    <row r="788" spans="1:33"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row>
    <row r="789" spans="1:33"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row>
    <row r="790" spans="1:33"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row>
    <row r="791" spans="1:33"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row>
    <row r="792" spans="1:33"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row>
    <row r="793" spans="1:33"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row>
    <row r="794" spans="1:33"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row>
    <row r="795" spans="1:33"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row>
    <row r="796" spans="1:33"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row>
    <row r="797" spans="1:33"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row>
    <row r="798" spans="1:33"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row>
    <row r="799" spans="1:33"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row>
    <row r="800" spans="1:33"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row>
    <row r="801" spans="1:33"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row>
    <row r="802" spans="1:33"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row>
    <row r="803" spans="1:33"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row>
    <row r="804" spans="1:33"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row>
    <row r="805" spans="1:33"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row>
    <row r="806" spans="1:33"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row>
    <row r="807" spans="1:33"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row>
    <row r="808" spans="1:33"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row>
    <row r="809" spans="1:33"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row>
    <row r="810" spans="1:33"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row>
    <row r="811" spans="1:33"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row>
    <row r="812" spans="1:33"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row>
    <row r="813" spans="1:33"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row>
    <row r="814" spans="1:33"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row>
    <row r="815" spans="1:33"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row>
    <row r="816" spans="1:33"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row>
    <row r="817" spans="1:33"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row>
    <row r="818" spans="1:33"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row>
    <row r="819" spans="1:33"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row>
    <row r="820" spans="1:33"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row>
    <row r="821" spans="1:33"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row>
    <row r="822" spans="1:33"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row>
    <row r="823" spans="1:33"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row>
    <row r="824" spans="1:33"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row>
    <row r="825" spans="1:33"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row>
    <row r="826" spans="1:33"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row>
    <row r="827" spans="1:33"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row>
    <row r="828" spans="1:33"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row>
    <row r="829" spans="1:33"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row>
    <row r="830" spans="1:33"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row>
    <row r="831" spans="1:33"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row>
    <row r="832" spans="1:33"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row>
    <row r="833" spans="1:33"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row>
    <row r="834" spans="1:33"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row>
    <row r="835" spans="1:33"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row>
    <row r="836" spans="1:33"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row>
    <row r="837" spans="1:33"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row>
    <row r="838" spans="1:33"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row>
    <row r="839" spans="1:33"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row>
    <row r="840" spans="1:33"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row>
    <row r="841" spans="1:33"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row>
    <row r="842" spans="1:33"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row>
    <row r="843" spans="1:33"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row>
    <row r="844" spans="1:33"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row>
    <row r="845" spans="1:33"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row>
    <row r="846" spans="1:33"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row>
    <row r="847" spans="1:33"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row>
    <row r="848" spans="1:33"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row>
    <row r="849" spans="1:33"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row>
    <row r="850" spans="1:33"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row>
    <row r="851" spans="1:33"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row>
    <row r="852" spans="1:33"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row>
    <row r="853" spans="1:33"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row>
    <row r="854" spans="1:33"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row>
    <row r="855" spans="1:33"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row>
    <row r="856" spans="1:33"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row>
    <row r="857" spans="1:33"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row>
    <row r="858" spans="1:33"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row>
    <row r="859" spans="1:33"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row>
    <row r="860" spans="1:33"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row>
    <row r="861" spans="1:33"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row>
    <row r="862" spans="1:33"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row>
    <row r="863" spans="1:33"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row>
    <row r="864" spans="1:33"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row>
    <row r="865" spans="1:33"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row>
    <row r="866" spans="1:33"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row>
    <row r="867" spans="1:33"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row>
    <row r="868" spans="1:33"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row>
    <row r="869" spans="1:33"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row>
    <row r="870" spans="1:33"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row>
    <row r="871" spans="1:33"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row>
    <row r="872" spans="1:33"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row>
    <row r="873" spans="1:33"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row>
    <row r="874" spans="1:33"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row>
    <row r="875" spans="1:33"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row>
    <row r="876" spans="1:33"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row>
    <row r="877" spans="1:33"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row>
    <row r="878" spans="1:33"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row>
    <row r="879" spans="1:33"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row>
    <row r="880" spans="1:33"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row>
    <row r="881" spans="1:33"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row>
    <row r="882" spans="1:33"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row>
    <row r="883" spans="1:33"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row>
    <row r="884" spans="1:33"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row>
    <row r="885" spans="1:33"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row>
    <row r="886" spans="1:33"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row>
    <row r="887" spans="1:33"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row>
    <row r="888" spans="1:33"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row>
    <row r="889" spans="1:33"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row>
    <row r="890" spans="1:33"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row>
    <row r="891" spans="1:33"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row>
    <row r="892" spans="1:33"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row>
    <row r="893" spans="1:33"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row>
    <row r="894" spans="1:33"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row>
    <row r="895" spans="1:33"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row>
    <row r="896" spans="1:33"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row>
    <row r="897" spans="1:33"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row>
    <row r="898" spans="1:33"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row>
    <row r="899" spans="1:33"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row>
    <row r="900" spans="1:33"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row>
    <row r="901" spans="1:33"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row>
    <row r="902" spans="1:33"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row>
    <row r="903" spans="1:33"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row>
    <row r="904" spans="1:33"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row>
    <row r="905" spans="1:33"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row>
    <row r="906" spans="1:33"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row>
    <row r="907" spans="1:33"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row>
    <row r="908" spans="1:33"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row>
    <row r="909" spans="1:33"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row>
    <row r="910" spans="1:33"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row>
    <row r="911" spans="1:33"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row>
    <row r="912" spans="1:33"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row>
    <row r="913" spans="1:33"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row>
    <row r="914" spans="1:33"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row>
    <row r="915" spans="1:33"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row>
    <row r="916" spans="1:33"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row>
    <row r="917" spans="1:33"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row>
    <row r="918" spans="1:33"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row>
    <row r="919" spans="1:33"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row>
    <row r="920" spans="1:33"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row>
    <row r="921" spans="1:33"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row>
    <row r="922" spans="1:33"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row>
    <row r="923" spans="1:33"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row>
    <row r="924" spans="1:33"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row>
    <row r="925" spans="1:33"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row>
    <row r="926" spans="1:33"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row>
    <row r="927" spans="1:33"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row>
    <row r="928" spans="1:33"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row>
    <row r="929" spans="1:33"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row>
    <row r="930" spans="1:33"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row>
    <row r="931" spans="1:33"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row>
    <row r="932" spans="1:33"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row>
    <row r="933" spans="1:33"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row>
    <row r="934" spans="1:33"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row>
    <row r="935" spans="1:33"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row>
    <row r="936" spans="1:33"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row>
    <row r="937" spans="1:33"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row>
    <row r="938" spans="1:33"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row>
    <row r="939" spans="1:33"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row>
    <row r="940" spans="1:33"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row>
    <row r="941" spans="1:33"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row>
    <row r="942" spans="1:33"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row>
    <row r="943" spans="1:33"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row>
    <row r="944" spans="1:33"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row>
    <row r="945" spans="1:33"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row>
    <row r="946" spans="1:33"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row>
    <row r="947" spans="1:33"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row>
    <row r="948" spans="1:33"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row>
    <row r="949" spans="1:33"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row>
    <row r="950" spans="1:33"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row>
    <row r="951" spans="1:33"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row>
    <row r="952" spans="1:33"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row>
    <row r="953" spans="1:33"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row>
    <row r="954" spans="1:33"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row>
    <row r="955" spans="1:33"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row>
    <row r="956" spans="1:33"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row>
    <row r="957" spans="1:33"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row>
    <row r="958" spans="1:33"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row>
    <row r="959" spans="1:33"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row>
    <row r="960" spans="1:33"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row>
    <row r="961" spans="1:33"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row>
    <row r="962" spans="1:33"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row>
    <row r="963" spans="1:33"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row>
    <row r="964" spans="1:33"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row>
    <row r="965" spans="1:33"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row>
    <row r="966" spans="1:33"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row>
    <row r="967" spans="1:33"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row>
    <row r="968" spans="1:33"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row>
    <row r="969" spans="1:33"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row>
    <row r="970" spans="1:33"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row>
    <row r="971" spans="1:33"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row>
    <row r="972" spans="1:33"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row>
    <row r="973" spans="1:33"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row>
    <row r="974" spans="1:33"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row>
    <row r="975" spans="1:33"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row>
    <row r="976" spans="1:33"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row>
    <row r="977" spans="1:33"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row>
    <row r="978" spans="1:33"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row>
    <row r="979" spans="1:33"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row>
    <row r="980" spans="1:33"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row>
    <row r="981" spans="1:33"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row>
    <row r="982" spans="1:33"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row>
    <row r="983" spans="1:33"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row>
    <row r="984" spans="1:33"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row>
    <row r="985" spans="1:33"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row>
    <row r="986" spans="1:33"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row>
    <row r="987" spans="1:33"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row>
    <row r="988" spans="1:33"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row>
    <row r="989" spans="1:33"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row>
    <row r="990" spans="1:33"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row>
    <row r="991" spans="1:33"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row>
    <row r="992" spans="1:33"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row>
    <row r="993" spans="1:33"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row>
    <row r="994" spans="1:33"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row>
    <row r="995" spans="1:33"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row>
    <row r="996" spans="1:33"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row>
    <row r="997" spans="1:33"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row>
    <row r="998" spans="1:33"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row>
    <row r="999" spans="1:33"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row>
    <row r="1000" spans="1:33"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G1000"/>
  <sheetViews>
    <sheetView workbookViewId="0"/>
  </sheetViews>
  <sheetFormatPr defaultColWidth="12.625" defaultRowHeight="15" customHeight="1"/>
  <cols>
    <col min="1" max="1" width="56.75" customWidth="1"/>
    <col min="2" max="2" width="10.125" customWidth="1"/>
    <col min="3" max="33" width="7.875" customWidth="1"/>
  </cols>
  <sheetData>
    <row r="1" spans="1:33" ht="14.25" customHeight="1">
      <c r="A1" s="2"/>
      <c r="B1" s="2" t="s">
        <v>3714</v>
      </c>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row>
    <row r="2" spans="1:33" ht="14.25" customHeight="1">
      <c r="A2" s="2" t="s">
        <v>85</v>
      </c>
      <c r="B2" s="2">
        <f>28</f>
        <v>28</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row>
    <row r="3" spans="1:33" ht="14.25" customHeight="1">
      <c r="A3" s="2" t="s">
        <v>87</v>
      </c>
      <c r="B3" s="2">
        <f>265</f>
        <v>265</v>
      </c>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row>
    <row r="4" spans="1:33" ht="14.25" customHeight="1">
      <c r="A4" s="2"/>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row>
    <row r="5" spans="1:33" ht="14.25" customHeight="1">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row>
    <row r="6" spans="1:33" ht="14.25" customHeight="1">
      <c r="A6" s="2"/>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row>
    <row r="7" spans="1:33" ht="14.25" customHeight="1">
      <c r="A7" s="2"/>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row>
    <row r="8" spans="1:33" ht="14.25" customHeight="1">
      <c r="A8" s="2"/>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row>
    <row r="9" spans="1:33" ht="14.25" customHeight="1">
      <c r="A9" s="2"/>
      <c r="B9" s="2"/>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row>
    <row r="10" spans="1:33" ht="14.25" customHeight="1">
      <c r="A10" s="1" t="s">
        <v>3715</v>
      </c>
      <c r="B10" s="2">
        <f t="shared" ref="B10:AG10" si="0">B29</f>
        <v>2019</v>
      </c>
      <c r="C10" s="2">
        <f t="shared" si="0"/>
        <v>2020</v>
      </c>
      <c r="D10" s="2">
        <f t="shared" si="0"/>
        <v>2021</v>
      </c>
      <c r="E10" s="2">
        <f t="shared" si="0"/>
        <v>2022</v>
      </c>
      <c r="F10" s="2">
        <f t="shared" si="0"/>
        <v>2023</v>
      </c>
      <c r="G10" s="2">
        <f t="shared" si="0"/>
        <v>2024</v>
      </c>
      <c r="H10" s="2">
        <f t="shared" si="0"/>
        <v>2025</v>
      </c>
      <c r="I10" s="2">
        <f t="shared" si="0"/>
        <v>2026</v>
      </c>
      <c r="J10" s="2">
        <f t="shared" si="0"/>
        <v>2027</v>
      </c>
      <c r="K10" s="2">
        <f t="shared" si="0"/>
        <v>2028</v>
      </c>
      <c r="L10" s="2">
        <f t="shared" si="0"/>
        <v>2029</v>
      </c>
      <c r="M10" s="2">
        <f t="shared" si="0"/>
        <v>2030</v>
      </c>
      <c r="N10" s="2">
        <f t="shared" si="0"/>
        <v>2031</v>
      </c>
      <c r="O10" s="2">
        <f t="shared" si="0"/>
        <v>2032</v>
      </c>
      <c r="P10" s="2">
        <f t="shared" si="0"/>
        <v>2033</v>
      </c>
      <c r="Q10" s="2">
        <f t="shared" si="0"/>
        <v>2034</v>
      </c>
      <c r="R10" s="2">
        <f t="shared" si="0"/>
        <v>2035</v>
      </c>
      <c r="S10" s="2">
        <f t="shared" si="0"/>
        <v>2036</v>
      </c>
      <c r="T10" s="2">
        <f t="shared" si="0"/>
        <v>2037</v>
      </c>
      <c r="U10" s="2">
        <f t="shared" si="0"/>
        <v>2038</v>
      </c>
      <c r="V10" s="2">
        <f t="shared" si="0"/>
        <v>2039</v>
      </c>
      <c r="W10" s="2">
        <f t="shared" si="0"/>
        <v>2040</v>
      </c>
      <c r="X10" s="2">
        <f t="shared" si="0"/>
        <v>2041</v>
      </c>
      <c r="Y10" s="2">
        <f t="shared" si="0"/>
        <v>2042</v>
      </c>
      <c r="Z10" s="2">
        <f t="shared" si="0"/>
        <v>2043</v>
      </c>
      <c r="AA10" s="2">
        <f t="shared" si="0"/>
        <v>2044</v>
      </c>
      <c r="AB10" s="2">
        <f t="shared" si="0"/>
        <v>2045</v>
      </c>
      <c r="AC10" s="2">
        <f t="shared" si="0"/>
        <v>2046</v>
      </c>
      <c r="AD10" s="2">
        <f t="shared" si="0"/>
        <v>2047</v>
      </c>
      <c r="AE10" s="2">
        <f t="shared" si="0"/>
        <v>2048</v>
      </c>
      <c r="AF10" s="2">
        <f t="shared" si="0"/>
        <v>2049</v>
      </c>
      <c r="AG10" s="2">
        <f t="shared" si="0"/>
        <v>2050</v>
      </c>
    </row>
    <row r="11" spans="1:33" ht="14.25" customHeight="1">
      <c r="A11" s="305" t="str">
        <f t="shared" ref="A11:AG11" si="1">A102</f>
        <v>Industrial Sector Pollutant Emissions[agriculture,CO2] : MostRecentRun</v>
      </c>
      <c r="B11" s="305">
        <f t="shared" si="1"/>
        <v>67013200000000</v>
      </c>
      <c r="C11" s="305">
        <f t="shared" si="1"/>
        <v>59752000000000</v>
      </c>
      <c r="D11" s="305">
        <f t="shared" si="1"/>
        <v>62754800000000</v>
      </c>
      <c r="E11" s="305">
        <f t="shared" si="1"/>
        <v>64765300000000</v>
      </c>
      <c r="F11" s="305">
        <f t="shared" si="1"/>
        <v>65863500000000</v>
      </c>
      <c r="G11" s="305">
        <f t="shared" si="1"/>
        <v>67148000000000</v>
      </c>
      <c r="H11" s="305">
        <f t="shared" si="1"/>
        <v>68556900000000</v>
      </c>
      <c r="I11" s="305">
        <f t="shared" si="1"/>
        <v>69881400000000</v>
      </c>
      <c r="J11" s="305">
        <f t="shared" si="1"/>
        <v>70942000000000</v>
      </c>
      <c r="K11" s="305">
        <f t="shared" si="1"/>
        <v>71948500000000</v>
      </c>
      <c r="L11" s="305">
        <f t="shared" si="1"/>
        <v>72746800000000</v>
      </c>
      <c r="M11" s="305">
        <f t="shared" si="1"/>
        <v>73539200000000</v>
      </c>
      <c r="N11" s="305">
        <f t="shared" si="1"/>
        <v>74630700000000</v>
      </c>
      <c r="O11" s="305">
        <f t="shared" si="1"/>
        <v>75721600000000</v>
      </c>
      <c r="P11" s="305">
        <f t="shared" si="1"/>
        <v>76518800000000</v>
      </c>
      <c r="Q11" s="305">
        <f t="shared" si="1"/>
        <v>77224100000000</v>
      </c>
      <c r="R11" s="305">
        <f t="shared" si="1"/>
        <v>77906900000000</v>
      </c>
      <c r="S11" s="305">
        <f t="shared" si="1"/>
        <v>78554900000000</v>
      </c>
      <c r="T11" s="305">
        <f t="shared" si="1"/>
        <v>79217200000000</v>
      </c>
      <c r="U11" s="305">
        <f t="shared" si="1"/>
        <v>79876800000000</v>
      </c>
      <c r="V11" s="305">
        <f t="shared" si="1"/>
        <v>80541100000000</v>
      </c>
      <c r="W11" s="305">
        <f t="shared" si="1"/>
        <v>81187000000000</v>
      </c>
      <c r="X11" s="305">
        <f t="shared" si="1"/>
        <v>81840500000000</v>
      </c>
      <c r="Y11" s="305">
        <f t="shared" si="1"/>
        <v>82472800000000</v>
      </c>
      <c r="Z11" s="305">
        <f t="shared" si="1"/>
        <v>83137400000000</v>
      </c>
      <c r="AA11" s="305">
        <f t="shared" si="1"/>
        <v>83824000000000</v>
      </c>
      <c r="AB11" s="305">
        <f t="shared" si="1"/>
        <v>84539300000000</v>
      </c>
      <c r="AC11" s="305">
        <f t="shared" si="1"/>
        <v>85242300000000</v>
      </c>
      <c r="AD11" s="305">
        <f t="shared" si="1"/>
        <v>85948900000000</v>
      </c>
      <c r="AE11" s="305">
        <f t="shared" si="1"/>
        <v>86689800000000</v>
      </c>
      <c r="AF11" s="305">
        <f t="shared" si="1"/>
        <v>87436500000000</v>
      </c>
      <c r="AG11" s="305">
        <f t="shared" si="1"/>
        <v>88182400000000</v>
      </c>
    </row>
    <row r="12" spans="1:33" ht="14.25" customHeight="1">
      <c r="A12" s="305" t="str">
        <f t="shared" ref="A12:AG12" si="2">A111</f>
        <v>Industrial Sector Pollutant Emissions[agriculture,CH4] : MostRecentRun</v>
      </c>
      <c r="B12" s="305">
        <f t="shared" si="2"/>
        <v>10623600000000</v>
      </c>
      <c r="C12" s="305">
        <f t="shared" si="2"/>
        <v>9730180000000</v>
      </c>
      <c r="D12" s="305">
        <f t="shared" si="2"/>
        <v>9992470000000</v>
      </c>
      <c r="E12" s="305">
        <f t="shared" si="2"/>
        <v>10159200000000</v>
      </c>
      <c r="F12" s="305">
        <f t="shared" si="2"/>
        <v>10245800000000</v>
      </c>
      <c r="G12" s="305">
        <f t="shared" si="2"/>
        <v>10351200000000</v>
      </c>
      <c r="H12" s="305">
        <f t="shared" si="2"/>
        <v>10471400000000</v>
      </c>
      <c r="I12" s="305">
        <f t="shared" si="2"/>
        <v>10560900000000</v>
      </c>
      <c r="J12" s="305">
        <f t="shared" si="2"/>
        <v>10633200000000</v>
      </c>
      <c r="K12" s="305">
        <f t="shared" si="2"/>
        <v>10690600000000</v>
      </c>
      <c r="L12" s="305">
        <f t="shared" si="2"/>
        <v>10714500000000</v>
      </c>
      <c r="M12" s="305">
        <f t="shared" si="2"/>
        <v>10729800000000</v>
      </c>
      <c r="N12" s="305">
        <f t="shared" si="2"/>
        <v>10778900000000</v>
      </c>
      <c r="O12" s="305">
        <f t="shared" si="2"/>
        <v>10808500000000</v>
      </c>
      <c r="P12" s="305">
        <f t="shared" si="2"/>
        <v>10827500000000</v>
      </c>
      <c r="Q12" s="305">
        <f t="shared" si="2"/>
        <v>10824000000000</v>
      </c>
      <c r="R12" s="305">
        <f t="shared" si="2"/>
        <v>10820400000000</v>
      </c>
      <c r="S12" s="305">
        <f t="shared" si="2"/>
        <v>10809700000000</v>
      </c>
      <c r="T12" s="305">
        <f t="shared" si="2"/>
        <v>10795500000000</v>
      </c>
      <c r="U12" s="305">
        <f t="shared" si="2"/>
        <v>10781200000000</v>
      </c>
      <c r="V12" s="305">
        <f t="shared" si="2"/>
        <v>10770500000000</v>
      </c>
      <c r="W12" s="305">
        <f t="shared" si="2"/>
        <v>10756200000000</v>
      </c>
      <c r="X12" s="305">
        <f t="shared" si="2"/>
        <v>10727700000000</v>
      </c>
      <c r="Y12" s="305">
        <f t="shared" si="2"/>
        <v>10699100000000</v>
      </c>
      <c r="Z12" s="305">
        <f t="shared" si="2"/>
        <v>10670600000000</v>
      </c>
      <c r="AA12" s="305">
        <f t="shared" si="2"/>
        <v>10642000000000</v>
      </c>
      <c r="AB12" s="305">
        <f t="shared" si="2"/>
        <v>10613500000000</v>
      </c>
      <c r="AC12" s="305">
        <f t="shared" si="2"/>
        <v>10577800000000</v>
      </c>
      <c r="AD12" s="305">
        <f t="shared" si="2"/>
        <v>10542100000000</v>
      </c>
      <c r="AE12" s="305">
        <f t="shared" si="2"/>
        <v>10506400000000</v>
      </c>
      <c r="AF12" s="305">
        <f t="shared" si="2"/>
        <v>10470800000000</v>
      </c>
      <c r="AG12" s="305">
        <f t="shared" si="2"/>
        <v>10435100000000</v>
      </c>
    </row>
    <row r="13" spans="1:33" ht="14.25" customHeight="1">
      <c r="A13" s="305" t="str">
        <f t="shared" ref="A13:AG13" si="3">A112</f>
        <v>Industrial Sector Pollutant Emissions[agriculture,N2O] : MostRecentRun</v>
      </c>
      <c r="B13" s="305">
        <f t="shared" si="3"/>
        <v>1057770000000</v>
      </c>
      <c r="C13" s="305">
        <f t="shared" si="3"/>
        <v>978341000000</v>
      </c>
      <c r="D13" s="305">
        <f t="shared" si="3"/>
        <v>1015420000000</v>
      </c>
      <c r="E13" s="305">
        <f t="shared" si="3"/>
        <v>1043200000000</v>
      </c>
      <c r="F13" s="305">
        <f t="shared" si="3"/>
        <v>1062960000000</v>
      </c>
      <c r="G13" s="305">
        <f t="shared" si="3"/>
        <v>1085200000000</v>
      </c>
      <c r="H13" s="305">
        <f t="shared" si="3"/>
        <v>1108430000000</v>
      </c>
      <c r="I13" s="305">
        <f t="shared" si="3"/>
        <v>1130080000000</v>
      </c>
      <c r="J13" s="305">
        <f t="shared" si="3"/>
        <v>1149680000000</v>
      </c>
      <c r="K13" s="305">
        <f t="shared" si="3"/>
        <v>1167810000000</v>
      </c>
      <c r="L13" s="305">
        <f t="shared" si="3"/>
        <v>1182320000000</v>
      </c>
      <c r="M13" s="305">
        <f t="shared" si="3"/>
        <v>1196320000000</v>
      </c>
      <c r="N13" s="305">
        <f t="shared" si="3"/>
        <v>1206310000000</v>
      </c>
      <c r="O13" s="305">
        <f t="shared" si="3"/>
        <v>1213800000000</v>
      </c>
      <c r="P13" s="305">
        <f t="shared" si="3"/>
        <v>1220100000000</v>
      </c>
      <c r="Q13" s="305">
        <f t="shared" si="3"/>
        <v>1224260000000</v>
      </c>
      <c r="R13" s="305">
        <f t="shared" si="3"/>
        <v>1228040000000</v>
      </c>
      <c r="S13" s="305">
        <f t="shared" si="3"/>
        <v>1231820000000</v>
      </c>
      <c r="T13" s="305">
        <f t="shared" si="3"/>
        <v>1235590000000</v>
      </c>
      <c r="U13" s="305">
        <f t="shared" si="3"/>
        <v>1239370000000</v>
      </c>
      <c r="V13" s="305">
        <f t="shared" si="3"/>
        <v>1243150000000</v>
      </c>
      <c r="W13" s="305">
        <f t="shared" si="3"/>
        <v>1246930000000</v>
      </c>
      <c r="X13" s="305">
        <f t="shared" si="3"/>
        <v>1249950000000</v>
      </c>
      <c r="Y13" s="305">
        <f t="shared" si="3"/>
        <v>1252970000000</v>
      </c>
      <c r="Z13" s="305">
        <f t="shared" si="3"/>
        <v>1256000000000</v>
      </c>
      <c r="AA13" s="305">
        <f t="shared" si="3"/>
        <v>1259020000000</v>
      </c>
      <c r="AB13" s="305">
        <f t="shared" si="3"/>
        <v>1262050000000</v>
      </c>
      <c r="AC13" s="305">
        <f t="shared" si="3"/>
        <v>1265070000000</v>
      </c>
      <c r="AD13" s="305">
        <f t="shared" si="3"/>
        <v>1267720000000</v>
      </c>
      <c r="AE13" s="305">
        <f t="shared" si="3"/>
        <v>1270740000000</v>
      </c>
      <c r="AF13" s="305">
        <f t="shared" si="3"/>
        <v>1273390000000</v>
      </c>
      <c r="AG13" s="305">
        <f t="shared" si="3"/>
        <v>1276410000000</v>
      </c>
    </row>
    <row r="14" spans="1:33" ht="14.25" customHeight="1">
      <c r="A14" s="305"/>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row>
    <row r="15" spans="1:33" ht="14.25" customHeight="1">
      <c r="A15" s="306" t="s">
        <v>3719</v>
      </c>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row>
    <row r="16" spans="1:33" ht="14.25" customHeight="1">
      <c r="A16" s="2" t="str">
        <f t="shared" ref="A16:AG16" si="4">A99</f>
        <v>Industrial Sector Pollutant Emissions[waste management,CH4] : MostRecentRun</v>
      </c>
      <c r="B16" s="305">
        <f t="shared" si="4"/>
        <v>5317860000000</v>
      </c>
      <c r="C16" s="305">
        <f t="shared" si="4"/>
        <v>4890200000000</v>
      </c>
      <c r="D16" s="305">
        <f t="shared" si="4"/>
        <v>5060320000000</v>
      </c>
      <c r="E16" s="305">
        <f t="shared" si="4"/>
        <v>5183530000000</v>
      </c>
      <c r="F16" s="305">
        <f t="shared" si="4"/>
        <v>5266610000000</v>
      </c>
      <c r="G16" s="305">
        <f t="shared" si="4"/>
        <v>5359960000000</v>
      </c>
      <c r="H16" s="305">
        <f t="shared" si="4"/>
        <v>5456290000000</v>
      </c>
      <c r="I16" s="305">
        <f t="shared" si="4"/>
        <v>5558630000000</v>
      </c>
      <c r="J16" s="305">
        <f t="shared" si="4"/>
        <v>5650850000000</v>
      </c>
      <c r="K16" s="305">
        <f t="shared" si="4"/>
        <v>5734070000000</v>
      </c>
      <c r="L16" s="305">
        <f t="shared" si="4"/>
        <v>5801210000000</v>
      </c>
      <c r="M16" s="305">
        <f t="shared" si="4"/>
        <v>5862260000000</v>
      </c>
      <c r="N16" s="305">
        <f t="shared" si="4"/>
        <v>5954930000000</v>
      </c>
      <c r="O16" s="305">
        <f t="shared" si="4"/>
        <v>6037410000000</v>
      </c>
      <c r="P16" s="305">
        <f t="shared" si="4"/>
        <v>6114290000000</v>
      </c>
      <c r="Q16" s="305">
        <f t="shared" si="4"/>
        <v>6178570000000</v>
      </c>
      <c r="R16" s="305">
        <f t="shared" si="4"/>
        <v>6242860000000</v>
      </c>
      <c r="S16" s="305">
        <f t="shared" si="4"/>
        <v>6310710000000</v>
      </c>
      <c r="T16" s="305">
        <f t="shared" si="4"/>
        <v>6378570000000</v>
      </c>
      <c r="U16" s="305">
        <f t="shared" si="4"/>
        <v>6446430000000</v>
      </c>
      <c r="V16" s="305">
        <f t="shared" si="4"/>
        <v>6514290000000</v>
      </c>
      <c r="W16" s="305">
        <f t="shared" si="4"/>
        <v>6582140000000</v>
      </c>
      <c r="X16" s="305">
        <f t="shared" si="4"/>
        <v>6650000000000</v>
      </c>
      <c r="Y16" s="305">
        <f t="shared" si="4"/>
        <v>6717860000000</v>
      </c>
      <c r="Z16" s="305">
        <f t="shared" si="4"/>
        <v>6789290000000</v>
      </c>
      <c r="AA16" s="305">
        <f t="shared" si="4"/>
        <v>6857140000000</v>
      </c>
      <c r="AB16" s="305">
        <f t="shared" si="4"/>
        <v>6925000000000</v>
      </c>
      <c r="AC16" s="305">
        <f t="shared" si="4"/>
        <v>6996430000000</v>
      </c>
      <c r="AD16" s="305">
        <f t="shared" si="4"/>
        <v>7064290000000</v>
      </c>
      <c r="AE16" s="305">
        <f t="shared" si="4"/>
        <v>7132140000000</v>
      </c>
      <c r="AF16" s="305">
        <f t="shared" si="4"/>
        <v>7203570000000</v>
      </c>
      <c r="AG16" s="305">
        <f t="shared" si="4"/>
        <v>7271430000000</v>
      </c>
    </row>
    <row r="17" spans="1:33" ht="14.25" customHeight="1">
      <c r="A17" s="2" t="str">
        <f t="shared" ref="A17:AG17" si="5">A100</f>
        <v>Industrial Sector Pollutant Emissions[waste management,N2O] : MostRecentRun</v>
      </c>
      <c r="B17" s="305">
        <f t="shared" si="5"/>
        <v>22667900000</v>
      </c>
      <c r="C17" s="305">
        <f t="shared" si="5"/>
        <v>20788500000</v>
      </c>
      <c r="D17" s="305">
        <f t="shared" si="5"/>
        <v>21408200000</v>
      </c>
      <c r="E17" s="305">
        <f t="shared" si="5"/>
        <v>21825500000</v>
      </c>
      <c r="F17" s="305">
        <f t="shared" si="5"/>
        <v>22075300000</v>
      </c>
      <c r="G17" s="305">
        <f t="shared" si="5"/>
        <v>22363200000</v>
      </c>
      <c r="H17" s="305">
        <f t="shared" si="5"/>
        <v>22679900000</v>
      </c>
      <c r="I17" s="305">
        <f t="shared" si="5"/>
        <v>22965500000</v>
      </c>
      <c r="J17" s="305">
        <f t="shared" si="5"/>
        <v>23207500000</v>
      </c>
      <c r="K17" s="305">
        <f t="shared" si="5"/>
        <v>23425500000</v>
      </c>
      <c r="L17" s="305">
        <f t="shared" si="5"/>
        <v>23562700000</v>
      </c>
      <c r="M17" s="305">
        <f t="shared" si="5"/>
        <v>23689200000</v>
      </c>
      <c r="N17" s="305">
        <f t="shared" si="5"/>
        <v>23902800000</v>
      </c>
      <c r="O17" s="305">
        <f t="shared" si="5"/>
        <v>24070600000</v>
      </c>
      <c r="P17" s="305">
        <f t="shared" si="5"/>
        <v>24218900000</v>
      </c>
      <c r="Q17" s="305">
        <f t="shared" si="5"/>
        <v>24317000000</v>
      </c>
      <c r="R17" s="305">
        <f t="shared" si="5"/>
        <v>24415100000</v>
      </c>
      <c r="S17" s="305">
        <f t="shared" si="5"/>
        <v>24501900000</v>
      </c>
      <c r="T17" s="305">
        <f t="shared" si="5"/>
        <v>24588700000</v>
      </c>
      <c r="U17" s="305">
        <f t="shared" si="5"/>
        <v>24675500000</v>
      </c>
      <c r="V17" s="305">
        <f t="shared" si="5"/>
        <v>24762300000</v>
      </c>
      <c r="W17" s="305">
        <f t="shared" si="5"/>
        <v>24849100000</v>
      </c>
      <c r="X17" s="305">
        <f t="shared" si="5"/>
        <v>24928300000</v>
      </c>
      <c r="Y17" s="305">
        <f t="shared" si="5"/>
        <v>25007500000</v>
      </c>
      <c r="Z17" s="305">
        <f t="shared" si="5"/>
        <v>25086800000</v>
      </c>
      <c r="AA17" s="305">
        <f t="shared" si="5"/>
        <v>25166000000</v>
      </c>
      <c r="AB17" s="305">
        <f t="shared" si="5"/>
        <v>25245300000</v>
      </c>
      <c r="AC17" s="305">
        <f t="shared" si="5"/>
        <v>25320800000</v>
      </c>
      <c r="AD17" s="305">
        <f t="shared" si="5"/>
        <v>25396200000</v>
      </c>
      <c r="AE17" s="305">
        <f t="shared" si="5"/>
        <v>25471700000</v>
      </c>
      <c r="AF17" s="305">
        <f t="shared" si="5"/>
        <v>25550900000</v>
      </c>
      <c r="AG17" s="305">
        <f t="shared" si="5"/>
        <v>25626400000</v>
      </c>
    </row>
    <row r="18" spans="1:33" ht="14.25" customHeight="1">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row>
    <row r="19" spans="1:33" ht="14.25" customHeight="1">
      <c r="A19" s="1" t="s">
        <v>3722</v>
      </c>
      <c r="B19" s="2">
        <v>2019</v>
      </c>
      <c r="C19" s="2">
        <v>2020</v>
      </c>
      <c r="D19" s="2">
        <v>2021</v>
      </c>
      <c r="E19" s="2">
        <v>2022</v>
      </c>
      <c r="F19" s="2">
        <v>2023</v>
      </c>
      <c r="G19" s="2">
        <v>2024</v>
      </c>
      <c r="H19" s="2">
        <v>2025</v>
      </c>
      <c r="I19" s="2">
        <v>2026</v>
      </c>
      <c r="J19" s="2">
        <v>2027</v>
      </c>
      <c r="K19" s="2">
        <v>2028</v>
      </c>
      <c r="L19" s="2">
        <v>2029</v>
      </c>
      <c r="M19" s="2">
        <v>2030</v>
      </c>
      <c r="N19" s="2">
        <v>2031</v>
      </c>
      <c r="O19" s="2">
        <v>2032</v>
      </c>
      <c r="P19" s="2">
        <v>2033</v>
      </c>
      <c r="Q19" s="2">
        <v>2034</v>
      </c>
      <c r="R19" s="2">
        <v>2035</v>
      </c>
      <c r="S19" s="2">
        <v>2036</v>
      </c>
      <c r="T19" s="2">
        <v>2037</v>
      </c>
      <c r="U19" s="2">
        <v>2038</v>
      </c>
      <c r="V19" s="2">
        <v>2039</v>
      </c>
      <c r="W19" s="2">
        <v>2040</v>
      </c>
      <c r="X19" s="2">
        <v>2041</v>
      </c>
      <c r="Y19" s="2">
        <v>2042</v>
      </c>
      <c r="Z19" s="2">
        <v>2043</v>
      </c>
      <c r="AA19" s="2">
        <v>2044</v>
      </c>
      <c r="AB19" s="2">
        <v>2045</v>
      </c>
      <c r="AC19" s="2">
        <v>2046</v>
      </c>
      <c r="AD19" s="2">
        <v>2047</v>
      </c>
      <c r="AE19" s="2">
        <v>2048</v>
      </c>
      <c r="AF19" s="2">
        <v>2049</v>
      </c>
      <c r="AG19" s="2">
        <v>2050</v>
      </c>
    </row>
    <row r="20" spans="1:33" ht="14.25" customHeight="1">
      <c r="A20" s="305" t="s">
        <v>3716</v>
      </c>
      <c r="B20" s="305">
        <f t="shared" ref="B20:AG20" si="6">B11</f>
        <v>67013200000000</v>
      </c>
      <c r="C20" s="305">
        <f t="shared" si="6"/>
        <v>59752000000000</v>
      </c>
      <c r="D20" s="305">
        <f t="shared" si="6"/>
        <v>62754800000000</v>
      </c>
      <c r="E20" s="305">
        <f t="shared" si="6"/>
        <v>64765300000000</v>
      </c>
      <c r="F20" s="305">
        <f t="shared" si="6"/>
        <v>65863500000000</v>
      </c>
      <c r="G20" s="305">
        <f t="shared" si="6"/>
        <v>67148000000000</v>
      </c>
      <c r="H20" s="305">
        <f t="shared" si="6"/>
        <v>68556900000000</v>
      </c>
      <c r="I20" s="305">
        <f t="shared" si="6"/>
        <v>69881400000000</v>
      </c>
      <c r="J20" s="305">
        <f t="shared" si="6"/>
        <v>70942000000000</v>
      </c>
      <c r="K20" s="305">
        <f t="shared" si="6"/>
        <v>71948500000000</v>
      </c>
      <c r="L20" s="305">
        <f t="shared" si="6"/>
        <v>72746800000000</v>
      </c>
      <c r="M20" s="305">
        <f t="shared" si="6"/>
        <v>73539200000000</v>
      </c>
      <c r="N20" s="305">
        <f t="shared" si="6"/>
        <v>74630700000000</v>
      </c>
      <c r="O20" s="305">
        <f t="shared" si="6"/>
        <v>75721600000000</v>
      </c>
      <c r="P20" s="305">
        <f t="shared" si="6"/>
        <v>76518800000000</v>
      </c>
      <c r="Q20" s="305">
        <f t="shared" si="6"/>
        <v>77224100000000</v>
      </c>
      <c r="R20" s="305">
        <f t="shared" si="6"/>
        <v>77906900000000</v>
      </c>
      <c r="S20" s="305">
        <f t="shared" si="6"/>
        <v>78554900000000</v>
      </c>
      <c r="T20" s="305">
        <f t="shared" si="6"/>
        <v>79217200000000</v>
      </c>
      <c r="U20" s="305">
        <f t="shared" si="6"/>
        <v>79876800000000</v>
      </c>
      <c r="V20" s="305">
        <f t="shared" si="6"/>
        <v>80541100000000</v>
      </c>
      <c r="W20" s="305">
        <f t="shared" si="6"/>
        <v>81187000000000</v>
      </c>
      <c r="X20" s="305">
        <f t="shared" si="6"/>
        <v>81840500000000</v>
      </c>
      <c r="Y20" s="305">
        <f t="shared" si="6"/>
        <v>82472800000000</v>
      </c>
      <c r="Z20" s="305">
        <f t="shared" si="6"/>
        <v>83137400000000</v>
      </c>
      <c r="AA20" s="305">
        <f t="shared" si="6"/>
        <v>83824000000000</v>
      </c>
      <c r="AB20" s="305">
        <f t="shared" si="6"/>
        <v>84539300000000</v>
      </c>
      <c r="AC20" s="305">
        <f t="shared" si="6"/>
        <v>85242300000000</v>
      </c>
      <c r="AD20" s="305">
        <f t="shared" si="6"/>
        <v>85948900000000</v>
      </c>
      <c r="AE20" s="305">
        <f t="shared" si="6"/>
        <v>86689800000000</v>
      </c>
      <c r="AF20" s="305">
        <f t="shared" si="6"/>
        <v>87436500000000</v>
      </c>
      <c r="AG20" s="305">
        <f t="shared" si="6"/>
        <v>88182400000000</v>
      </c>
    </row>
    <row r="21" spans="1:33" ht="14.25" customHeight="1">
      <c r="A21" s="305" t="s">
        <v>3717</v>
      </c>
      <c r="B21" s="305">
        <f t="shared" ref="B21:AG21" si="7">B12*$B$2</f>
        <v>297460800000000</v>
      </c>
      <c r="C21" s="305">
        <f t="shared" si="7"/>
        <v>272445040000000</v>
      </c>
      <c r="D21" s="305">
        <f t="shared" si="7"/>
        <v>279789160000000</v>
      </c>
      <c r="E21" s="305">
        <f t="shared" si="7"/>
        <v>284457600000000</v>
      </c>
      <c r="F21" s="305">
        <f t="shared" si="7"/>
        <v>286882400000000</v>
      </c>
      <c r="G21" s="305">
        <f t="shared" si="7"/>
        <v>289833600000000</v>
      </c>
      <c r="H21" s="305">
        <f t="shared" si="7"/>
        <v>293199200000000</v>
      </c>
      <c r="I21" s="305">
        <f t="shared" si="7"/>
        <v>295705200000000</v>
      </c>
      <c r="J21" s="305">
        <f t="shared" si="7"/>
        <v>297729600000000</v>
      </c>
      <c r="K21" s="305">
        <f t="shared" si="7"/>
        <v>299336800000000</v>
      </c>
      <c r="L21" s="305">
        <f t="shared" si="7"/>
        <v>300006000000000</v>
      </c>
      <c r="M21" s="305">
        <f t="shared" si="7"/>
        <v>300434400000000</v>
      </c>
      <c r="N21" s="305">
        <f t="shared" si="7"/>
        <v>301809200000000</v>
      </c>
      <c r="O21" s="305">
        <f t="shared" si="7"/>
        <v>302638000000000</v>
      </c>
      <c r="P21" s="305">
        <f t="shared" si="7"/>
        <v>303170000000000</v>
      </c>
      <c r="Q21" s="305">
        <f t="shared" si="7"/>
        <v>303072000000000</v>
      </c>
      <c r="R21" s="305">
        <f t="shared" si="7"/>
        <v>302971200000000</v>
      </c>
      <c r="S21" s="305">
        <f t="shared" si="7"/>
        <v>302671600000000</v>
      </c>
      <c r="T21" s="305">
        <f t="shared" si="7"/>
        <v>302274000000000</v>
      </c>
      <c r="U21" s="305">
        <f t="shared" si="7"/>
        <v>301873600000000</v>
      </c>
      <c r="V21" s="305">
        <f t="shared" si="7"/>
        <v>301574000000000</v>
      </c>
      <c r="W21" s="305">
        <f t="shared" si="7"/>
        <v>301173600000000</v>
      </c>
      <c r="X21" s="305">
        <f t="shared" si="7"/>
        <v>300375600000000</v>
      </c>
      <c r="Y21" s="305">
        <f t="shared" si="7"/>
        <v>299574800000000</v>
      </c>
      <c r="Z21" s="305">
        <f t="shared" si="7"/>
        <v>298776800000000</v>
      </c>
      <c r="AA21" s="305">
        <f t="shared" si="7"/>
        <v>297976000000000</v>
      </c>
      <c r="AB21" s="305">
        <f t="shared" si="7"/>
        <v>297178000000000</v>
      </c>
      <c r="AC21" s="305">
        <f t="shared" si="7"/>
        <v>296178400000000</v>
      </c>
      <c r="AD21" s="305">
        <f t="shared" si="7"/>
        <v>295178800000000</v>
      </c>
      <c r="AE21" s="305">
        <f t="shared" si="7"/>
        <v>294179200000000</v>
      </c>
      <c r="AF21" s="305">
        <f t="shared" si="7"/>
        <v>293182400000000</v>
      </c>
      <c r="AG21" s="305">
        <f t="shared" si="7"/>
        <v>292182800000000</v>
      </c>
    </row>
    <row r="22" spans="1:33" ht="14.25" customHeight="1">
      <c r="A22" s="305" t="s">
        <v>3718</v>
      </c>
      <c r="B22" s="305">
        <f t="shared" ref="B22:AG22" si="8">B13*$B$3</f>
        <v>280309050000000</v>
      </c>
      <c r="C22" s="305">
        <f t="shared" si="8"/>
        <v>259260365000000</v>
      </c>
      <c r="D22" s="305">
        <f t="shared" si="8"/>
        <v>269086300000000</v>
      </c>
      <c r="E22" s="305">
        <f t="shared" si="8"/>
        <v>276448000000000</v>
      </c>
      <c r="F22" s="305">
        <f t="shared" si="8"/>
        <v>281684400000000</v>
      </c>
      <c r="G22" s="305">
        <f t="shared" si="8"/>
        <v>287578000000000</v>
      </c>
      <c r="H22" s="305">
        <f t="shared" si="8"/>
        <v>293733950000000</v>
      </c>
      <c r="I22" s="305">
        <f t="shared" si="8"/>
        <v>299471200000000</v>
      </c>
      <c r="J22" s="305">
        <f t="shared" si="8"/>
        <v>304665200000000</v>
      </c>
      <c r="K22" s="305">
        <f t="shared" si="8"/>
        <v>309469650000000</v>
      </c>
      <c r="L22" s="305">
        <f t="shared" si="8"/>
        <v>313314800000000</v>
      </c>
      <c r="M22" s="305">
        <f t="shared" si="8"/>
        <v>317024800000000</v>
      </c>
      <c r="N22" s="305">
        <f t="shared" si="8"/>
        <v>319672150000000</v>
      </c>
      <c r="O22" s="305">
        <f t="shared" si="8"/>
        <v>321657000000000</v>
      </c>
      <c r="P22" s="305">
        <f t="shared" si="8"/>
        <v>323326500000000</v>
      </c>
      <c r="Q22" s="305">
        <f t="shared" si="8"/>
        <v>324428900000000</v>
      </c>
      <c r="R22" s="305">
        <f t="shared" si="8"/>
        <v>325430600000000</v>
      </c>
      <c r="S22" s="305">
        <f t="shared" si="8"/>
        <v>326432300000000</v>
      </c>
      <c r="T22" s="305">
        <f t="shared" si="8"/>
        <v>327431350000000</v>
      </c>
      <c r="U22" s="305">
        <f t="shared" si="8"/>
        <v>328433050000000</v>
      </c>
      <c r="V22" s="305">
        <f t="shared" si="8"/>
        <v>329434750000000</v>
      </c>
      <c r="W22" s="305">
        <f t="shared" si="8"/>
        <v>330436450000000</v>
      </c>
      <c r="X22" s="305">
        <f t="shared" si="8"/>
        <v>331236750000000</v>
      </c>
      <c r="Y22" s="305">
        <f t="shared" si="8"/>
        <v>332037050000000</v>
      </c>
      <c r="Z22" s="305">
        <f t="shared" si="8"/>
        <v>332840000000000</v>
      </c>
      <c r="AA22" s="305">
        <f t="shared" si="8"/>
        <v>333640300000000</v>
      </c>
      <c r="AB22" s="305">
        <f t="shared" si="8"/>
        <v>334443250000000</v>
      </c>
      <c r="AC22" s="305">
        <f t="shared" si="8"/>
        <v>335243550000000</v>
      </c>
      <c r="AD22" s="305">
        <f t="shared" si="8"/>
        <v>335945800000000</v>
      </c>
      <c r="AE22" s="305">
        <f t="shared" si="8"/>
        <v>336746100000000</v>
      </c>
      <c r="AF22" s="305">
        <f t="shared" si="8"/>
        <v>337448350000000</v>
      </c>
      <c r="AG22" s="305">
        <f t="shared" si="8"/>
        <v>338248650000000</v>
      </c>
    </row>
    <row r="23" spans="1:33" ht="14.25" customHeight="1">
      <c r="A23" s="305"/>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row>
    <row r="24" spans="1:33" ht="14.25" customHeight="1">
      <c r="A24" s="306" t="s">
        <v>3723</v>
      </c>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row>
    <row r="25" spans="1:33" ht="14.25" customHeight="1">
      <c r="A25" s="2" t="s">
        <v>3720</v>
      </c>
      <c r="B25" s="305">
        <f t="shared" ref="B25:AG25" si="9">B16*$B$2</f>
        <v>148900080000000</v>
      </c>
      <c r="C25" s="305">
        <f t="shared" si="9"/>
        <v>136925600000000</v>
      </c>
      <c r="D25" s="305">
        <f t="shared" si="9"/>
        <v>141688960000000</v>
      </c>
      <c r="E25" s="305">
        <f t="shared" si="9"/>
        <v>145138840000000</v>
      </c>
      <c r="F25" s="305">
        <f t="shared" si="9"/>
        <v>147465080000000</v>
      </c>
      <c r="G25" s="305">
        <f t="shared" si="9"/>
        <v>150078880000000</v>
      </c>
      <c r="H25" s="305">
        <f t="shared" si="9"/>
        <v>152776120000000</v>
      </c>
      <c r="I25" s="305">
        <f t="shared" si="9"/>
        <v>155641640000000</v>
      </c>
      <c r="J25" s="305">
        <f t="shared" si="9"/>
        <v>158223800000000</v>
      </c>
      <c r="K25" s="305">
        <f t="shared" si="9"/>
        <v>160553960000000</v>
      </c>
      <c r="L25" s="305">
        <f t="shared" si="9"/>
        <v>162433880000000</v>
      </c>
      <c r="M25" s="305">
        <f t="shared" si="9"/>
        <v>164143280000000</v>
      </c>
      <c r="N25" s="305">
        <f t="shared" si="9"/>
        <v>166738040000000</v>
      </c>
      <c r="O25" s="305">
        <f t="shared" si="9"/>
        <v>169047480000000</v>
      </c>
      <c r="P25" s="305">
        <f t="shared" si="9"/>
        <v>171200120000000</v>
      </c>
      <c r="Q25" s="305">
        <f t="shared" si="9"/>
        <v>172999960000000</v>
      </c>
      <c r="R25" s="305">
        <f t="shared" si="9"/>
        <v>174800080000000</v>
      </c>
      <c r="S25" s="305">
        <f t="shared" si="9"/>
        <v>176699880000000</v>
      </c>
      <c r="T25" s="305">
        <f t="shared" si="9"/>
        <v>178599960000000</v>
      </c>
      <c r="U25" s="305">
        <f t="shared" si="9"/>
        <v>180500040000000</v>
      </c>
      <c r="V25" s="305">
        <f t="shared" si="9"/>
        <v>182400120000000</v>
      </c>
      <c r="W25" s="305">
        <f t="shared" si="9"/>
        <v>184299920000000</v>
      </c>
      <c r="X25" s="305">
        <f t="shared" si="9"/>
        <v>186200000000000</v>
      </c>
      <c r="Y25" s="305">
        <f t="shared" si="9"/>
        <v>188100080000000</v>
      </c>
      <c r="Z25" s="305">
        <f t="shared" si="9"/>
        <v>190100120000000</v>
      </c>
      <c r="AA25" s="305">
        <f t="shared" si="9"/>
        <v>191999920000000</v>
      </c>
      <c r="AB25" s="305">
        <f t="shared" si="9"/>
        <v>193900000000000</v>
      </c>
      <c r="AC25" s="305">
        <f t="shared" si="9"/>
        <v>195900040000000</v>
      </c>
      <c r="AD25" s="305">
        <f t="shared" si="9"/>
        <v>197800120000000</v>
      </c>
      <c r="AE25" s="305">
        <f t="shared" si="9"/>
        <v>199699920000000</v>
      </c>
      <c r="AF25" s="305">
        <f t="shared" si="9"/>
        <v>201699960000000</v>
      </c>
      <c r="AG25" s="305">
        <f t="shared" si="9"/>
        <v>203600040000000</v>
      </c>
    </row>
    <row r="26" spans="1:33" ht="14.25" customHeight="1">
      <c r="A26" s="2" t="s">
        <v>3721</v>
      </c>
      <c r="B26" s="305">
        <f t="shared" ref="B26:AG26" si="10">B17*$B$3</f>
        <v>6006993500000</v>
      </c>
      <c r="C26" s="305">
        <f t="shared" si="10"/>
        <v>5508952500000</v>
      </c>
      <c r="D26" s="305">
        <f t="shared" si="10"/>
        <v>5673173000000</v>
      </c>
      <c r="E26" s="305">
        <f t="shared" si="10"/>
        <v>5783757500000</v>
      </c>
      <c r="F26" s="305">
        <f t="shared" si="10"/>
        <v>5849954500000</v>
      </c>
      <c r="G26" s="305">
        <f t="shared" si="10"/>
        <v>5926248000000</v>
      </c>
      <c r="H26" s="305">
        <f t="shared" si="10"/>
        <v>6010173500000</v>
      </c>
      <c r="I26" s="305">
        <f t="shared" si="10"/>
        <v>6085857500000</v>
      </c>
      <c r="J26" s="305">
        <f t="shared" si="10"/>
        <v>6149987500000</v>
      </c>
      <c r="K26" s="305">
        <f t="shared" si="10"/>
        <v>6207757500000</v>
      </c>
      <c r="L26" s="305">
        <f t="shared" si="10"/>
        <v>6244115500000</v>
      </c>
      <c r="M26" s="305">
        <f t="shared" si="10"/>
        <v>6277638000000</v>
      </c>
      <c r="N26" s="305">
        <f t="shared" si="10"/>
        <v>6334242000000</v>
      </c>
      <c r="O26" s="305">
        <f t="shared" si="10"/>
        <v>6378709000000</v>
      </c>
      <c r="P26" s="305">
        <f t="shared" si="10"/>
        <v>6418008500000</v>
      </c>
      <c r="Q26" s="305">
        <f t="shared" si="10"/>
        <v>6444005000000</v>
      </c>
      <c r="R26" s="305">
        <f t="shared" si="10"/>
        <v>6470001500000</v>
      </c>
      <c r="S26" s="305">
        <f t="shared" si="10"/>
        <v>6493003500000</v>
      </c>
      <c r="T26" s="305">
        <f t="shared" si="10"/>
        <v>6516005500000</v>
      </c>
      <c r="U26" s="305">
        <f t="shared" si="10"/>
        <v>6539007500000</v>
      </c>
      <c r="V26" s="305">
        <f t="shared" si="10"/>
        <v>6562009500000</v>
      </c>
      <c r="W26" s="305">
        <f t="shared" si="10"/>
        <v>6585011500000</v>
      </c>
      <c r="X26" s="305">
        <f t="shared" si="10"/>
        <v>6605999500000</v>
      </c>
      <c r="Y26" s="305">
        <f t="shared" si="10"/>
        <v>6626987500000</v>
      </c>
      <c r="Z26" s="305">
        <f t="shared" si="10"/>
        <v>6648002000000</v>
      </c>
      <c r="AA26" s="305">
        <f t="shared" si="10"/>
        <v>6668990000000</v>
      </c>
      <c r="AB26" s="305">
        <f t="shared" si="10"/>
        <v>6690004500000</v>
      </c>
      <c r="AC26" s="305">
        <f t="shared" si="10"/>
        <v>6710012000000</v>
      </c>
      <c r="AD26" s="305">
        <f t="shared" si="10"/>
        <v>6729993000000</v>
      </c>
      <c r="AE26" s="305">
        <f t="shared" si="10"/>
        <v>6750000500000</v>
      </c>
      <c r="AF26" s="305">
        <f t="shared" si="10"/>
        <v>6770988500000</v>
      </c>
      <c r="AG26" s="305">
        <f t="shared" si="10"/>
        <v>6790996000000</v>
      </c>
    </row>
    <row r="27" spans="1:33"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row>
    <row r="28" spans="1:33"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row>
    <row r="29" spans="1:33" ht="14.25" customHeight="1">
      <c r="A29" s="2" t="s">
        <v>3724</v>
      </c>
      <c r="B29" s="2">
        <v>2019</v>
      </c>
      <c r="C29" s="2">
        <v>2020</v>
      </c>
      <c r="D29" s="2">
        <v>2021</v>
      </c>
      <c r="E29" s="2">
        <v>2022</v>
      </c>
      <c r="F29" s="2">
        <v>2023</v>
      </c>
      <c r="G29" s="2">
        <v>2024</v>
      </c>
      <c r="H29" s="2">
        <v>2025</v>
      </c>
      <c r="I29" s="2">
        <v>2026</v>
      </c>
      <c r="J29" s="2">
        <v>2027</v>
      </c>
      <c r="K29" s="2">
        <v>2028</v>
      </c>
      <c r="L29" s="2">
        <v>2029</v>
      </c>
      <c r="M29" s="2">
        <v>2030</v>
      </c>
      <c r="N29" s="2">
        <v>2031</v>
      </c>
      <c r="O29" s="2">
        <v>2032</v>
      </c>
      <c r="P29" s="2">
        <v>2033</v>
      </c>
      <c r="Q29" s="2">
        <v>2034</v>
      </c>
      <c r="R29" s="2">
        <v>2035</v>
      </c>
      <c r="S29" s="2">
        <v>2036</v>
      </c>
      <c r="T29" s="2">
        <v>2037</v>
      </c>
      <c r="U29" s="2">
        <v>2038</v>
      </c>
      <c r="V29" s="2">
        <v>2039</v>
      </c>
      <c r="W29" s="2">
        <v>2040</v>
      </c>
      <c r="X29" s="2">
        <v>2041</v>
      </c>
      <c r="Y29" s="2">
        <v>2042</v>
      </c>
      <c r="Z29" s="2">
        <v>2043</v>
      </c>
      <c r="AA29" s="2">
        <v>2044</v>
      </c>
      <c r="AB29" s="2">
        <v>2045</v>
      </c>
      <c r="AC29" s="2">
        <v>2046</v>
      </c>
      <c r="AD29" s="2">
        <v>2047</v>
      </c>
      <c r="AE29" s="2">
        <v>2048</v>
      </c>
      <c r="AF29" s="2">
        <v>2049</v>
      </c>
      <c r="AG29" s="2">
        <v>2050</v>
      </c>
    </row>
    <row r="30" spans="1:33" ht="14.25" customHeight="1">
      <c r="A30" s="2" t="s">
        <v>3725</v>
      </c>
      <c r="B30" s="305">
        <v>87133900000000</v>
      </c>
      <c r="C30" s="305">
        <v>78485700000000</v>
      </c>
      <c r="D30" s="305">
        <v>81544200000000</v>
      </c>
      <c r="E30" s="305">
        <v>84099700000000</v>
      </c>
      <c r="F30" s="305">
        <v>85678000000000</v>
      </c>
      <c r="G30" s="305">
        <v>87397300000000</v>
      </c>
      <c r="H30" s="305">
        <v>89172200000000</v>
      </c>
      <c r="I30" s="305">
        <v>90837500000000</v>
      </c>
      <c r="J30" s="305">
        <v>92139000000000</v>
      </c>
      <c r="K30" s="305">
        <v>93350000000000</v>
      </c>
      <c r="L30" s="305">
        <v>94213100000000</v>
      </c>
      <c r="M30" s="305">
        <v>95001600000000</v>
      </c>
      <c r="N30" s="305">
        <v>96050000000000</v>
      </c>
      <c r="O30" s="305">
        <v>96910700000000</v>
      </c>
      <c r="P30" s="305">
        <v>97709500000000</v>
      </c>
      <c r="Q30" s="305">
        <v>98355200000000</v>
      </c>
      <c r="R30" s="305">
        <v>98765800000000</v>
      </c>
      <c r="S30" s="305">
        <v>99784500000000</v>
      </c>
      <c r="T30" s="305">
        <v>100785000000000</v>
      </c>
      <c r="U30" s="305">
        <v>101798000000000</v>
      </c>
      <c r="V30" s="305">
        <v>102790000000000</v>
      </c>
      <c r="W30" s="305">
        <v>103856000000000</v>
      </c>
      <c r="X30" s="305">
        <v>104943000000000</v>
      </c>
      <c r="Y30" s="305">
        <v>105994000000000</v>
      </c>
      <c r="Z30" s="305">
        <v>107068000000000</v>
      </c>
      <c r="AA30" s="305">
        <v>108183000000000</v>
      </c>
      <c r="AB30" s="305">
        <v>109315000000000</v>
      </c>
      <c r="AC30" s="305">
        <v>110440000000000</v>
      </c>
      <c r="AD30" s="305">
        <v>111534000000000</v>
      </c>
      <c r="AE30" s="305">
        <v>112650000000000</v>
      </c>
      <c r="AF30" s="305">
        <v>113796000000000</v>
      </c>
      <c r="AG30" s="305">
        <v>114909000000000</v>
      </c>
    </row>
    <row r="31" spans="1:33" ht="14.25" customHeight="1">
      <c r="A31" s="2" t="s">
        <v>3726</v>
      </c>
      <c r="B31" s="305">
        <v>160331000</v>
      </c>
      <c r="C31" s="305">
        <v>135099000</v>
      </c>
      <c r="D31" s="305">
        <v>137544000</v>
      </c>
      <c r="E31" s="305">
        <v>142129000</v>
      </c>
      <c r="F31" s="305">
        <v>144130000</v>
      </c>
      <c r="G31" s="305">
        <v>146479000</v>
      </c>
      <c r="H31" s="305">
        <v>148729000</v>
      </c>
      <c r="I31" s="305">
        <v>150904000</v>
      </c>
      <c r="J31" s="305">
        <v>151706000</v>
      </c>
      <c r="K31" s="305">
        <v>152934000</v>
      </c>
      <c r="L31" s="305">
        <v>153923000</v>
      </c>
      <c r="M31" s="305">
        <v>154949000</v>
      </c>
      <c r="N31" s="305">
        <v>156604000</v>
      </c>
      <c r="O31" s="305">
        <v>157869000</v>
      </c>
      <c r="P31" s="305">
        <v>159349000</v>
      </c>
      <c r="Q31" s="305">
        <v>161168000</v>
      </c>
      <c r="R31" s="305">
        <v>161195000</v>
      </c>
      <c r="S31" s="305">
        <v>164637000</v>
      </c>
      <c r="T31" s="305">
        <v>167686000</v>
      </c>
      <c r="U31" s="305">
        <v>170559000</v>
      </c>
      <c r="V31" s="305">
        <v>172988000</v>
      </c>
      <c r="W31" s="305">
        <v>175963000</v>
      </c>
      <c r="X31" s="305">
        <v>179259000</v>
      </c>
      <c r="Y31" s="305">
        <v>181978000</v>
      </c>
      <c r="Z31" s="305">
        <v>184937000</v>
      </c>
      <c r="AA31" s="305">
        <v>188528000</v>
      </c>
      <c r="AB31" s="305">
        <v>192283000</v>
      </c>
      <c r="AC31" s="305">
        <v>195845000</v>
      </c>
      <c r="AD31" s="305">
        <v>199022000</v>
      </c>
      <c r="AE31" s="305">
        <v>202471000</v>
      </c>
      <c r="AF31" s="305">
        <v>205778000</v>
      </c>
      <c r="AG31" s="305">
        <v>208813000</v>
      </c>
    </row>
    <row r="32" spans="1:33" ht="14.25" customHeight="1">
      <c r="A32" s="2" t="s">
        <v>3727</v>
      </c>
      <c r="B32" s="305">
        <v>5304580000</v>
      </c>
      <c r="C32" s="305">
        <v>4296210000</v>
      </c>
      <c r="D32" s="305">
        <v>4455220000</v>
      </c>
      <c r="E32" s="305">
        <v>4635240000</v>
      </c>
      <c r="F32" s="305">
        <v>4693370000</v>
      </c>
      <c r="G32" s="305">
        <v>4754580000</v>
      </c>
      <c r="H32" s="305">
        <v>4809840000</v>
      </c>
      <c r="I32" s="305">
        <v>4851130000</v>
      </c>
      <c r="J32" s="305">
        <v>4835390000</v>
      </c>
      <c r="K32" s="305">
        <v>4812910000</v>
      </c>
      <c r="L32" s="305">
        <v>4766640000</v>
      </c>
      <c r="M32" s="305">
        <v>4713180000</v>
      </c>
      <c r="N32" s="305">
        <v>4646810000</v>
      </c>
      <c r="O32" s="305">
        <v>4567860000</v>
      </c>
      <c r="P32" s="305">
        <v>4489730000</v>
      </c>
      <c r="Q32" s="305">
        <v>4414550000</v>
      </c>
      <c r="R32" s="305">
        <v>4278730000</v>
      </c>
      <c r="S32" s="305">
        <v>4296090000</v>
      </c>
      <c r="T32" s="305">
        <v>4307580000</v>
      </c>
      <c r="U32" s="305">
        <v>4320580000</v>
      </c>
      <c r="V32" s="305">
        <v>4331030000</v>
      </c>
      <c r="W32" s="305">
        <v>4356900000</v>
      </c>
      <c r="X32" s="305">
        <v>4389110000</v>
      </c>
      <c r="Y32" s="305">
        <v>4413290000</v>
      </c>
      <c r="Z32" s="305">
        <v>4441770000</v>
      </c>
      <c r="AA32" s="305">
        <v>4485800000</v>
      </c>
      <c r="AB32" s="305">
        <v>4532260000</v>
      </c>
      <c r="AC32" s="305">
        <v>4576570000</v>
      </c>
      <c r="AD32" s="305">
        <v>4613590000</v>
      </c>
      <c r="AE32" s="305">
        <v>4654810000</v>
      </c>
      <c r="AF32" s="305">
        <v>4697360000</v>
      </c>
      <c r="AG32" s="305">
        <v>4736690000</v>
      </c>
    </row>
    <row r="33" spans="1:33" ht="14.25" customHeight="1">
      <c r="A33" s="2" t="s">
        <v>3728</v>
      </c>
      <c r="B33" s="305">
        <v>22699500000</v>
      </c>
      <c r="C33" s="305">
        <v>18480400000</v>
      </c>
      <c r="D33" s="305">
        <v>19287300000</v>
      </c>
      <c r="E33" s="305">
        <v>20145800000</v>
      </c>
      <c r="F33" s="305">
        <v>20408200000</v>
      </c>
      <c r="G33" s="305">
        <v>20665400000</v>
      </c>
      <c r="H33" s="305">
        <v>20897400000</v>
      </c>
      <c r="I33" s="305">
        <v>21045800000</v>
      </c>
      <c r="J33" s="305">
        <v>20898200000</v>
      </c>
      <c r="K33" s="305">
        <v>20709200000</v>
      </c>
      <c r="L33" s="305">
        <v>20393400000</v>
      </c>
      <c r="M33" s="305">
        <v>20031800000</v>
      </c>
      <c r="N33" s="305">
        <v>19562000000</v>
      </c>
      <c r="O33" s="305">
        <v>19043500000</v>
      </c>
      <c r="P33" s="305">
        <v>18516400000</v>
      </c>
      <c r="Q33" s="305">
        <v>17994100000</v>
      </c>
      <c r="R33" s="305">
        <v>17228500000</v>
      </c>
      <c r="S33" s="305">
        <v>17161700000</v>
      </c>
      <c r="T33" s="305">
        <v>17089700000</v>
      </c>
      <c r="U33" s="305">
        <v>17032900000</v>
      </c>
      <c r="V33" s="305">
        <v>16977500000</v>
      </c>
      <c r="W33" s="305">
        <v>16987500000</v>
      </c>
      <c r="X33" s="305">
        <v>17023200000</v>
      </c>
      <c r="Y33" s="305">
        <v>17036400000</v>
      </c>
      <c r="Z33" s="305">
        <v>17069600000</v>
      </c>
      <c r="AA33" s="305">
        <v>17155800000</v>
      </c>
      <c r="AB33" s="305">
        <v>17257100000</v>
      </c>
      <c r="AC33" s="305">
        <v>17349600000</v>
      </c>
      <c r="AD33" s="305">
        <v>17420600000</v>
      </c>
      <c r="AE33" s="305">
        <v>17506000000</v>
      </c>
      <c r="AF33" s="305">
        <v>17600900000</v>
      </c>
      <c r="AG33" s="305">
        <v>17691300000</v>
      </c>
    </row>
    <row r="34" spans="1:33" ht="14.25" customHeight="1">
      <c r="A34" s="2" t="s">
        <v>3729</v>
      </c>
      <c r="B34" s="305">
        <v>1090710000</v>
      </c>
      <c r="C34" s="305">
        <v>815649000</v>
      </c>
      <c r="D34" s="305">
        <v>852348000</v>
      </c>
      <c r="E34" s="305">
        <v>895740000</v>
      </c>
      <c r="F34" s="305">
        <v>913242000</v>
      </c>
      <c r="G34" s="305">
        <v>935248000</v>
      </c>
      <c r="H34" s="305">
        <v>953938000</v>
      </c>
      <c r="I34" s="305">
        <v>974411000</v>
      </c>
      <c r="J34" s="305">
        <v>982849000</v>
      </c>
      <c r="K34" s="305">
        <v>994000000</v>
      </c>
      <c r="L34" s="305">
        <v>1001650000</v>
      </c>
      <c r="M34" s="305">
        <v>1008910000</v>
      </c>
      <c r="N34" s="305">
        <v>1015160000</v>
      </c>
      <c r="O34" s="305">
        <v>1018200000</v>
      </c>
      <c r="P34" s="305">
        <v>1022040000</v>
      </c>
      <c r="Q34" s="305">
        <v>1025940000</v>
      </c>
      <c r="R34" s="305">
        <v>1011590000</v>
      </c>
      <c r="S34" s="305">
        <v>1031120000</v>
      </c>
      <c r="T34" s="305">
        <v>1043060000</v>
      </c>
      <c r="U34" s="305">
        <v>1057420000</v>
      </c>
      <c r="V34" s="305">
        <v>1073740000</v>
      </c>
      <c r="W34" s="305">
        <v>1089920000</v>
      </c>
      <c r="X34" s="305">
        <v>1106960000</v>
      </c>
      <c r="Y34" s="305">
        <v>1122410000</v>
      </c>
      <c r="Z34" s="305">
        <v>1137870000</v>
      </c>
      <c r="AA34" s="305">
        <v>1159720000</v>
      </c>
      <c r="AB34" s="305">
        <v>1180840000</v>
      </c>
      <c r="AC34" s="305">
        <v>1202230000</v>
      </c>
      <c r="AD34" s="305">
        <v>1219150000</v>
      </c>
      <c r="AE34" s="305">
        <v>1236720000</v>
      </c>
      <c r="AF34" s="305">
        <v>1257230000</v>
      </c>
      <c r="AG34" s="305">
        <v>1274440000</v>
      </c>
    </row>
    <row r="35" spans="1:33" ht="14.25" customHeight="1">
      <c r="A35" s="2" t="s">
        <v>3730</v>
      </c>
      <c r="B35" s="305">
        <v>822308000</v>
      </c>
      <c r="C35" s="305">
        <v>637968000</v>
      </c>
      <c r="D35" s="305">
        <v>661131000</v>
      </c>
      <c r="E35" s="305">
        <v>689510000</v>
      </c>
      <c r="F35" s="305">
        <v>700077000</v>
      </c>
      <c r="G35" s="305">
        <v>712822000</v>
      </c>
      <c r="H35" s="305">
        <v>723866000</v>
      </c>
      <c r="I35" s="305">
        <v>734867000</v>
      </c>
      <c r="J35" s="305">
        <v>737567000</v>
      </c>
      <c r="K35" s="305">
        <v>741214000</v>
      </c>
      <c r="L35" s="305">
        <v>742068000</v>
      </c>
      <c r="M35" s="305">
        <v>742449000</v>
      </c>
      <c r="N35" s="305">
        <v>742241000</v>
      </c>
      <c r="O35" s="305">
        <v>739743000</v>
      </c>
      <c r="P35" s="305">
        <v>737799000</v>
      </c>
      <c r="Q35" s="305">
        <v>736181000</v>
      </c>
      <c r="R35" s="305">
        <v>722639000</v>
      </c>
      <c r="S35" s="305">
        <v>733173000</v>
      </c>
      <c r="T35" s="305">
        <v>740117000</v>
      </c>
      <c r="U35" s="305">
        <v>747949000</v>
      </c>
      <c r="V35" s="305">
        <v>756179000</v>
      </c>
      <c r="W35" s="305">
        <v>765531000</v>
      </c>
      <c r="X35" s="305">
        <v>775700000</v>
      </c>
      <c r="Y35" s="305">
        <v>784514000</v>
      </c>
      <c r="Z35" s="305">
        <v>793575000</v>
      </c>
      <c r="AA35" s="305">
        <v>806458000</v>
      </c>
      <c r="AB35" s="305">
        <v>819091000</v>
      </c>
      <c r="AC35" s="305">
        <v>831720000</v>
      </c>
      <c r="AD35" s="305">
        <v>841970000</v>
      </c>
      <c r="AE35" s="305">
        <v>852807000</v>
      </c>
      <c r="AF35" s="305">
        <v>864827000</v>
      </c>
      <c r="AG35" s="305">
        <v>875289000</v>
      </c>
    </row>
    <row r="36" spans="1:33" ht="14.25" customHeight="1">
      <c r="A36" s="2" t="s">
        <v>3731</v>
      </c>
      <c r="B36" s="305">
        <v>86241100000</v>
      </c>
      <c r="C36" s="305">
        <v>70741200000</v>
      </c>
      <c r="D36" s="305">
        <v>74623000000</v>
      </c>
      <c r="E36" s="305">
        <v>78494500000</v>
      </c>
      <c r="F36" s="305">
        <v>79693000000</v>
      </c>
      <c r="G36" s="305">
        <v>80824500000</v>
      </c>
      <c r="H36" s="305">
        <v>81846100000</v>
      </c>
      <c r="I36" s="305">
        <v>82476100000</v>
      </c>
      <c r="J36" s="305">
        <v>81761900000</v>
      </c>
      <c r="K36" s="305">
        <v>80817200000</v>
      </c>
      <c r="L36" s="305">
        <v>79293600000</v>
      </c>
      <c r="M36" s="305">
        <v>77536100000</v>
      </c>
      <c r="N36" s="305">
        <v>75149400000</v>
      </c>
      <c r="O36" s="305">
        <v>72607400000</v>
      </c>
      <c r="P36" s="305">
        <v>69979700000</v>
      </c>
      <c r="Q36" s="305">
        <v>67347300000</v>
      </c>
      <c r="R36" s="305">
        <v>63852900000</v>
      </c>
      <c r="S36" s="305">
        <v>63185300000</v>
      </c>
      <c r="T36" s="305">
        <v>62537800000</v>
      </c>
      <c r="U36" s="305">
        <v>62001900000</v>
      </c>
      <c r="V36" s="305">
        <v>61529900000</v>
      </c>
      <c r="W36" s="305">
        <v>61285900000</v>
      </c>
      <c r="X36" s="305">
        <v>61140000000</v>
      </c>
      <c r="Y36" s="305">
        <v>60946300000</v>
      </c>
      <c r="Z36" s="305">
        <v>60849500000</v>
      </c>
      <c r="AA36" s="305">
        <v>60913600000</v>
      </c>
      <c r="AB36" s="305">
        <v>61075800000</v>
      </c>
      <c r="AC36" s="305">
        <v>61190300000</v>
      </c>
      <c r="AD36" s="305">
        <v>61239400000</v>
      </c>
      <c r="AE36" s="305">
        <v>61337800000</v>
      </c>
      <c r="AF36" s="305">
        <v>61499600000</v>
      </c>
      <c r="AG36" s="305">
        <v>61647900000</v>
      </c>
    </row>
    <row r="37" spans="1:33" ht="14.25" customHeight="1">
      <c r="A37" s="2" t="s">
        <v>3732</v>
      </c>
      <c r="B37" s="305">
        <v>60840500</v>
      </c>
      <c r="C37" s="305">
        <v>47421200</v>
      </c>
      <c r="D37" s="305">
        <v>48391900</v>
      </c>
      <c r="E37" s="305">
        <v>49982400</v>
      </c>
      <c r="F37" s="305">
        <v>50649400</v>
      </c>
      <c r="G37" s="305">
        <v>51534700</v>
      </c>
      <c r="H37" s="305">
        <v>52314000</v>
      </c>
      <c r="I37" s="305">
        <v>53170700</v>
      </c>
      <c r="J37" s="305">
        <v>53625600</v>
      </c>
      <c r="K37" s="305">
        <v>54236200</v>
      </c>
      <c r="L37" s="305">
        <v>54758000</v>
      </c>
      <c r="M37" s="305">
        <v>55312300</v>
      </c>
      <c r="N37" s="305">
        <v>56082900</v>
      </c>
      <c r="O37" s="305">
        <v>56663800</v>
      </c>
      <c r="P37" s="305">
        <v>57342900</v>
      </c>
      <c r="Q37" s="305">
        <v>58090900</v>
      </c>
      <c r="R37" s="305">
        <v>57932200</v>
      </c>
      <c r="S37" s="305">
        <v>59298500</v>
      </c>
      <c r="T37" s="305">
        <v>60355900</v>
      </c>
      <c r="U37" s="305">
        <v>61415100</v>
      </c>
      <c r="V37" s="305">
        <v>62416100</v>
      </c>
      <c r="W37" s="305">
        <v>63532800</v>
      </c>
      <c r="X37" s="305">
        <v>64722700</v>
      </c>
      <c r="Y37" s="305">
        <v>65749100</v>
      </c>
      <c r="Z37" s="305">
        <v>66795200</v>
      </c>
      <c r="AA37" s="305">
        <v>68164000</v>
      </c>
      <c r="AB37" s="305">
        <v>69502300</v>
      </c>
      <c r="AC37" s="305">
        <v>70831700</v>
      </c>
      <c r="AD37" s="305">
        <v>71961600</v>
      </c>
      <c r="AE37" s="305">
        <v>73155400</v>
      </c>
      <c r="AF37" s="305">
        <v>74392100</v>
      </c>
      <c r="AG37" s="305">
        <v>75491200</v>
      </c>
    </row>
    <row r="38" spans="1:33" ht="14.25" customHeight="1">
      <c r="A38" s="2" t="s">
        <v>3733</v>
      </c>
      <c r="B38" s="305">
        <v>132891000</v>
      </c>
      <c r="C38" s="305">
        <v>105543000</v>
      </c>
      <c r="D38" s="305">
        <v>106155000</v>
      </c>
      <c r="E38" s="305">
        <v>108319000</v>
      </c>
      <c r="F38" s="305">
        <v>109174000</v>
      </c>
      <c r="G38" s="305">
        <v>110407000</v>
      </c>
      <c r="H38" s="305">
        <v>111524000</v>
      </c>
      <c r="I38" s="305">
        <v>112719000</v>
      </c>
      <c r="J38" s="305">
        <v>113413000</v>
      </c>
      <c r="K38" s="305">
        <v>114376000</v>
      </c>
      <c r="L38" s="305">
        <v>115237000</v>
      </c>
      <c r="M38" s="305">
        <v>116217000</v>
      </c>
      <c r="N38" s="305">
        <v>117943000</v>
      </c>
      <c r="O38" s="305">
        <v>119232000</v>
      </c>
      <c r="P38" s="305">
        <v>120793000</v>
      </c>
      <c r="Q38" s="305">
        <v>122563000</v>
      </c>
      <c r="R38" s="305">
        <v>122503000</v>
      </c>
      <c r="S38" s="305">
        <v>125405000</v>
      </c>
      <c r="T38" s="305">
        <v>127855000</v>
      </c>
      <c r="U38" s="305">
        <v>130128000</v>
      </c>
      <c r="V38" s="305">
        <v>132071000</v>
      </c>
      <c r="W38" s="305">
        <v>134449000</v>
      </c>
      <c r="X38" s="305">
        <v>137001000</v>
      </c>
      <c r="Y38" s="305">
        <v>139138000</v>
      </c>
      <c r="Z38" s="305">
        <v>141320000</v>
      </c>
      <c r="AA38" s="305">
        <v>144128000</v>
      </c>
      <c r="AB38" s="305">
        <v>146852000</v>
      </c>
      <c r="AC38" s="305">
        <v>149553000</v>
      </c>
      <c r="AD38" s="305">
        <v>151928000</v>
      </c>
      <c r="AE38" s="305">
        <v>154457000</v>
      </c>
      <c r="AF38" s="305">
        <v>156918000</v>
      </c>
      <c r="AG38" s="305">
        <v>159194000</v>
      </c>
    </row>
    <row r="39" spans="1:33" ht="14.25" customHeight="1">
      <c r="A39" s="2" t="s">
        <v>3734</v>
      </c>
      <c r="B39" s="305">
        <v>1981450000</v>
      </c>
      <c r="C39" s="305">
        <v>1627690000</v>
      </c>
      <c r="D39" s="305">
        <v>1699850000</v>
      </c>
      <c r="E39" s="305">
        <v>1773850000</v>
      </c>
      <c r="F39" s="305">
        <v>1794650000</v>
      </c>
      <c r="G39" s="305">
        <v>1813430000</v>
      </c>
      <c r="H39" s="305">
        <v>1830560000</v>
      </c>
      <c r="I39" s="305">
        <v>1838440000</v>
      </c>
      <c r="J39" s="305">
        <v>1819810000</v>
      </c>
      <c r="K39" s="305">
        <v>1795720000</v>
      </c>
      <c r="L39" s="305">
        <v>1759500000</v>
      </c>
      <c r="M39" s="305">
        <v>1718610000</v>
      </c>
      <c r="N39" s="305">
        <v>1666420000</v>
      </c>
      <c r="O39" s="305">
        <v>1610190000</v>
      </c>
      <c r="P39" s="305">
        <v>1552750000</v>
      </c>
      <c r="Q39" s="305">
        <v>1495590000</v>
      </c>
      <c r="R39" s="305">
        <v>1419020000</v>
      </c>
      <c r="S39" s="305">
        <v>1404240000</v>
      </c>
      <c r="T39" s="305">
        <v>1391320000</v>
      </c>
      <c r="U39" s="305">
        <v>1379360000</v>
      </c>
      <c r="V39" s="305">
        <v>1367180000</v>
      </c>
      <c r="W39" s="305">
        <v>1361690000</v>
      </c>
      <c r="X39" s="305">
        <v>1358400000</v>
      </c>
      <c r="Y39" s="305">
        <v>1353560000</v>
      </c>
      <c r="Z39" s="305">
        <v>1350630000</v>
      </c>
      <c r="AA39" s="305">
        <v>1351070000</v>
      </c>
      <c r="AB39" s="305">
        <v>1353120000</v>
      </c>
      <c r="AC39" s="305">
        <v>1354330000</v>
      </c>
      <c r="AD39" s="305">
        <v>1354840000</v>
      </c>
      <c r="AE39" s="305">
        <v>1356480000</v>
      </c>
      <c r="AF39" s="305">
        <v>1358320000</v>
      </c>
      <c r="AG39" s="305">
        <v>1360850000</v>
      </c>
    </row>
    <row r="40" spans="1:33" ht="14.25" customHeight="1">
      <c r="A40" s="2" t="s">
        <v>3735</v>
      </c>
      <c r="B40" s="305">
        <v>297997000</v>
      </c>
      <c r="C40" s="305">
        <v>243409000</v>
      </c>
      <c r="D40" s="305">
        <v>253907000</v>
      </c>
      <c r="E40" s="305">
        <v>264745000</v>
      </c>
      <c r="F40" s="305">
        <v>267770000</v>
      </c>
      <c r="G40" s="305">
        <v>270537000</v>
      </c>
      <c r="H40" s="305">
        <v>273042000</v>
      </c>
      <c r="I40" s="305">
        <v>274223000</v>
      </c>
      <c r="J40" s="305">
        <v>271511000</v>
      </c>
      <c r="K40" s="305">
        <v>268044000</v>
      </c>
      <c r="L40" s="305">
        <v>262794000</v>
      </c>
      <c r="M40" s="305">
        <v>256874000</v>
      </c>
      <c r="N40" s="305">
        <v>249340000</v>
      </c>
      <c r="O40" s="305">
        <v>241175000</v>
      </c>
      <c r="P40" s="305">
        <v>232855000</v>
      </c>
      <c r="Q40" s="305">
        <v>224568000</v>
      </c>
      <c r="R40" s="305">
        <v>213266000</v>
      </c>
      <c r="S40" s="305">
        <v>211250000</v>
      </c>
      <c r="T40" s="305">
        <v>209445000</v>
      </c>
      <c r="U40" s="305">
        <v>207783000</v>
      </c>
      <c r="V40" s="305">
        <v>206100000</v>
      </c>
      <c r="W40" s="305">
        <v>205399000</v>
      </c>
      <c r="X40" s="305">
        <v>205015000</v>
      </c>
      <c r="Y40" s="305">
        <v>204399000</v>
      </c>
      <c r="Z40" s="305">
        <v>204039000</v>
      </c>
      <c r="AA40" s="305">
        <v>204231000</v>
      </c>
      <c r="AB40" s="305">
        <v>204620000</v>
      </c>
      <c r="AC40" s="305">
        <v>204908000</v>
      </c>
      <c r="AD40" s="305">
        <v>205064000</v>
      </c>
      <c r="AE40" s="305">
        <v>205381000</v>
      </c>
      <c r="AF40" s="305">
        <v>205749000</v>
      </c>
      <c r="AG40" s="305">
        <v>206204000</v>
      </c>
    </row>
    <row r="41" spans="1:33" ht="14.25" customHeight="1">
      <c r="A41" s="2" t="s">
        <v>3736</v>
      </c>
      <c r="B41" s="2">
        <v>0</v>
      </c>
      <c r="C41" s="2">
        <v>0</v>
      </c>
      <c r="D41" s="2">
        <v>0</v>
      </c>
      <c r="E41" s="2">
        <v>0</v>
      </c>
      <c r="F41" s="2">
        <v>0</v>
      </c>
      <c r="G41" s="2">
        <v>0</v>
      </c>
      <c r="H41" s="2">
        <v>0</v>
      </c>
      <c r="I41" s="2">
        <v>0</v>
      </c>
      <c r="J41" s="2">
        <v>0</v>
      </c>
      <c r="K41" s="2">
        <v>0</v>
      </c>
      <c r="L41" s="2">
        <v>0</v>
      </c>
      <c r="M41" s="2">
        <v>0</v>
      </c>
      <c r="N41" s="2">
        <v>0</v>
      </c>
      <c r="O41" s="2">
        <v>0</v>
      </c>
      <c r="P41" s="2">
        <v>0</v>
      </c>
      <c r="Q41" s="2">
        <v>0</v>
      </c>
      <c r="R41" s="2">
        <v>0</v>
      </c>
      <c r="S41" s="2">
        <v>0</v>
      </c>
      <c r="T41" s="2">
        <v>0</v>
      </c>
      <c r="U41" s="2">
        <v>0</v>
      </c>
      <c r="V41" s="2">
        <v>0</v>
      </c>
      <c r="W41" s="2">
        <v>0</v>
      </c>
      <c r="X41" s="2">
        <v>0</v>
      </c>
      <c r="Y41" s="2">
        <v>0</v>
      </c>
      <c r="Z41" s="2">
        <v>0</v>
      </c>
      <c r="AA41" s="2">
        <v>0</v>
      </c>
      <c r="AB41" s="2">
        <v>0</v>
      </c>
      <c r="AC41" s="2">
        <v>0</v>
      </c>
      <c r="AD41" s="2">
        <v>0</v>
      </c>
      <c r="AE41" s="2">
        <v>0</v>
      </c>
      <c r="AF41" s="2">
        <v>0</v>
      </c>
      <c r="AG41" s="2">
        <v>0</v>
      </c>
    </row>
    <row r="42" spans="1:33" ht="14.25" customHeight="1">
      <c r="A42" s="2" t="s">
        <v>3737</v>
      </c>
      <c r="B42" s="305">
        <v>410401000000000</v>
      </c>
      <c r="C42" s="305">
        <v>387368000000000</v>
      </c>
      <c r="D42" s="305">
        <v>398396000000000</v>
      </c>
      <c r="E42" s="305">
        <v>411459000000000</v>
      </c>
      <c r="F42" s="305">
        <v>415080000000000</v>
      </c>
      <c r="G42" s="305">
        <v>421724000000000</v>
      </c>
      <c r="H42" s="305">
        <v>428387000000000</v>
      </c>
      <c r="I42" s="305">
        <v>434953000000000</v>
      </c>
      <c r="J42" s="305">
        <v>434496000000000</v>
      </c>
      <c r="K42" s="305">
        <v>438229000000000</v>
      </c>
      <c r="L42" s="305">
        <v>439046000000000</v>
      </c>
      <c r="M42" s="305">
        <v>435048000000000</v>
      </c>
      <c r="N42" s="305">
        <v>436718000000000</v>
      </c>
      <c r="O42" s="305">
        <v>439967000000000</v>
      </c>
      <c r="P42" s="305">
        <v>439304000000000</v>
      </c>
      <c r="Q42" s="305">
        <v>443885000000000</v>
      </c>
      <c r="R42" s="305">
        <v>444702000000000</v>
      </c>
      <c r="S42" s="305">
        <v>444087000000000</v>
      </c>
      <c r="T42" s="305">
        <v>449185000000000</v>
      </c>
      <c r="U42" s="305">
        <v>450136000000000</v>
      </c>
      <c r="V42" s="305">
        <v>451813000000000</v>
      </c>
      <c r="W42" s="305">
        <v>454082000000000</v>
      </c>
      <c r="X42" s="305">
        <v>456414000000000</v>
      </c>
      <c r="Y42" s="305">
        <v>457562000000000</v>
      </c>
      <c r="Z42" s="305">
        <v>458742000000000</v>
      </c>
      <c r="AA42" s="305">
        <v>460071000000000</v>
      </c>
      <c r="AB42" s="305">
        <v>461750000000000</v>
      </c>
      <c r="AC42" s="305">
        <v>461351000000000</v>
      </c>
      <c r="AD42" s="305">
        <v>464655000000000</v>
      </c>
      <c r="AE42" s="305">
        <v>467149000000000</v>
      </c>
      <c r="AF42" s="305">
        <v>468695000000000</v>
      </c>
      <c r="AG42" s="305">
        <v>468795000000000</v>
      </c>
    </row>
    <row r="43" spans="1:33" ht="14.25" customHeight="1">
      <c r="A43" s="2" t="s">
        <v>3738</v>
      </c>
      <c r="B43" s="305">
        <v>11298300000</v>
      </c>
      <c r="C43" s="305">
        <v>10567500000</v>
      </c>
      <c r="D43" s="305">
        <v>10945100000</v>
      </c>
      <c r="E43" s="305">
        <v>11343200000</v>
      </c>
      <c r="F43" s="305">
        <v>11474900000</v>
      </c>
      <c r="G43" s="305">
        <v>11703400000</v>
      </c>
      <c r="H43" s="305">
        <v>11900000000</v>
      </c>
      <c r="I43" s="305">
        <v>12134100000</v>
      </c>
      <c r="J43" s="305">
        <v>12140700000</v>
      </c>
      <c r="K43" s="305">
        <v>12268900000</v>
      </c>
      <c r="L43" s="305">
        <v>12298300000</v>
      </c>
      <c r="M43" s="305">
        <v>12125000000</v>
      </c>
      <c r="N43" s="305">
        <v>12178500000</v>
      </c>
      <c r="O43" s="305">
        <v>12312000000</v>
      </c>
      <c r="P43" s="305">
        <v>12318500000</v>
      </c>
      <c r="Q43" s="305">
        <v>12496600000</v>
      </c>
      <c r="R43" s="305">
        <v>12541700000</v>
      </c>
      <c r="S43" s="305">
        <v>12522400000</v>
      </c>
      <c r="T43" s="305">
        <v>12715900000</v>
      </c>
      <c r="U43" s="305">
        <v>12757700000</v>
      </c>
      <c r="V43" s="305">
        <v>12805700000</v>
      </c>
      <c r="W43" s="305">
        <v>12943100000</v>
      </c>
      <c r="X43" s="305">
        <v>13029100000</v>
      </c>
      <c r="Y43" s="305">
        <v>13094300000</v>
      </c>
      <c r="Z43" s="305">
        <v>13156400000</v>
      </c>
      <c r="AA43" s="305">
        <v>13221300000</v>
      </c>
      <c r="AB43" s="305">
        <v>13298400000</v>
      </c>
      <c r="AC43" s="305">
        <v>13292400000</v>
      </c>
      <c r="AD43" s="305">
        <v>13472100000</v>
      </c>
      <c r="AE43" s="305">
        <v>13590800000</v>
      </c>
      <c r="AF43" s="305">
        <v>13669900000</v>
      </c>
      <c r="AG43" s="305">
        <v>13653600000</v>
      </c>
    </row>
    <row r="44" spans="1:33" ht="14.25" customHeight="1">
      <c r="A44" s="2" t="s">
        <v>3739</v>
      </c>
      <c r="B44" s="305">
        <v>134310000000</v>
      </c>
      <c r="C44" s="305">
        <v>126290000000</v>
      </c>
      <c r="D44" s="305">
        <v>129947000000</v>
      </c>
      <c r="E44" s="305">
        <v>134372000000</v>
      </c>
      <c r="F44" s="305">
        <v>135522000000</v>
      </c>
      <c r="G44" s="305">
        <v>137775000000</v>
      </c>
      <c r="H44" s="305">
        <v>139945000000</v>
      </c>
      <c r="I44" s="305">
        <v>142299000000</v>
      </c>
      <c r="J44" s="305">
        <v>142179000000</v>
      </c>
      <c r="K44" s="305">
        <v>143557000000</v>
      </c>
      <c r="L44" s="305">
        <v>143845000000</v>
      </c>
      <c r="M44" s="305">
        <v>142329000000</v>
      </c>
      <c r="N44" s="305">
        <v>142975000000</v>
      </c>
      <c r="O44" s="305">
        <v>144267000000</v>
      </c>
      <c r="P44" s="305">
        <v>144166000000</v>
      </c>
      <c r="Q44" s="305">
        <v>145958000000</v>
      </c>
      <c r="R44" s="305">
        <v>146374000000</v>
      </c>
      <c r="S44" s="305">
        <v>146179000000</v>
      </c>
      <c r="T44" s="305">
        <v>148104000000</v>
      </c>
      <c r="U44" s="305">
        <v>148498000000</v>
      </c>
      <c r="V44" s="305">
        <v>149113000000</v>
      </c>
      <c r="W44" s="305">
        <v>150131000000</v>
      </c>
      <c r="X44" s="305">
        <v>151091000000</v>
      </c>
      <c r="Y44" s="305">
        <v>151667000000</v>
      </c>
      <c r="Z44" s="305">
        <v>152242000000</v>
      </c>
      <c r="AA44" s="305">
        <v>152838000000</v>
      </c>
      <c r="AB44" s="305">
        <v>153566000000</v>
      </c>
      <c r="AC44" s="305">
        <v>153512000000</v>
      </c>
      <c r="AD44" s="305">
        <v>155006000000</v>
      </c>
      <c r="AE44" s="305">
        <v>156120000000</v>
      </c>
      <c r="AF44" s="305">
        <v>156874000000</v>
      </c>
      <c r="AG44" s="305">
        <v>157010000000</v>
      </c>
    </row>
    <row r="45" spans="1:33" ht="14.25" customHeight="1">
      <c r="A45" s="2" t="s">
        <v>3740</v>
      </c>
      <c r="B45" s="305">
        <v>532930000000</v>
      </c>
      <c r="C45" s="305">
        <v>504996000000</v>
      </c>
      <c r="D45" s="305">
        <v>513390000000</v>
      </c>
      <c r="E45" s="305">
        <v>528806000000</v>
      </c>
      <c r="F45" s="305">
        <v>530606000000</v>
      </c>
      <c r="G45" s="305">
        <v>536479000000</v>
      </c>
      <c r="H45" s="305">
        <v>543899000000</v>
      </c>
      <c r="I45" s="305">
        <v>550445000000</v>
      </c>
      <c r="J45" s="305">
        <v>548770000000</v>
      </c>
      <c r="K45" s="305">
        <v>553333000000</v>
      </c>
      <c r="L45" s="305">
        <v>554063000000</v>
      </c>
      <c r="M45" s="305">
        <v>551618000000</v>
      </c>
      <c r="N45" s="305">
        <v>554242000000</v>
      </c>
      <c r="O45" s="305">
        <v>557471000000</v>
      </c>
      <c r="P45" s="305">
        <v>555973000000</v>
      </c>
      <c r="Q45" s="305">
        <v>560949000000</v>
      </c>
      <c r="R45" s="305">
        <v>561834000000</v>
      </c>
      <c r="S45" s="305">
        <v>561307000000</v>
      </c>
      <c r="T45" s="305">
        <v>566497000000</v>
      </c>
      <c r="U45" s="305">
        <v>567422000000</v>
      </c>
      <c r="V45" s="305">
        <v>570155000000</v>
      </c>
      <c r="W45" s="305">
        <v>570297000000</v>
      </c>
      <c r="X45" s="305">
        <v>573716000000</v>
      </c>
      <c r="Y45" s="305">
        <v>574769000000</v>
      </c>
      <c r="Z45" s="305">
        <v>576040000000</v>
      </c>
      <c r="AA45" s="305">
        <v>577284000000</v>
      </c>
      <c r="AB45" s="305">
        <v>578966000000</v>
      </c>
      <c r="AC45" s="305">
        <v>578865000000</v>
      </c>
      <c r="AD45" s="305">
        <v>580719000000</v>
      </c>
      <c r="AE45" s="305">
        <v>583271000000</v>
      </c>
      <c r="AF45" s="305">
        <v>585099000000</v>
      </c>
      <c r="AG45" s="305">
        <v>587827000000</v>
      </c>
    </row>
    <row r="46" spans="1:33" ht="14.25" customHeight="1">
      <c r="A46" s="2" t="s">
        <v>3741</v>
      </c>
      <c r="B46" s="305">
        <v>70294300000</v>
      </c>
      <c r="C46" s="305">
        <v>67117600000</v>
      </c>
      <c r="D46" s="305">
        <v>67960000000</v>
      </c>
      <c r="E46" s="305">
        <v>70080700000</v>
      </c>
      <c r="F46" s="305">
        <v>70293800000</v>
      </c>
      <c r="G46" s="305">
        <v>71041900000</v>
      </c>
      <c r="H46" s="305">
        <v>72081500000</v>
      </c>
      <c r="I46" s="305">
        <v>72886100000</v>
      </c>
      <c r="J46" s="305">
        <v>72535000000</v>
      </c>
      <c r="K46" s="305">
        <v>73082300000</v>
      </c>
      <c r="L46" s="305">
        <v>73175200000</v>
      </c>
      <c r="M46" s="305">
        <v>72908400000</v>
      </c>
      <c r="N46" s="305">
        <v>73248000000</v>
      </c>
      <c r="O46" s="305">
        <v>73617600000</v>
      </c>
      <c r="P46" s="305">
        <v>73330900000</v>
      </c>
      <c r="Q46" s="305">
        <v>73971000000</v>
      </c>
      <c r="R46" s="305">
        <v>74062500000</v>
      </c>
      <c r="S46" s="305">
        <v>73971700000</v>
      </c>
      <c r="T46" s="305">
        <v>74621200000</v>
      </c>
      <c r="U46" s="305">
        <v>74709100000</v>
      </c>
      <c r="V46" s="305">
        <v>75089400000</v>
      </c>
      <c r="W46" s="305">
        <v>74928400000</v>
      </c>
      <c r="X46" s="305">
        <v>75366100000</v>
      </c>
      <c r="Y46" s="305">
        <v>75429500000</v>
      </c>
      <c r="Z46" s="305">
        <v>75532800000</v>
      </c>
      <c r="AA46" s="305">
        <v>75661400000</v>
      </c>
      <c r="AB46" s="305">
        <v>75844500000</v>
      </c>
      <c r="AC46" s="305">
        <v>75831100000</v>
      </c>
      <c r="AD46" s="305">
        <v>75900800000</v>
      </c>
      <c r="AE46" s="305">
        <v>76150900000</v>
      </c>
      <c r="AF46" s="305">
        <v>76320700000</v>
      </c>
      <c r="AG46" s="305">
        <v>76714200000</v>
      </c>
    </row>
    <row r="47" spans="1:33" ht="14.25" customHeight="1">
      <c r="A47" s="2" t="s">
        <v>3742</v>
      </c>
      <c r="B47" s="305">
        <v>50445100000</v>
      </c>
      <c r="C47" s="305">
        <v>48051200000</v>
      </c>
      <c r="D47" s="305">
        <v>48781800000</v>
      </c>
      <c r="E47" s="305">
        <v>50331200000</v>
      </c>
      <c r="F47" s="305">
        <v>50532800000</v>
      </c>
      <c r="G47" s="305">
        <v>51123500000</v>
      </c>
      <c r="H47" s="305">
        <v>51883700000</v>
      </c>
      <c r="I47" s="305">
        <v>52513300000</v>
      </c>
      <c r="J47" s="305">
        <v>52293600000</v>
      </c>
      <c r="K47" s="305">
        <v>52706600000</v>
      </c>
      <c r="L47" s="305">
        <v>52780400000</v>
      </c>
      <c r="M47" s="305">
        <v>52523800000</v>
      </c>
      <c r="N47" s="305">
        <v>52767000000</v>
      </c>
      <c r="O47" s="305">
        <v>53069400000</v>
      </c>
      <c r="P47" s="305">
        <v>52890300000</v>
      </c>
      <c r="Q47" s="305">
        <v>53387000000</v>
      </c>
      <c r="R47" s="305">
        <v>53467900000</v>
      </c>
      <c r="S47" s="305">
        <v>53400500000</v>
      </c>
      <c r="T47" s="305">
        <v>53911000000</v>
      </c>
      <c r="U47" s="305">
        <v>53988000000</v>
      </c>
      <c r="V47" s="305">
        <v>54254100000</v>
      </c>
      <c r="W47" s="305">
        <v>54220900000</v>
      </c>
      <c r="X47" s="305">
        <v>54542800000</v>
      </c>
      <c r="Y47" s="305">
        <v>54616100000</v>
      </c>
      <c r="Z47" s="305">
        <v>54713200000</v>
      </c>
      <c r="AA47" s="305">
        <v>54827600000</v>
      </c>
      <c r="AB47" s="305">
        <v>54982900000</v>
      </c>
      <c r="AC47" s="305">
        <v>54971300000</v>
      </c>
      <c r="AD47" s="305">
        <v>55106300000</v>
      </c>
      <c r="AE47" s="305">
        <v>55325200000</v>
      </c>
      <c r="AF47" s="305">
        <v>55473200000</v>
      </c>
      <c r="AG47" s="305">
        <v>55715700000</v>
      </c>
    </row>
    <row r="48" spans="1:33" ht="14.25" customHeight="1">
      <c r="A48" s="2" t="s">
        <v>3743</v>
      </c>
      <c r="B48" s="305">
        <v>799232000000</v>
      </c>
      <c r="C48" s="305">
        <v>765169000000</v>
      </c>
      <c r="D48" s="305">
        <v>773997000000</v>
      </c>
      <c r="E48" s="305">
        <v>796217000000</v>
      </c>
      <c r="F48" s="305">
        <v>796564000000</v>
      </c>
      <c r="G48" s="305">
        <v>802698000000</v>
      </c>
      <c r="H48" s="305">
        <v>813494000000</v>
      </c>
      <c r="I48" s="305">
        <v>820512000000</v>
      </c>
      <c r="J48" s="305">
        <v>815865000000</v>
      </c>
      <c r="K48" s="305">
        <v>821425000000</v>
      </c>
      <c r="L48" s="305">
        <v>822170000000</v>
      </c>
      <c r="M48" s="305">
        <v>821919000000</v>
      </c>
      <c r="N48" s="305">
        <v>825853000000</v>
      </c>
      <c r="O48" s="305">
        <v>828616000000</v>
      </c>
      <c r="P48" s="305">
        <v>824668000000</v>
      </c>
      <c r="Q48" s="305">
        <v>830194000000</v>
      </c>
      <c r="R48" s="305">
        <v>830643000000</v>
      </c>
      <c r="S48" s="305">
        <v>829842000000</v>
      </c>
      <c r="T48" s="305">
        <v>835251000000</v>
      </c>
      <c r="U48" s="305">
        <v>835772000000</v>
      </c>
      <c r="V48" s="305">
        <v>840240000000</v>
      </c>
      <c r="W48" s="305">
        <v>835577000000</v>
      </c>
      <c r="X48" s="305">
        <v>840194000000</v>
      </c>
      <c r="Y48" s="305">
        <v>840021000000</v>
      </c>
      <c r="Z48" s="305">
        <v>840457000000</v>
      </c>
      <c r="AA48" s="305">
        <v>841057000000</v>
      </c>
      <c r="AB48" s="305">
        <v>842206000000</v>
      </c>
      <c r="AC48" s="305">
        <v>842146000000</v>
      </c>
      <c r="AD48" s="305">
        <v>839926000000</v>
      </c>
      <c r="AE48" s="305">
        <v>841359000000</v>
      </c>
      <c r="AF48" s="305">
        <v>842428000000</v>
      </c>
      <c r="AG48" s="305">
        <v>848515000000</v>
      </c>
    </row>
    <row r="49" spans="1:33" ht="14.25" customHeight="1">
      <c r="A49" s="2" t="s">
        <v>3744</v>
      </c>
      <c r="B49" s="305">
        <v>3308050000</v>
      </c>
      <c r="C49" s="305">
        <v>3111360000</v>
      </c>
      <c r="D49" s="305">
        <v>3201410000</v>
      </c>
      <c r="E49" s="305">
        <v>3312710000</v>
      </c>
      <c r="F49" s="305">
        <v>3342950000</v>
      </c>
      <c r="G49" s="305">
        <v>3400610000</v>
      </c>
      <c r="H49" s="305">
        <v>3455390000</v>
      </c>
      <c r="I49" s="305">
        <v>3515130000</v>
      </c>
      <c r="J49" s="305">
        <v>3512130000</v>
      </c>
      <c r="K49" s="305">
        <v>3546430000</v>
      </c>
      <c r="L49" s="305">
        <v>3553810000</v>
      </c>
      <c r="M49" s="305">
        <v>3514110000</v>
      </c>
      <c r="N49" s="305">
        <v>3529900000</v>
      </c>
      <c r="O49" s="305">
        <v>3562830000</v>
      </c>
      <c r="P49" s="305">
        <v>3560540000</v>
      </c>
      <c r="Q49" s="305">
        <v>3606280000</v>
      </c>
      <c r="R49" s="305">
        <v>3616970000</v>
      </c>
      <c r="S49" s="305">
        <v>3611820000</v>
      </c>
      <c r="T49" s="305">
        <v>3660940000</v>
      </c>
      <c r="U49" s="305">
        <v>3670940000</v>
      </c>
      <c r="V49" s="305">
        <v>3686060000</v>
      </c>
      <c r="W49" s="305">
        <v>3712900000</v>
      </c>
      <c r="X49" s="305">
        <v>3736800000</v>
      </c>
      <c r="Y49" s="305">
        <v>3751460000</v>
      </c>
      <c r="Z49" s="305">
        <v>3765980000</v>
      </c>
      <c r="AA49" s="305">
        <v>3781300000</v>
      </c>
      <c r="AB49" s="305">
        <v>3799930000</v>
      </c>
      <c r="AC49" s="305">
        <v>3798520000</v>
      </c>
      <c r="AD49" s="305">
        <v>3837290000</v>
      </c>
      <c r="AE49" s="305">
        <v>3865620000</v>
      </c>
      <c r="AF49" s="305">
        <v>3884620000</v>
      </c>
      <c r="AG49" s="305">
        <v>3886590000</v>
      </c>
    </row>
    <row r="50" spans="1:33" ht="14.25" customHeight="1">
      <c r="A50" s="2" t="s">
        <v>3745</v>
      </c>
      <c r="B50" s="305">
        <v>6567260000</v>
      </c>
      <c r="C50" s="305">
        <v>6137880000</v>
      </c>
      <c r="D50" s="305">
        <v>6359720000</v>
      </c>
      <c r="E50" s="305">
        <v>6590960000</v>
      </c>
      <c r="F50" s="305">
        <v>6668420000</v>
      </c>
      <c r="G50" s="305">
        <v>6802250000</v>
      </c>
      <c r="H50" s="305">
        <v>6916290000</v>
      </c>
      <c r="I50" s="305">
        <v>7053610000</v>
      </c>
      <c r="J50" s="305">
        <v>7058900000</v>
      </c>
      <c r="K50" s="305">
        <v>7134160000</v>
      </c>
      <c r="L50" s="305">
        <v>7151400000</v>
      </c>
      <c r="M50" s="305">
        <v>7049280000</v>
      </c>
      <c r="N50" s="305">
        <v>7080460000</v>
      </c>
      <c r="O50" s="305">
        <v>7159070000</v>
      </c>
      <c r="P50" s="305">
        <v>7163910000</v>
      </c>
      <c r="Q50" s="305">
        <v>7268170000</v>
      </c>
      <c r="R50" s="305">
        <v>7294830000</v>
      </c>
      <c r="S50" s="305">
        <v>7283750000</v>
      </c>
      <c r="T50" s="305">
        <v>7397210000</v>
      </c>
      <c r="U50" s="305">
        <v>7422000000</v>
      </c>
      <c r="V50" s="305">
        <v>7449700000</v>
      </c>
      <c r="W50" s="305">
        <v>7532110000</v>
      </c>
      <c r="X50" s="305">
        <v>7582390000</v>
      </c>
      <c r="Y50" s="305">
        <v>7621290000</v>
      </c>
      <c r="Z50" s="305">
        <v>7658260000</v>
      </c>
      <c r="AA50" s="305">
        <v>7696570000</v>
      </c>
      <c r="AB50" s="305">
        <v>7742070000</v>
      </c>
      <c r="AC50" s="305">
        <v>7738590000</v>
      </c>
      <c r="AD50" s="305">
        <v>7845640000</v>
      </c>
      <c r="AE50" s="305">
        <v>7915920000</v>
      </c>
      <c r="AF50" s="305">
        <v>7962900000</v>
      </c>
      <c r="AG50" s="305">
        <v>7952580000</v>
      </c>
    </row>
    <row r="51" spans="1:33" ht="14.25" customHeight="1">
      <c r="A51" s="2" t="s">
        <v>3746</v>
      </c>
      <c r="B51" s="305">
        <v>11389000000000</v>
      </c>
      <c r="C51" s="305">
        <v>10572200000000</v>
      </c>
      <c r="D51" s="305">
        <v>10921900000000</v>
      </c>
      <c r="E51" s="305">
        <v>11169800000000</v>
      </c>
      <c r="F51" s="305">
        <v>11330700000000</v>
      </c>
      <c r="G51" s="305">
        <v>11513500000000</v>
      </c>
      <c r="H51" s="305">
        <v>11709900000000</v>
      </c>
      <c r="I51" s="305">
        <v>11844100000000</v>
      </c>
      <c r="J51" s="305">
        <v>11958900000000</v>
      </c>
      <c r="K51" s="305">
        <v>12061400000000</v>
      </c>
      <c r="L51" s="305">
        <v>12122300000000</v>
      </c>
      <c r="M51" s="305">
        <v>12177500000000</v>
      </c>
      <c r="N51" s="305">
        <v>12230000000000</v>
      </c>
      <c r="O51" s="305">
        <v>12264200000000</v>
      </c>
      <c r="P51" s="305">
        <v>12282500000000</v>
      </c>
      <c r="Q51" s="305">
        <v>12275500000000</v>
      </c>
      <c r="R51" s="305">
        <v>12272000000000</v>
      </c>
      <c r="S51" s="305">
        <v>12318400000000</v>
      </c>
      <c r="T51" s="305">
        <v>12364900000000</v>
      </c>
      <c r="U51" s="305">
        <v>12411400000000</v>
      </c>
      <c r="V51" s="305">
        <v>12461400000000</v>
      </c>
      <c r="W51" s="305">
        <v>12507900000000</v>
      </c>
      <c r="X51" s="305">
        <v>12515100000000</v>
      </c>
      <c r="Y51" s="305">
        <v>12525800000000</v>
      </c>
      <c r="Z51" s="305">
        <v>12536600000000</v>
      </c>
      <c r="AA51" s="305">
        <v>12547300000000</v>
      </c>
      <c r="AB51" s="305">
        <v>12554500000000</v>
      </c>
      <c r="AC51" s="305">
        <v>12550900000000</v>
      </c>
      <c r="AD51" s="305">
        <v>12543900000000</v>
      </c>
      <c r="AE51" s="305">
        <v>12536800000000</v>
      </c>
      <c r="AF51" s="305">
        <v>12533200000000</v>
      </c>
      <c r="AG51" s="305">
        <v>12526100000000</v>
      </c>
    </row>
    <row r="52" spans="1:33" ht="14.25" customHeight="1">
      <c r="A52" s="2" t="s">
        <v>3747</v>
      </c>
      <c r="B52" s="305">
        <v>1663770000</v>
      </c>
      <c r="C52" s="305">
        <v>1586660000</v>
      </c>
      <c r="D52" s="305">
        <v>1622890000</v>
      </c>
      <c r="E52" s="305">
        <v>1674250000</v>
      </c>
      <c r="F52" s="305">
        <v>1681250000</v>
      </c>
      <c r="G52" s="305">
        <v>1700850000</v>
      </c>
      <c r="H52" s="305">
        <v>1726290000</v>
      </c>
      <c r="I52" s="305">
        <v>1746960000</v>
      </c>
      <c r="J52" s="305">
        <v>1739640000</v>
      </c>
      <c r="K52" s="305">
        <v>1753000000</v>
      </c>
      <c r="L52" s="305">
        <v>1755510000</v>
      </c>
      <c r="M52" s="305">
        <v>1747280000</v>
      </c>
      <c r="N52" s="305">
        <v>1755340000</v>
      </c>
      <c r="O52" s="305">
        <v>1765150000</v>
      </c>
      <c r="P52" s="305">
        <v>1759150000</v>
      </c>
      <c r="Q52" s="305">
        <v>1775280000</v>
      </c>
      <c r="R52" s="305">
        <v>1777860000</v>
      </c>
      <c r="S52" s="305">
        <v>1775580000</v>
      </c>
      <c r="T52" s="305">
        <v>1792090000</v>
      </c>
      <c r="U52" s="305">
        <v>1794490000</v>
      </c>
      <c r="V52" s="305">
        <v>1803170000</v>
      </c>
      <c r="W52" s="305">
        <v>1801510000</v>
      </c>
      <c r="X52" s="305">
        <v>1811880000</v>
      </c>
      <c r="Y52" s="305">
        <v>1813980000</v>
      </c>
      <c r="Z52" s="305">
        <v>1816890000</v>
      </c>
      <c r="AA52" s="305">
        <v>1820520000</v>
      </c>
      <c r="AB52" s="305">
        <v>1825460000</v>
      </c>
      <c r="AC52" s="305">
        <v>1825110000</v>
      </c>
      <c r="AD52" s="305">
        <v>1828910000</v>
      </c>
      <c r="AE52" s="305">
        <v>1835700000</v>
      </c>
      <c r="AF52" s="305">
        <v>1840220000</v>
      </c>
      <c r="AG52" s="305">
        <v>1848060000</v>
      </c>
    </row>
    <row r="53" spans="1:33" ht="14.25" customHeight="1">
      <c r="A53" s="2" t="s">
        <v>3748</v>
      </c>
      <c r="B53" s="2">
        <v>0</v>
      </c>
      <c r="C53" s="2">
        <v>0</v>
      </c>
      <c r="D53" s="2">
        <v>0</v>
      </c>
      <c r="E53" s="2">
        <v>0</v>
      </c>
      <c r="F53" s="2">
        <v>0</v>
      </c>
      <c r="G53" s="2">
        <v>0</v>
      </c>
      <c r="H53" s="2">
        <v>0</v>
      </c>
      <c r="I53" s="2">
        <v>0</v>
      </c>
      <c r="J53" s="2">
        <v>0</v>
      </c>
      <c r="K53" s="2">
        <v>0</v>
      </c>
      <c r="L53" s="2">
        <v>0</v>
      </c>
      <c r="M53" s="2">
        <v>0</v>
      </c>
      <c r="N53" s="2">
        <v>0</v>
      </c>
      <c r="O53" s="2">
        <v>0</v>
      </c>
      <c r="P53" s="2">
        <v>0</v>
      </c>
      <c r="Q53" s="2">
        <v>0</v>
      </c>
      <c r="R53" s="2">
        <v>0</v>
      </c>
      <c r="S53" s="2">
        <v>0</v>
      </c>
      <c r="T53" s="2">
        <v>0</v>
      </c>
      <c r="U53" s="2">
        <v>0</v>
      </c>
      <c r="V53" s="2">
        <v>0</v>
      </c>
      <c r="W53" s="2">
        <v>0</v>
      </c>
      <c r="X53" s="2">
        <v>0</v>
      </c>
      <c r="Y53" s="2">
        <v>0</v>
      </c>
      <c r="Z53" s="2">
        <v>0</v>
      </c>
      <c r="AA53" s="2">
        <v>0</v>
      </c>
      <c r="AB53" s="2">
        <v>0</v>
      </c>
      <c r="AC53" s="2">
        <v>0</v>
      </c>
      <c r="AD53" s="2">
        <v>0</v>
      </c>
      <c r="AE53" s="2">
        <v>0</v>
      </c>
      <c r="AF53" s="2">
        <v>0</v>
      </c>
      <c r="AG53" s="2">
        <v>0</v>
      </c>
    </row>
    <row r="54" spans="1:33" ht="14.25" customHeight="1">
      <c r="A54" s="2" t="s">
        <v>3749</v>
      </c>
      <c r="B54" s="305">
        <v>79680600000000</v>
      </c>
      <c r="C54" s="305">
        <v>73648600000000</v>
      </c>
      <c r="D54" s="305">
        <v>74077900000000</v>
      </c>
      <c r="E54" s="305">
        <v>75212000000000</v>
      </c>
      <c r="F54" s="305">
        <v>76563500000000</v>
      </c>
      <c r="G54" s="305">
        <v>77785900000000</v>
      </c>
      <c r="H54" s="305">
        <v>78882100000000</v>
      </c>
      <c r="I54" s="305">
        <v>79831400000000</v>
      </c>
      <c r="J54" s="305">
        <v>80666800000000</v>
      </c>
      <c r="K54" s="305">
        <v>81414800000000</v>
      </c>
      <c r="L54" s="305">
        <v>81933500000000</v>
      </c>
      <c r="M54" s="305">
        <v>82446300000000</v>
      </c>
      <c r="N54" s="305">
        <v>83094900000000</v>
      </c>
      <c r="O54" s="305">
        <v>83256100000000</v>
      </c>
      <c r="P54" s="305">
        <v>83197100000000</v>
      </c>
      <c r="Q54" s="305">
        <v>83061500000000</v>
      </c>
      <c r="R54" s="305">
        <v>83205000000000</v>
      </c>
      <c r="S54" s="305">
        <v>83610800000000</v>
      </c>
      <c r="T54" s="305">
        <v>84160800000000</v>
      </c>
      <c r="U54" s="305">
        <v>84763000000000</v>
      </c>
      <c r="V54" s="305">
        <v>85372700000000</v>
      </c>
      <c r="W54" s="305">
        <v>86023900000000</v>
      </c>
      <c r="X54" s="305">
        <v>86628200000000</v>
      </c>
      <c r="Y54" s="305">
        <v>87232700000000</v>
      </c>
      <c r="Z54" s="305">
        <v>87813000000000</v>
      </c>
      <c r="AA54" s="305">
        <v>88399200000000</v>
      </c>
      <c r="AB54" s="305">
        <v>88960900000000</v>
      </c>
      <c r="AC54" s="305">
        <v>89490100000000</v>
      </c>
      <c r="AD54" s="305">
        <v>89924800000000</v>
      </c>
      <c r="AE54" s="305">
        <v>90394200000000</v>
      </c>
      <c r="AF54" s="305">
        <v>90785800000000</v>
      </c>
      <c r="AG54" s="305">
        <v>91083500000000</v>
      </c>
    </row>
    <row r="55" spans="1:33" ht="14.25" customHeight="1">
      <c r="A55" s="2" t="s">
        <v>3750</v>
      </c>
      <c r="B55" s="305">
        <v>1049740000</v>
      </c>
      <c r="C55" s="305">
        <v>1003650000</v>
      </c>
      <c r="D55" s="305">
        <v>970638000</v>
      </c>
      <c r="E55" s="305">
        <v>972296000</v>
      </c>
      <c r="F55" s="305">
        <v>985892000</v>
      </c>
      <c r="G55" s="305">
        <v>999991000</v>
      </c>
      <c r="H55" s="305">
        <v>1004400000</v>
      </c>
      <c r="I55" s="305">
        <v>1003850000</v>
      </c>
      <c r="J55" s="305">
        <v>1004750000</v>
      </c>
      <c r="K55" s="305">
        <v>1005210000</v>
      </c>
      <c r="L55" s="305">
        <v>1003570000</v>
      </c>
      <c r="M55" s="305">
        <v>1002010000</v>
      </c>
      <c r="N55" s="305">
        <v>995987000</v>
      </c>
      <c r="O55" s="305">
        <v>971268000</v>
      </c>
      <c r="P55" s="305">
        <v>938505000</v>
      </c>
      <c r="Q55" s="305">
        <v>908406000</v>
      </c>
      <c r="R55" s="305">
        <v>891501000</v>
      </c>
      <c r="S55" s="305">
        <v>885282000</v>
      </c>
      <c r="T55" s="305">
        <v>885894000</v>
      </c>
      <c r="U55" s="305">
        <v>888909000</v>
      </c>
      <c r="V55" s="305">
        <v>892853000</v>
      </c>
      <c r="W55" s="305">
        <v>898471000</v>
      </c>
      <c r="X55" s="305">
        <v>903052000</v>
      </c>
      <c r="Y55" s="305">
        <v>907221000</v>
      </c>
      <c r="Z55" s="305">
        <v>911599000</v>
      </c>
      <c r="AA55" s="305">
        <v>915237000</v>
      </c>
      <c r="AB55" s="305">
        <v>917938000</v>
      </c>
      <c r="AC55" s="305">
        <v>919988000</v>
      </c>
      <c r="AD55" s="305">
        <v>918963000</v>
      </c>
      <c r="AE55" s="305">
        <v>917903000</v>
      </c>
      <c r="AF55" s="305">
        <v>914271000</v>
      </c>
      <c r="AG55" s="305">
        <v>906616000</v>
      </c>
    </row>
    <row r="56" spans="1:33" ht="14.25" customHeight="1">
      <c r="A56" s="2" t="s">
        <v>3751</v>
      </c>
      <c r="B56" s="305">
        <v>11337800000</v>
      </c>
      <c r="C56" s="305">
        <v>10433500000</v>
      </c>
      <c r="D56" s="305">
        <v>10099300000</v>
      </c>
      <c r="E56" s="305">
        <v>10143300000</v>
      </c>
      <c r="F56" s="305">
        <v>10341900000</v>
      </c>
      <c r="G56" s="305">
        <v>10493200000</v>
      </c>
      <c r="H56" s="305">
        <v>10565400000</v>
      </c>
      <c r="I56" s="305">
        <v>10592500000</v>
      </c>
      <c r="J56" s="305">
        <v>10610700000</v>
      </c>
      <c r="K56" s="305">
        <v>10619100000</v>
      </c>
      <c r="L56" s="305">
        <v>10602300000</v>
      </c>
      <c r="M56" s="305">
        <v>10590700000</v>
      </c>
      <c r="N56" s="305">
        <v>10537200000</v>
      </c>
      <c r="O56" s="305">
        <v>10329100000</v>
      </c>
      <c r="P56" s="305">
        <v>10054900000</v>
      </c>
      <c r="Q56" s="305">
        <v>9795010000</v>
      </c>
      <c r="R56" s="305">
        <v>9646280000</v>
      </c>
      <c r="S56" s="305">
        <v>9597400000</v>
      </c>
      <c r="T56" s="305">
        <v>9604810000</v>
      </c>
      <c r="U56" s="305">
        <v>9636540000</v>
      </c>
      <c r="V56" s="305">
        <v>9669840000</v>
      </c>
      <c r="W56" s="305">
        <v>9718860000</v>
      </c>
      <c r="X56" s="305">
        <v>9753520000</v>
      </c>
      <c r="Y56" s="305">
        <v>9787770000</v>
      </c>
      <c r="Z56" s="305">
        <v>9815100000</v>
      </c>
      <c r="AA56" s="305">
        <v>9841270000</v>
      </c>
      <c r="AB56" s="305">
        <v>9858560000</v>
      </c>
      <c r="AC56" s="305">
        <v>9864810000</v>
      </c>
      <c r="AD56" s="305">
        <v>9839250000</v>
      </c>
      <c r="AE56" s="305">
        <v>9820820000</v>
      </c>
      <c r="AF56" s="305">
        <v>9776760000</v>
      </c>
      <c r="AG56" s="305">
        <v>9695260000</v>
      </c>
    </row>
    <row r="57" spans="1:33" ht="14.25" customHeight="1">
      <c r="A57" s="2" t="s">
        <v>3752</v>
      </c>
      <c r="B57" s="305">
        <v>26712800000</v>
      </c>
      <c r="C57" s="305">
        <v>23631200000</v>
      </c>
      <c r="D57" s="305">
        <v>22780700000</v>
      </c>
      <c r="E57" s="305">
        <v>22872900000</v>
      </c>
      <c r="F57" s="305">
        <v>23468200000</v>
      </c>
      <c r="G57" s="305">
        <v>23776100000</v>
      </c>
      <c r="H57" s="305">
        <v>23979400000</v>
      </c>
      <c r="I57" s="305">
        <v>24112300000</v>
      </c>
      <c r="J57" s="305">
        <v>24159600000</v>
      </c>
      <c r="K57" s="305">
        <v>24177500000</v>
      </c>
      <c r="L57" s="305">
        <v>24124700000</v>
      </c>
      <c r="M57" s="305">
        <v>24100400000</v>
      </c>
      <c r="N57" s="305">
        <v>24012100000</v>
      </c>
      <c r="O57" s="305">
        <v>23702500000</v>
      </c>
      <c r="P57" s="305">
        <v>23299200000</v>
      </c>
      <c r="Q57" s="305">
        <v>22883400000</v>
      </c>
      <c r="R57" s="305">
        <v>22632600000</v>
      </c>
      <c r="S57" s="305">
        <v>22572000000</v>
      </c>
      <c r="T57" s="305">
        <v>22589500000</v>
      </c>
      <c r="U57" s="305">
        <v>22657200000</v>
      </c>
      <c r="V57" s="305">
        <v>22707500000</v>
      </c>
      <c r="W57" s="305">
        <v>22784000000</v>
      </c>
      <c r="X57" s="305">
        <v>22815600000</v>
      </c>
      <c r="Y57" s="305">
        <v>22862800000</v>
      </c>
      <c r="Z57" s="305">
        <v>22866200000</v>
      </c>
      <c r="AA57" s="305">
        <v>22886300000</v>
      </c>
      <c r="AB57" s="305">
        <v>22888900000</v>
      </c>
      <c r="AC57" s="305">
        <v>22858500000</v>
      </c>
      <c r="AD57" s="305">
        <v>22755200000</v>
      </c>
      <c r="AE57" s="305">
        <v>22690800000</v>
      </c>
      <c r="AF57" s="305">
        <v>22568000000</v>
      </c>
      <c r="AG57" s="305">
        <v>22382000000</v>
      </c>
    </row>
    <row r="58" spans="1:33" ht="14.25" customHeight="1">
      <c r="A58" s="2" t="s">
        <v>3753</v>
      </c>
      <c r="B58" s="305">
        <v>2313960000</v>
      </c>
      <c r="C58" s="305">
        <v>1831590000</v>
      </c>
      <c r="D58" s="305">
        <v>1857590000</v>
      </c>
      <c r="E58" s="305">
        <v>1947960000</v>
      </c>
      <c r="F58" s="305">
        <v>2025060000</v>
      </c>
      <c r="G58" s="305">
        <v>2093570000</v>
      </c>
      <c r="H58" s="305">
        <v>2147760000</v>
      </c>
      <c r="I58" s="305">
        <v>2188880000</v>
      </c>
      <c r="J58" s="305">
        <v>2212260000</v>
      </c>
      <c r="K58" s="305">
        <v>2230030000</v>
      </c>
      <c r="L58" s="305">
        <v>2240110000</v>
      </c>
      <c r="M58" s="305">
        <v>2252840000</v>
      </c>
      <c r="N58" s="305">
        <v>2242100000</v>
      </c>
      <c r="O58" s="305">
        <v>2213470000</v>
      </c>
      <c r="P58" s="305">
        <v>2173980000</v>
      </c>
      <c r="Q58" s="305">
        <v>2135840000</v>
      </c>
      <c r="R58" s="305">
        <v>2115410000</v>
      </c>
      <c r="S58" s="305">
        <v>2112840000</v>
      </c>
      <c r="T58" s="305">
        <v>2117000000</v>
      </c>
      <c r="U58" s="305">
        <v>2127720000</v>
      </c>
      <c r="V58" s="305">
        <v>2135650000</v>
      </c>
      <c r="W58" s="305">
        <v>2146440000</v>
      </c>
      <c r="X58" s="305">
        <v>2155310000</v>
      </c>
      <c r="Y58" s="305">
        <v>2161030000</v>
      </c>
      <c r="Z58" s="305">
        <v>2165620000</v>
      </c>
      <c r="AA58" s="305">
        <v>2170240000</v>
      </c>
      <c r="AB58" s="305">
        <v>2173500000</v>
      </c>
      <c r="AC58" s="305">
        <v>2171900000</v>
      </c>
      <c r="AD58" s="305">
        <v>2163090000</v>
      </c>
      <c r="AE58" s="305">
        <v>2157960000</v>
      </c>
      <c r="AF58" s="305">
        <v>2151860000</v>
      </c>
      <c r="AG58" s="305">
        <v>2136570000</v>
      </c>
    </row>
    <row r="59" spans="1:33" ht="14.25" customHeight="1">
      <c r="A59" s="2" t="s">
        <v>3754</v>
      </c>
      <c r="B59" s="305">
        <v>1908880000</v>
      </c>
      <c r="C59" s="305">
        <v>1654370000</v>
      </c>
      <c r="D59" s="305">
        <v>1634180000</v>
      </c>
      <c r="E59" s="305">
        <v>1672670000</v>
      </c>
      <c r="F59" s="305">
        <v>1718750000</v>
      </c>
      <c r="G59" s="305">
        <v>1759060000</v>
      </c>
      <c r="H59" s="305">
        <v>1785940000</v>
      </c>
      <c r="I59" s="305">
        <v>1803350000</v>
      </c>
      <c r="J59" s="305">
        <v>1813900000</v>
      </c>
      <c r="K59" s="305">
        <v>1821400000</v>
      </c>
      <c r="L59" s="305">
        <v>1823890000</v>
      </c>
      <c r="M59" s="305">
        <v>1827650000</v>
      </c>
      <c r="N59" s="305">
        <v>1818370000</v>
      </c>
      <c r="O59" s="305">
        <v>1786800000</v>
      </c>
      <c r="P59" s="305">
        <v>1744520000</v>
      </c>
      <c r="Q59" s="305">
        <v>1704510000</v>
      </c>
      <c r="R59" s="305">
        <v>1682280000</v>
      </c>
      <c r="S59" s="305">
        <v>1676290000</v>
      </c>
      <c r="T59" s="305">
        <v>1678580000</v>
      </c>
      <c r="U59" s="305">
        <v>1685640000</v>
      </c>
      <c r="V59" s="305">
        <v>1691960000</v>
      </c>
      <c r="W59" s="305">
        <v>1700920000</v>
      </c>
      <c r="X59" s="305">
        <v>1707990000</v>
      </c>
      <c r="Y59" s="305">
        <v>1713640000</v>
      </c>
      <c r="Z59" s="305">
        <v>1718470000</v>
      </c>
      <c r="AA59" s="305">
        <v>1723060000</v>
      </c>
      <c r="AB59" s="305">
        <v>1726280000</v>
      </c>
      <c r="AC59" s="305">
        <v>1726690000</v>
      </c>
      <c r="AD59" s="305">
        <v>1721490000</v>
      </c>
      <c r="AE59" s="305">
        <v>1718110000</v>
      </c>
      <c r="AF59" s="305">
        <v>1712020000</v>
      </c>
      <c r="AG59" s="305">
        <v>1698760000</v>
      </c>
    </row>
    <row r="60" spans="1:33" ht="14.25" customHeight="1">
      <c r="A60" s="2" t="s">
        <v>3755</v>
      </c>
      <c r="B60" s="305">
        <v>56821400000</v>
      </c>
      <c r="C60" s="305">
        <v>44136500000</v>
      </c>
      <c r="D60" s="305">
        <v>42608300000</v>
      </c>
      <c r="E60" s="305">
        <v>43199200000</v>
      </c>
      <c r="F60" s="305">
        <v>45244100000</v>
      </c>
      <c r="G60" s="305">
        <v>45879400000</v>
      </c>
      <c r="H60" s="305">
        <v>46670300000</v>
      </c>
      <c r="I60" s="305">
        <v>47464900000</v>
      </c>
      <c r="J60" s="305">
        <v>47684700000</v>
      </c>
      <c r="K60" s="305">
        <v>47821800000</v>
      </c>
      <c r="L60" s="305">
        <v>47715600000</v>
      </c>
      <c r="M60" s="305">
        <v>47766500000</v>
      </c>
      <c r="N60" s="305">
        <v>47743200000</v>
      </c>
      <c r="O60" s="305">
        <v>47980000000</v>
      </c>
      <c r="P60" s="305">
        <v>48299900000</v>
      </c>
      <c r="Q60" s="305">
        <v>48375900000</v>
      </c>
      <c r="R60" s="305">
        <v>48340100000</v>
      </c>
      <c r="S60" s="305">
        <v>48508400000</v>
      </c>
      <c r="T60" s="305">
        <v>48555600000</v>
      </c>
      <c r="U60" s="305">
        <v>48686100000</v>
      </c>
      <c r="V60" s="305">
        <v>48680700000</v>
      </c>
      <c r="W60" s="305">
        <v>48668300000</v>
      </c>
      <c r="X60" s="305">
        <v>48511900000</v>
      </c>
      <c r="Y60" s="305">
        <v>48449800000</v>
      </c>
      <c r="Z60" s="305">
        <v>48183900000</v>
      </c>
      <c r="AA60" s="305">
        <v>48028800000</v>
      </c>
      <c r="AB60" s="305">
        <v>47854400000</v>
      </c>
      <c r="AC60" s="305">
        <v>47577400000</v>
      </c>
      <c r="AD60" s="305">
        <v>47136500000</v>
      </c>
      <c r="AE60" s="305">
        <v>46891200000</v>
      </c>
      <c r="AF60" s="305">
        <v>46551600000</v>
      </c>
      <c r="AG60" s="305">
        <v>46194600000</v>
      </c>
    </row>
    <row r="61" spans="1:33" ht="14.25" customHeight="1">
      <c r="A61" s="2" t="s">
        <v>3756</v>
      </c>
      <c r="B61" s="305">
        <v>256460000</v>
      </c>
      <c r="C61" s="305">
        <v>236241000</v>
      </c>
      <c r="D61" s="305">
        <v>230749000</v>
      </c>
      <c r="E61" s="305">
        <v>233341000</v>
      </c>
      <c r="F61" s="305">
        <v>237757000</v>
      </c>
      <c r="G61" s="305">
        <v>242181000</v>
      </c>
      <c r="H61" s="305">
        <v>244359000</v>
      </c>
      <c r="I61" s="305">
        <v>245230000</v>
      </c>
      <c r="J61" s="305">
        <v>245990000</v>
      </c>
      <c r="K61" s="305">
        <v>246493000</v>
      </c>
      <c r="L61" s="305">
        <v>246449000</v>
      </c>
      <c r="M61" s="305">
        <v>246457000</v>
      </c>
      <c r="N61" s="305">
        <v>245026000</v>
      </c>
      <c r="O61" s="305">
        <v>239503000</v>
      </c>
      <c r="P61" s="305">
        <v>232163000</v>
      </c>
      <c r="Q61" s="305">
        <v>225392000</v>
      </c>
      <c r="R61" s="305">
        <v>221622000</v>
      </c>
      <c r="S61" s="305">
        <v>220329000</v>
      </c>
      <c r="T61" s="305">
        <v>220549000</v>
      </c>
      <c r="U61" s="305">
        <v>221393000</v>
      </c>
      <c r="V61" s="305">
        <v>222338000</v>
      </c>
      <c r="W61" s="305">
        <v>223697000</v>
      </c>
      <c r="X61" s="305">
        <v>224820000</v>
      </c>
      <c r="Y61" s="305">
        <v>225774000</v>
      </c>
      <c r="Z61" s="305">
        <v>226741000</v>
      </c>
      <c r="AA61" s="305">
        <v>227573000</v>
      </c>
      <c r="AB61" s="305">
        <v>228192000</v>
      </c>
      <c r="AC61" s="305">
        <v>228552000</v>
      </c>
      <c r="AD61" s="305">
        <v>228169000</v>
      </c>
      <c r="AE61" s="305">
        <v>227856000</v>
      </c>
      <c r="AF61" s="305">
        <v>227033000</v>
      </c>
      <c r="AG61" s="305">
        <v>225183000</v>
      </c>
    </row>
    <row r="62" spans="1:33" ht="14.25" customHeight="1">
      <c r="A62" s="2" t="s">
        <v>3757</v>
      </c>
      <c r="B62" s="305">
        <v>620084000</v>
      </c>
      <c r="C62" s="305">
        <v>591320000</v>
      </c>
      <c r="D62" s="305">
        <v>572719000</v>
      </c>
      <c r="E62" s="305">
        <v>574305000</v>
      </c>
      <c r="F62" s="305">
        <v>582505000</v>
      </c>
      <c r="G62" s="305">
        <v>591166000</v>
      </c>
      <c r="H62" s="305">
        <v>594067000</v>
      </c>
      <c r="I62" s="305">
        <v>593908000</v>
      </c>
      <c r="J62" s="305">
        <v>594607000</v>
      </c>
      <c r="K62" s="305">
        <v>594861000</v>
      </c>
      <c r="L62" s="305">
        <v>594021000</v>
      </c>
      <c r="M62" s="305">
        <v>593142000</v>
      </c>
      <c r="N62" s="305">
        <v>589578000</v>
      </c>
      <c r="O62" s="305">
        <v>574908000</v>
      </c>
      <c r="P62" s="305">
        <v>555549000</v>
      </c>
      <c r="Q62" s="305">
        <v>537782000</v>
      </c>
      <c r="R62" s="305">
        <v>527825000</v>
      </c>
      <c r="S62" s="305">
        <v>524099000</v>
      </c>
      <c r="T62" s="305">
        <v>524484000</v>
      </c>
      <c r="U62" s="305">
        <v>526303000</v>
      </c>
      <c r="V62" s="305">
        <v>528581000</v>
      </c>
      <c r="W62" s="305">
        <v>531934000</v>
      </c>
      <c r="X62" s="305">
        <v>534693000</v>
      </c>
      <c r="Y62" s="305">
        <v>537172000</v>
      </c>
      <c r="Z62" s="305">
        <v>539719000</v>
      </c>
      <c r="AA62" s="305">
        <v>541895000</v>
      </c>
      <c r="AB62" s="305">
        <v>543522000</v>
      </c>
      <c r="AC62" s="305">
        <v>544668000</v>
      </c>
      <c r="AD62" s="305">
        <v>544079000</v>
      </c>
      <c r="AE62" s="305">
        <v>543468000</v>
      </c>
      <c r="AF62" s="305">
        <v>541374000</v>
      </c>
      <c r="AG62" s="305">
        <v>536796000</v>
      </c>
    </row>
    <row r="63" spans="1:33" ht="14.25" customHeight="1">
      <c r="A63" s="2" t="s">
        <v>3758</v>
      </c>
      <c r="B63" s="305">
        <v>1426430000</v>
      </c>
      <c r="C63" s="305">
        <v>1276140000</v>
      </c>
      <c r="D63" s="305">
        <v>1200780000</v>
      </c>
      <c r="E63" s="305">
        <v>1182190000</v>
      </c>
      <c r="F63" s="305">
        <v>1212680000</v>
      </c>
      <c r="G63" s="305">
        <v>1215210000</v>
      </c>
      <c r="H63" s="305">
        <v>1217400000</v>
      </c>
      <c r="I63" s="305">
        <v>1219290000</v>
      </c>
      <c r="J63" s="305">
        <v>1216630000</v>
      </c>
      <c r="K63" s="305">
        <v>1212750000</v>
      </c>
      <c r="L63" s="305">
        <v>1205210000</v>
      </c>
      <c r="M63" s="305">
        <v>1199770000</v>
      </c>
      <c r="N63" s="305">
        <v>1197650000</v>
      </c>
      <c r="O63" s="305">
        <v>1189820000</v>
      </c>
      <c r="P63" s="305">
        <v>1180750000</v>
      </c>
      <c r="Q63" s="305">
        <v>1168190000</v>
      </c>
      <c r="R63" s="305">
        <v>1159040000</v>
      </c>
      <c r="S63" s="305">
        <v>1157450000</v>
      </c>
      <c r="T63" s="305">
        <v>1157610000</v>
      </c>
      <c r="U63" s="305">
        <v>1159500000</v>
      </c>
      <c r="V63" s="305">
        <v>1159740000</v>
      </c>
      <c r="W63" s="305">
        <v>1160840000</v>
      </c>
      <c r="X63" s="305">
        <v>1158460000</v>
      </c>
      <c r="Y63" s="305">
        <v>1158950000</v>
      </c>
      <c r="Z63" s="305">
        <v>1154980000</v>
      </c>
      <c r="AA63" s="305">
        <v>1153290000</v>
      </c>
      <c r="AB63" s="305">
        <v>1150800000</v>
      </c>
      <c r="AC63" s="305">
        <v>1146660000</v>
      </c>
      <c r="AD63" s="305">
        <v>1139100000</v>
      </c>
      <c r="AE63" s="305">
        <v>1134550000</v>
      </c>
      <c r="AF63" s="305">
        <v>1125820000</v>
      </c>
      <c r="AG63" s="305">
        <v>1115790000</v>
      </c>
    </row>
    <row r="64" spans="1:33" ht="14.25" customHeight="1">
      <c r="A64" s="2" t="s">
        <v>3759</v>
      </c>
      <c r="B64" s="305">
        <v>191836000</v>
      </c>
      <c r="C64" s="305">
        <v>168552000</v>
      </c>
      <c r="D64" s="305">
        <v>158627000</v>
      </c>
      <c r="E64" s="305">
        <v>156387000</v>
      </c>
      <c r="F64" s="305">
        <v>160884000</v>
      </c>
      <c r="G64" s="305">
        <v>161256000</v>
      </c>
      <c r="H64" s="305">
        <v>161765000</v>
      </c>
      <c r="I64" s="305">
        <v>162281000</v>
      </c>
      <c r="J64" s="305">
        <v>162007000</v>
      </c>
      <c r="K64" s="305">
        <v>161507000</v>
      </c>
      <c r="L64" s="305">
        <v>160517000</v>
      </c>
      <c r="M64" s="305">
        <v>159831000</v>
      </c>
      <c r="N64" s="305">
        <v>159631000</v>
      </c>
      <c r="O64" s="305">
        <v>159003000</v>
      </c>
      <c r="P64" s="305">
        <v>158368000</v>
      </c>
      <c r="Q64" s="305">
        <v>157159000</v>
      </c>
      <c r="R64" s="305">
        <v>156181000</v>
      </c>
      <c r="S64" s="305">
        <v>156095000</v>
      </c>
      <c r="T64" s="305">
        <v>156126000</v>
      </c>
      <c r="U64" s="305">
        <v>156381000</v>
      </c>
      <c r="V64" s="305">
        <v>156341000</v>
      </c>
      <c r="W64" s="305">
        <v>156409000</v>
      </c>
      <c r="X64" s="305">
        <v>155989000</v>
      </c>
      <c r="Y64" s="305">
        <v>155979000</v>
      </c>
      <c r="Z64" s="305">
        <v>155297000</v>
      </c>
      <c r="AA64" s="305">
        <v>154980000</v>
      </c>
      <c r="AB64" s="305">
        <v>154564000</v>
      </c>
      <c r="AC64" s="305">
        <v>153885000</v>
      </c>
      <c r="AD64" s="305">
        <v>152768000</v>
      </c>
      <c r="AE64" s="305">
        <v>152109000</v>
      </c>
      <c r="AF64" s="305">
        <v>150908000</v>
      </c>
      <c r="AG64" s="305">
        <v>149565000</v>
      </c>
    </row>
    <row r="65" spans="1:33" ht="14.25" customHeight="1">
      <c r="A65" s="2" t="s">
        <v>3760</v>
      </c>
      <c r="B65" s="2">
        <v>0</v>
      </c>
      <c r="C65" s="2">
        <v>0</v>
      </c>
      <c r="D65" s="2">
        <v>0</v>
      </c>
      <c r="E65" s="2">
        <v>0</v>
      </c>
      <c r="F65" s="2">
        <v>0</v>
      </c>
      <c r="G65" s="2">
        <v>0</v>
      </c>
      <c r="H65" s="2">
        <v>0</v>
      </c>
      <c r="I65" s="2">
        <v>0</v>
      </c>
      <c r="J65" s="2">
        <v>0</v>
      </c>
      <c r="K65" s="2">
        <v>0</v>
      </c>
      <c r="L65" s="2">
        <v>0</v>
      </c>
      <c r="M65" s="2">
        <v>0</v>
      </c>
      <c r="N65" s="2">
        <v>0</v>
      </c>
      <c r="O65" s="2">
        <v>0</v>
      </c>
      <c r="P65" s="2">
        <v>0</v>
      </c>
      <c r="Q65" s="2">
        <v>0</v>
      </c>
      <c r="R65" s="2">
        <v>0</v>
      </c>
      <c r="S65" s="2">
        <v>0</v>
      </c>
      <c r="T65" s="2">
        <v>0</v>
      </c>
      <c r="U65" s="2">
        <v>0</v>
      </c>
      <c r="V65" s="2">
        <v>0</v>
      </c>
      <c r="W65" s="2">
        <v>0</v>
      </c>
      <c r="X65" s="2">
        <v>0</v>
      </c>
      <c r="Y65" s="2">
        <v>0</v>
      </c>
      <c r="Z65" s="2">
        <v>0</v>
      </c>
      <c r="AA65" s="2">
        <v>0</v>
      </c>
      <c r="AB65" s="2">
        <v>0</v>
      </c>
      <c r="AC65" s="2">
        <v>0</v>
      </c>
      <c r="AD65" s="2">
        <v>0</v>
      </c>
      <c r="AE65" s="2">
        <v>0</v>
      </c>
      <c r="AF65" s="2">
        <v>0</v>
      </c>
      <c r="AG65" s="2">
        <v>0</v>
      </c>
    </row>
    <row r="66" spans="1:33" ht="14.25" customHeight="1">
      <c r="A66" s="2" t="s">
        <v>3761</v>
      </c>
      <c r="B66" s="305">
        <v>247712000000000</v>
      </c>
      <c r="C66" s="305">
        <v>229125000000000</v>
      </c>
      <c r="D66" s="305">
        <v>248163000000000</v>
      </c>
      <c r="E66" s="305">
        <v>263648000000000</v>
      </c>
      <c r="F66" s="305">
        <v>275946000000000</v>
      </c>
      <c r="G66" s="305">
        <v>287166000000000</v>
      </c>
      <c r="H66" s="305">
        <v>296991000000000</v>
      </c>
      <c r="I66" s="305">
        <v>304335000000000</v>
      </c>
      <c r="J66" s="305">
        <v>311533000000000</v>
      </c>
      <c r="K66" s="305">
        <v>318683000000000</v>
      </c>
      <c r="L66" s="305">
        <v>325125000000000</v>
      </c>
      <c r="M66" s="305">
        <v>331834000000000</v>
      </c>
      <c r="N66" s="305">
        <v>337919000000000</v>
      </c>
      <c r="O66" s="305">
        <v>343485000000000</v>
      </c>
      <c r="P66" s="305">
        <v>348440000000000</v>
      </c>
      <c r="Q66" s="305">
        <v>352830000000000</v>
      </c>
      <c r="R66" s="305">
        <v>357532000000000</v>
      </c>
      <c r="S66" s="305">
        <v>361505000000000</v>
      </c>
      <c r="T66" s="305">
        <v>365546000000000</v>
      </c>
      <c r="U66" s="305">
        <v>369551000000000</v>
      </c>
      <c r="V66" s="305">
        <v>373826000000000</v>
      </c>
      <c r="W66" s="305">
        <v>378245000000000</v>
      </c>
      <c r="X66" s="305">
        <v>382431000000000</v>
      </c>
      <c r="Y66" s="305">
        <v>387160000000000</v>
      </c>
      <c r="Z66" s="305">
        <v>391454000000000</v>
      </c>
      <c r="AA66" s="305">
        <v>396124000000000</v>
      </c>
      <c r="AB66" s="305">
        <v>400696000000000</v>
      </c>
      <c r="AC66" s="305">
        <v>405715000000000</v>
      </c>
      <c r="AD66" s="305">
        <v>410193000000000</v>
      </c>
      <c r="AE66" s="305">
        <v>414809000000000</v>
      </c>
      <c r="AF66" s="305">
        <v>420168000000000</v>
      </c>
      <c r="AG66" s="305">
        <v>424467000000000</v>
      </c>
    </row>
    <row r="67" spans="1:33" ht="14.25" customHeight="1">
      <c r="A67" s="2" t="s">
        <v>3762</v>
      </c>
      <c r="B67" s="305">
        <v>8277220000</v>
      </c>
      <c r="C67" s="305">
        <v>7746190000</v>
      </c>
      <c r="D67" s="305">
        <v>8377330000</v>
      </c>
      <c r="E67" s="305">
        <v>8891550000</v>
      </c>
      <c r="F67" s="305">
        <v>9305620000</v>
      </c>
      <c r="G67" s="305">
        <v>9663070000</v>
      </c>
      <c r="H67" s="305">
        <v>9931250000</v>
      </c>
      <c r="I67" s="305">
        <v>10061100000</v>
      </c>
      <c r="J67" s="305">
        <v>10226700000</v>
      </c>
      <c r="K67" s="305">
        <v>10376700000</v>
      </c>
      <c r="L67" s="305">
        <v>10540100000</v>
      </c>
      <c r="M67" s="305">
        <v>10711900000</v>
      </c>
      <c r="N67" s="305">
        <v>10930500000</v>
      </c>
      <c r="O67" s="305">
        <v>11113900000</v>
      </c>
      <c r="P67" s="305">
        <v>11267100000</v>
      </c>
      <c r="Q67" s="305">
        <v>11403800000</v>
      </c>
      <c r="R67" s="305">
        <v>11564400000</v>
      </c>
      <c r="S67" s="305">
        <v>11707800000</v>
      </c>
      <c r="T67" s="305">
        <v>11848400000</v>
      </c>
      <c r="U67" s="305">
        <v>11988400000</v>
      </c>
      <c r="V67" s="305">
        <v>12147100000</v>
      </c>
      <c r="W67" s="305">
        <v>12314500000</v>
      </c>
      <c r="X67" s="305">
        <v>12470300000</v>
      </c>
      <c r="Y67" s="305">
        <v>12650200000</v>
      </c>
      <c r="Z67" s="305">
        <v>12806500000</v>
      </c>
      <c r="AA67" s="305">
        <v>12978600000</v>
      </c>
      <c r="AB67" s="305">
        <v>13147100000</v>
      </c>
      <c r="AC67" s="305">
        <v>13351700000</v>
      </c>
      <c r="AD67" s="305">
        <v>13519300000</v>
      </c>
      <c r="AE67" s="305">
        <v>13701100000</v>
      </c>
      <c r="AF67" s="305">
        <v>13918600000</v>
      </c>
      <c r="AG67" s="305">
        <v>14091900000</v>
      </c>
    </row>
    <row r="68" spans="1:33" ht="14.25" customHeight="1">
      <c r="A68" s="2" t="s">
        <v>3763</v>
      </c>
      <c r="B68" s="305">
        <v>58397300000</v>
      </c>
      <c r="C68" s="305">
        <v>51999800000</v>
      </c>
      <c r="D68" s="305">
        <v>56830100000</v>
      </c>
      <c r="E68" s="305">
        <v>60452700000</v>
      </c>
      <c r="F68" s="305">
        <v>63142400000</v>
      </c>
      <c r="G68" s="305">
        <v>65399200000</v>
      </c>
      <c r="H68" s="305">
        <v>67160900000</v>
      </c>
      <c r="I68" s="305">
        <v>68412500000</v>
      </c>
      <c r="J68" s="305">
        <v>69650900000</v>
      </c>
      <c r="K68" s="305">
        <v>70903600000</v>
      </c>
      <c r="L68" s="305">
        <v>72005900000</v>
      </c>
      <c r="M68" s="305">
        <v>73188700000</v>
      </c>
      <c r="N68" s="305">
        <v>74522900000</v>
      </c>
      <c r="O68" s="305">
        <v>75791700000</v>
      </c>
      <c r="P68" s="305">
        <v>76846100000</v>
      </c>
      <c r="Q68" s="305">
        <v>77821600000</v>
      </c>
      <c r="R68" s="305">
        <v>78847800000</v>
      </c>
      <c r="S68" s="305">
        <v>79793100000</v>
      </c>
      <c r="T68" s="305">
        <v>80778100000</v>
      </c>
      <c r="U68" s="305">
        <v>81746600000</v>
      </c>
      <c r="V68" s="305">
        <v>82796700000</v>
      </c>
      <c r="W68" s="305">
        <v>83885600000</v>
      </c>
      <c r="X68" s="305">
        <v>84905500000</v>
      </c>
      <c r="Y68" s="305">
        <v>86129700000</v>
      </c>
      <c r="Z68" s="305">
        <v>87191700000</v>
      </c>
      <c r="AA68" s="305">
        <v>88378300000</v>
      </c>
      <c r="AB68" s="305">
        <v>89570000000</v>
      </c>
      <c r="AC68" s="305">
        <v>90964600000</v>
      </c>
      <c r="AD68" s="305">
        <v>92208400000</v>
      </c>
      <c r="AE68" s="305">
        <v>93500900000</v>
      </c>
      <c r="AF68" s="305">
        <v>95033200000</v>
      </c>
      <c r="AG68" s="305">
        <v>96276700000</v>
      </c>
    </row>
    <row r="69" spans="1:33" ht="14.25" customHeight="1">
      <c r="A69" s="2" t="s">
        <v>3764</v>
      </c>
      <c r="B69" s="305">
        <v>150428000000</v>
      </c>
      <c r="C69" s="305">
        <v>133428000000</v>
      </c>
      <c r="D69" s="305">
        <v>145240000000</v>
      </c>
      <c r="E69" s="305">
        <v>154264000000</v>
      </c>
      <c r="F69" s="305">
        <v>160063000000</v>
      </c>
      <c r="G69" s="305">
        <v>164926000000</v>
      </c>
      <c r="H69" s="305">
        <v>169182000000</v>
      </c>
      <c r="I69" s="305">
        <v>174095000000</v>
      </c>
      <c r="J69" s="305">
        <v>177754000000</v>
      </c>
      <c r="K69" s="305">
        <v>181914000000</v>
      </c>
      <c r="L69" s="305">
        <v>184701000000</v>
      </c>
      <c r="M69" s="305">
        <v>187815000000</v>
      </c>
      <c r="N69" s="305">
        <v>190692000000</v>
      </c>
      <c r="O69" s="305">
        <v>193742000000</v>
      </c>
      <c r="P69" s="305">
        <v>196440000000</v>
      </c>
      <c r="Q69" s="305">
        <v>198986000000</v>
      </c>
      <c r="R69" s="305">
        <v>201291000000</v>
      </c>
      <c r="S69" s="305">
        <v>203296000000</v>
      </c>
      <c r="T69" s="305">
        <v>205539000000</v>
      </c>
      <c r="U69" s="305">
        <v>207711000000</v>
      </c>
      <c r="V69" s="305">
        <v>209926000000</v>
      </c>
      <c r="W69" s="305">
        <v>212192000000</v>
      </c>
      <c r="X69" s="305">
        <v>214309000000</v>
      </c>
      <c r="Y69" s="305">
        <v>217096000000</v>
      </c>
      <c r="Z69" s="305">
        <v>219457000000</v>
      </c>
      <c r="AA69" s="305">
        <v>222158000000</v>
      </c>
      <c r="AB69" s="305">
        <v>224963000000</v>
      </c>
      <c r="AC69" s="305">
        <v>228065000000</v>
      </c>
      <c r="AD69" s="305">
        <v>231079000000</v>
      </c>
      <c r="AE69" s="305">
        <v>233964000000</v>
      </c>
      <c r="AF69" s="305">
        <v>237357000000</v>
      </c>
      <c r="AG69" s="305">
        <v>239964000000</v>
      </c>
    </row>
    <row r="70" spans="1:33" ht="14.25" customHeight="1">
      <c r="A70" s="2" t="s">
        <v>3765</v>
      </c>
      <c r="B70" s="305">
        <v>15931900000</v>
      </c>
      <c r="C70" s="305">
        <v>12852400000</v>
      </c>
      <c r="D70" s="305">
        <v>14265500000</v>
      </c>
      <c r="E70" s="305">
        <v>15219000000</v>
      </c>
      <c r="F70" s="305">
        <v>15609500000</v>
      </c>
      <c r="G70" s="305">
        <v>15894500000</v>
      </c>
      <c r="H70" s="305">
        <v>16249500000</v>
      </c>
      <c r="I70" s="305">
        <v>17135600000</v>
      </c>
      <c r="J70" s="305">
        <v>17618900000</v>
      </c>
      <c r="K70" s="305">
        <v>18273800000</v>
      </c>
      <c r="L70" s="305">
        <v>18542700000</v>
      </c>
      <c r="M70" s="305">
        <v>18871400000</v>
      </c>
      <c r="N70" s="305">
        <v>19021800000</v>
      </c>
      <c r="O70" s="305">
        <v>19318700000</v>
      </c>
      <c r="P70" s="305">
        <v>19602100000</v>
      </c>
      <c r="Q70" s="305">
        <v>19889800000</v>
      </c>
      <c r="R70" s="305">
        <v>20052100000</v>
      </c>
      <c r="S70" s="305">
        <v>20184500000</v>
      </c>
      <c r="T70" s="305">
        <v>20391300000</v>
      </c>
      <c r="U70" s="305">
        <v>20579400000</v>
      </c>
      <c r="V70" s="305">
        <v>20729200000</v>
      </c>
      <c r="W70" s="305">
        <v>20864800000</v>
      </c>
      <c r="X70" s="305">
        <v>20995500000</v>
      </c>
      <c r="Y70" s="305">
        <v>21229900000</v>
      </c>
      <c r="Z70" s="305">
        <v>21423000000</v>
      </c>
      <c r="AA70" s="305">
        <v>21659900000</v>
      </c>
      <c r="AB70" s="305">
        <v>21935700000</v>
      </c>
      <c r="AC70" s="305">
        <v>22190400000</v>
      </c>
      <c r="AD70" s="305">
        <v>22522400000</v>
      </c>
      <c r="AE70" s="305">
        <v>22788000000</v>
      </c>
      <c r="AF70" s="305">
        <v>23085400000</v>
      </c>
      <c r="AG70" s="305">
        <v>23306700000</v>
      </c>
    </row>
    <row r="71" spans="1:33" ht="14.25" customHeight="1">
      <c r="A71" s="2" t="s">
        <v>3766</v>
      </c>
      <c r="B71" s="305">
        <v>12821100000</v>
      </c>
      <c r="C71" s="305">
        <v>11067800000</v>
      </c>
      <c r="D71" s="305">
        <v>12129000000</v>
      </c>
      <c r="E71" s="305">
        <v>12902200000</v>
      </c>
      <c r="F71" s="305">
        <v>13363900000</v>
      </c>
      <c r="G71" s="305">
        <v>13739100000</v>
      </c>
      <c r="H71" s="305">
        <v>14082000000</v>
      </c>
      <c r="I71" s="305">
        <v>14557000000</v>
      </c>
      <c r="J71" s="305">
        <v>14883400000</v>
      </c>
      <c r="K71" s="305">
        <v>15273600000</v>
      </c>
      <c r="L71" s="305">
        <v>15505800000</v>
      </c>
      <c r="M71" s="305">
        <v>15769800000</v>
      </c>
      <c r="N71" s="305">
        <v>15989700000</v>
      </c>
      <c r="O71" s="305">
        <v>16250300000</v>
      </c>
      <c r="P71" s="305">
        <v>16482500000</v>
      </c>
      <c r="Q71" s="305">
        <v>16705800000</v>
      </c>
      <c r="R71" s="305">
        <v>16891200000</v>
      </c>
      <c r="S71" s="305">
        <v>17052700000</v>
      </c>
      <c r="T71" s="305">
        <v>17244900000</v>
      </c>
      <c r="U71" s="305">
        <v>17428700000</v>
      </c>
      <c r="V71" s="305">
        <v>17608900000</v>
      </c>
      <c r="W71" s="305">
        <v>17789100000</v>
      </c>
      <c r="X71" s="305">
        <v>17959100000</v>
      </c>
      <c r="Y71" s="305">
        <v>18191400000</v>
      </c>
      <c r="Z71" s="305">
        <v>18388900000</v>
      </c>
      <c r="AA71" s="305">
        <v>18616800000</v>
      </c>
      <c r="AB71" s="305">
        <v>18859400000</v>
      </c>
      <c r="AC71" s="305">
        <v>19118700000</v>
      </c>
      <c r="AD71" s="305">
        <v>19386000000</v>
      </c>
      <c r="AE71" s="305">
        <v>19634700000</v>
      </c>
      <c r="AF71" s="305">
        <v>19923200000</v>
      </c>
      <c r="AG71" s="305">
        <v>20147700000</v>
      </c>
    </row>
    <row r="72" spans="1:33" ht="14.25" customHeight="1">
      <c r="A72" s="2" t="s">
        <v>3767</v>
      </c>
      <c r="B72" s="305">
        <v>126565000000</v>
      </c>
      <c r="C72" s="305">
        <v>75676100000</v>
      </c>
      <c r="D72" s="305">
        <v>90268100000</v>
      </c>
      <c r="E72" s="305">
        <v>98493500000</v>
      </c>
      <c r="F72" s="305">
        <v>96926700000</v>
      </c>
      <c r="G72" s="305">
        <v>94695300000</v>
      </c>
      <c r="H72" s="305">
        <v>95926900000</v>
      </c>
      <c r="I72" s="305">
        <v>111054000000</v>
      </c>
      <c r="J72" s="305">
        <v>116985000000</v>
      </c>
      <c r="K72" s="305">
        <v>126634000000</v>
      </c>
      <c r="L72" s="305">
        <v>128253000000</v>
      </c>
      <c r="M72" s="305">
        <v>130877000000</v>
      </c>
      <c r="N72" s="305">
        <v>128481000000</v>
      </c>
      <c r="O72" s="305">
        <v>129721000000</v>
      </c>
      <c r="P72" s="305">
        <v>131476000000</v>
      </c>
      <c r="Q72" s="305">
        <v>133651000000</v>
      </c>
      <c r="R72" s="305">
        <v>132703000000</v>
      </c>
      <c r="S72" s="305">
        <v>131619000000</v>
      </c>
      <c r="T72" s="305">
        <v>132018000000</v>
      </c>
      <c r="U72" s="305">
        <v>132030000000</v>
      </c>
      <c r="V72" s="305">
        <v>130831000000</v>
      </c>
      <c r="W72" s="305">
        <v>129169000000</v>
      </c>
      <c r="X72" s="305">
        <v>127649000000</v>
      </c>
      <c r="Y72" s="305">
        <v>127643000000</v>
      </c>
      <c r="Z72" s="305">
        <v>127339000000</v>
      </c>
      <c r="AA72" s="305">
        <v>127531000000</v>
      </c>
      <c r="AB72" s="305">
        <v>128505000000</v>
      </c>
      <c r="AC72" s="305">
        <v>128196000000</v>
      </c>
      <c r="AD72" s="305">
        <v>130306000000</v>
      </c>
      <c r="AE72" s="305">
        <v>130707000000</v>
      </c>
      <c r="AF72" s="305">
        <v>130893000000</v>
      </c>
      <c r="AG72" s="305">
        <v>130545000000</v>
      </c>
    </row>
    <row r="73" spans="1:33" ht="14.25" customHeight="1">
      <c r="A73" s="2" t="s">
        <v>3768</v>
      </c>
      <c r="B73" s="305">
        <v>1825160000</v>
      </c>
      <c r="C73" s="305">
        <v>1650870000</v>
      </c>
      <c r="D73" s="305">
        <v>1795610000</v>
      </c>
      <c r="E73" s="305">
        <v>1907300000</v>
      </c>
      <c r="F73" s="305">
        <v>1989260000</v>
      </c>
      <c r="G73" s="305">
        <v>2058510000</v>
      </c>
      <c r="H73" s="305">
        <v>2113470000</v>
      </c>
      <c r="I73" s="305">
        <v>2155680000</v>
      </c>
      <c r="J73" s="305">
        <v>2195530000</v>
      </c>
      <c r="K73" s="305">
        <v>2236530000</v>
      </c>
      <c r="L73" s="305">
        <v>2271290000</v>
      </c>
      <c r="M73" s="305">
        <v>2308830000</v>
      </c>
      <c r="N73" s="305">
        <v>2350730000</v>
      </c>
      <c r="O73" s="305">
        <v>2390220000</v>
      </c>
      <c r="P73" s="305">
        <v>2423750000</v>
      </c>
      <c r="Q73" s="305">
        <v>2454630000</v>
      </c>
      <c r="R73" s="305">
        <v>2486860000</v>
      </c>
      <c r="S73" s="305">
        <v>2515680000</v>
      </c>
      <c r="T73" s="305">
        <v>2545780000</v>
      </c>
      <c r="U73" s="305">
        <v>2575380000</v>
      </c>
      <c r="V73" s="305">
        <v>2607390000</v>
      </c>
      <c r="W73" s="305">
        <v>2640590000</v>
      </c>
      <c r="X73" s="305">
        <v>2671650000</v>
      </c>
      <c r="Y73" s="305">
        <v>2709320000</v>
      </c>
      <c r="Z73" s="305">
        <v>2741890000</v>
      </c>
      <c r="AA73" s="305">
        <v>2778300000</v>
      </c>
      <c r="AB73" s="305">
        <v>2815020000</v>
      </c>
      <c r="AC73" s="305">
        <v>2857710000</v>
      </c>
      <c r="AD73" s="305">
        <v>2895740000</v>
      </c>
      <c r="AE73" s="305">
        <v>2934860000</v>
      </c>
      <c r="AF73" s="305">
        <v>2981140000</v>
      </c>
      <c r="AG73" s="305">
        <v>3018040000</v>
      </c>
    </row>
    <row r="74" spans="1:33" ht="14.25" customHeight="1">
      <c r="A74" s="2" t="s">
        <v>3769</v>
      </c>
      <c r="B74" s="305">
        <v>4435510000</v>
      </c>
      <c r="C74" s="305">
        <v>4118370000</v>
      </c>
      <c r="D74" s="305">
        <v>4457050000</v>
      </c>
      <c r="E74" s="305">
        <v>4727640000</v>
      </c>
      <c r="F74" s="305">
        <v>4947160000</v>
      </c>
      <c r="G74" s="305">
        <v>5135660000</v>
      </c>
      <c r="H74" s="305">
        <v>5277070000</v>
      </c>
      <c r="I74" s="305">
        <v>5345430000</v>
      </c>
      <c r="J74" s="305">
        <v>5433240000</v>
      </c>
      <c r="K74" s="305">
        <v>5513290000</v>
      </c>
      <c r="L74" s="305">
        <v>5599940000</v>
      </c>
      <c r="M74" s="305">
        <v>5691020000</v>
      </c>
      <c r="N74" s="305">
        <v>5807120000</v>
      </c>
      <c r="O74" s="305">
        <v>5906370000</v>
      </c>
      <c r="P74" s="305">
        <v>5988620000</v>
      </c>
      <c r="Q74" s="305">
        <v>6062770000</v>
      </c>
      <c r="R74" s="305">
        <v>6149200000</v>
      </c>
      <c r="S74" s="305">
        <v>6227330000</v>
      </c>
      <c r="T74" s="305">
        <v>6304410000</v>
      </c>
      <c r="U74" s="305">
        <v>6381270000</v>
      </c>
      <c r="V74" s="305">
        <v>6467840000</v>
      </c>
      <c r="W74" s="305">
        <v>6558990000</v>
      </c>
      <c r="X74" s="305">
        <v>6644030000</v>
      </c>
      <c r="Y74" s="305">
        <v>6742160000</v>
      </c>
      <c r="Z74" s="305">
        <v>6827640000</v>
      </c>
      <c r="AA74" s="305">
        <v>6921780000</v>
      </c>
      <c r="AB74" s="305">
        <v>7014340000</v>
      </c>
      <c r="AC74" s="305">
        <v>7126210000</v>
      </c>
      <c r="AD74" s="305">
        <v>7219060000</v>
      </c>
      <c r="AE74" s="305">
        <v>7319480000</v>
      </c>
      <c r="AF74" s="305">
        <v>7439390000</v>
      </c>
      <c r="AG74" s="305">
        <v>7536090000</v>
      </c>
    </row>
    <row r="75" spans="1:33" ht="14.25" customHeight="1">
      <c r="A75" s="2" t="s">
        <v>3770</v>
      </c>
      <c r="B75" s="305">
        <v>5557410000</v>
      </c>
      <c r="C75" s="305">
        <v>5039830000</v>
      </c>
      <c r="D75" s="305">
        <v>5436590000</v>
      </c>
      <c r="E75" s="305">
        <v>5754480000</v>
      </c>
      <c r="F75" s="305">
        <v>5970530000</v>
      </c>
      <c r="G75" s="305">
        <v>6157580000</v>
      </c>
      <c r="H75" s="305">
        <v>6319720000</v>
      </c>
      <c r="I75" s="305">
        <v>6484130000</v>
      </c>
      <c r="J75" s="305">
        <v>6613770000</v>
      </c>
      <c r="K75" s="305">
        <v>6755230000</v>
      </c>
      <c r="L75" s="305">
        <v>6858900000</v>
      </c>
      <c r="M75" s="305">
        <v>6973470000</v>
      </c>
      <c r="N75" s="305">
        <v>7085660000</v>
      </c>
      <c r="O75" s="305">
        <v>7195990000</v>
      </c>
      <c r="P75" s="305">
        <v>7293350000</v>
      </c>
      <c r="Q75" s="305">
        <v>7384570000</v>
      </c>
      <c r="R75" s="305">
        <v>7472090000</v>
      </c>
      <c r="S75" s="305">
        <v>7548490000</v>
      </c>
      <c r="T75" s="305">
        <v>7629630000</v>
      </c>
      <c r="U75" s="305">
        <v>7709430000</v>
      </c>
      <c r="V75" s="305">
        <v>7792690000</v>
      </c>
      <c r="W75" s="305">
        <v>7879790000</v>
      </c>
      <c r="X75" s="305">
        <v>7960480000</v>
      </c>
      <c r="Y75" s="305">
        <v>8064640000</v>
      </c>
      <c r="Z75" s="305">
        <v>8152050000</v>
      </c>
      <c r="AA75" s="305">
        <v>8251520000</v>
      </c>
      <c r="AB75" s="305">
        <v>8352950000</v>
      </c>
      <c r="AC75" s="305">
        <v>8467810000</v>
      </c>
      <c r="AD75" s="305">
        <v>8575110000</v>
      </c>
      <c r="AE75" s="305">
        <v>8679260000</v>
      </c>
      <c r="AF75" s="305">
        <v>8803650000</v>
      </c>
      <c r="AG75" s="305">
        <v>8897420000</v>
      </c>
    </row>
    <row r="76" spans="1:33" ht="14.25" customHeight="1">
      <c r="A76" s="2" t="s">
        <v>3771</v>
      </c>
      <c r="B76" s="305">
        <v>65410500000</v>
      </c>
      <c r="C76" s="305">
        <v>61762600000</v>
      </c>
      <c r="D76" s="305">
        <v>65856700000</v>
      </c>
      <c r="E76" s="305">
        <v>69373600000</v>
      </c>
      <c r="F76" s="305">
        <v>72416600000</v>
      </c>
      <c r="G76" s="305">
        <v>75621700000</v>
      </c>
      <c r="H76" s="305">
        <v>78910700000</v>
      </c>
      <c r="I76" s="305">
        <v>82617100000</v>
      </c>
      <c r="J76" s="305">
        <v>86195800000</v>
      </c>
      <c r="K76" s="305">
        <v>89681100000</v>
      </c>
      <c r="L76" s="305">
        <v>92904500000</v>
      </c>
      <c r="M76" s="305">
        <v>96093800000</v>
      </c>
      <c r="N76" s="305">
        <v>100028000000</v>
      </c>
      <c r="O76" s="305">
        <v>103852000000</v>
      </c>
      <c r="P76" s="305">
        <v>107552000000</v>
      </c>
      <c r="Q76" s="305">
        <v>111038000000</v>
      </c>
      <c r="R76" s="305">
        <v>114560000000</v>
      </c>
      <c r="S76" s="305">
        <v>118684000000</v>
      </c>
      <c r="T76" s="305">
        <v>122847000000</v>
      </c>
      <c r="U76" s="305">
        <v>126971000000</v>
      </c>
      <c r="V76" s="305">
        <v>131134000000</v>
      </c>
      <c r="W76" s="305">
        <v>135259000000</v>
      </c>
      <c r="X76" s="305">
        <v>140175000000</v>
      </c>
      <c r="Y76" s="305">
        <v>145096000000</v>
      </c>
      <c r="Z76" s="305">
        <v>150014000000</v>
      </c>
      <c r="AA76" s="305">
        <v>154896000000</v>
      </c>
      <c r="AB76" s="305">
        <v>159817000000</v>
      </c>
      <c r="AC76" s="305">
        <v>165645000000</v>
      </c>
      <c r="AD76" s="305">
        <v>171472000000</v>
      </c>
      <c r="AE76" s="305">
        <v>177298000000</v>
      </c>
      <c r="AF76" s="305">
        <v>183127000000</v>
      </c>
      <c r="AG76" s="305">
        <v>188952000000</v>
      </c>
    </row>
    <row r="77" spans="1:33" ht="14.25" customHeight="1">
      <c r="A77" s="2" t="s">
        <v>3772</v>
      </c>
      <c r="B77" s="305">
        <v>201000000000000</v>
      </c>
      <c r="C77" s="305">
        <v>192845000000000</v>
      </c>
      <c r="D77" s="305">
        <v>209169000000000</v>
      </c>
      <c r="E77" s="305">
        <v>223823000000000</v>
      </c>
      <c r="F77" s="305">
        <v>237032000000000</v>
      </c>
      <c r="G77" s="305">
        <v>250740000000000</v>
      </c>
      <c r="H77" s="305">
        <v>265006000000000</v>
      </c>
      <c r="I77" s="305">
        <v>276674000000000</v>
      </c>
      <c r="J77" s="305">
        <v>287930000000000</v>
      </c>
      <c r="K77" s="305">
        <v>298976000000000</v>
      </c>
      <c r="L77" s="305">
        <v>308941000000000</v>
      </c>
      <c r="M77" s="305">
        <v>318882000000000</v>
      </c>
      <c r="N77" s="305">
        <v>325318000000000</v>
      </c>
      <c r="O77" s="305">
        <v>331309000000000</v>
      </c>
      <c r="P77" s="305">
        <v>336900000000000</v>
      </c>
      <c r="Q77" s="305">
        <v>341800000000000</v>
      </c>
      <c r="R77" s="305">
        <v>346700000000000</v>
      </c>
      <c r="S77" s="305">
        <v>350600000000000</v>
      </c>
      <c r="T77" s="305">
        <v>354400000000000</v>
      </c>
      <c r="U77" s="305">
        <v>358300000000000</v>
      </c>
      <c r="V77" s="305">
        <v>362100000000000</v>
      </c>
      <c r="W77" s="305">
        <v>366000000000000</v>
      </c>
      <c r="X77" s="305">
        <v>369700000000000</v>
      </c>
      <c r="Y77" s="305">
        <v>373500000000000</v>
      </c>
      <c r="Z77" s="305">
        <v>377200000000000</v>
      </c>
      <c r="AA77" s="305">
        <v>380900000000000</v>
      </c>
      <c r="AB77" s="305">
        <v>384700000000000</v>
      </c>
      <c r="AC77" s="305">
        <v>387500000000000</v>
      </c>
      <c r="AD77" s="305">
        <v>390300000000000</v>
      </c>
      <c r="AE77" s="305">
        <v>393100000000000</v>
      </c>
      <c r="AF77" s="305">
        <v>395900000000000</v>
      </c>
      <c r="AG77" s="305">
        <v>398800000000000</v>
      </c>
    </row>
    <row r="78" spans="1:33" ht="14.25" customHeight="1">
      <c r="A78" s="2" t="s">
        <v>3773</v>
      </c>
      <c r="B78" s="305">
        <v>15206100000000</v>
      </c>
      <c r="C78" s="305">
        <v>13615500000000</v>
      </c>
      <c r="D78" s="305">
        <v>14379400000000</v>
      </c>
      <c r="E78" s="305">
        <v>15034600000000</v>
      </c>
      <c r="F78" s="305">
        <v>15283500000000</v>
      </c>
      <c r="G78" s="305">
        <v>15567900000000</v>
      </c>
      <c r="H78" s="305">
        <v>15846300000000</v>
      </c>
      <c r="I78" s="305">
        <v>16228700000000</v>
      </c>
      <c r="J78" s="305">
        <v>16399300000000</v>
      </c>
      <c r="K78" s="305">
        <v>16550500000000</v>
      </c>
      <c r="L78" s="305">
        <v>16653200000000</v>
      </c>
      <c r="M78" s="305">
        <v>16769200000000</v>
      </c>
      <c r="N78" s="305">
        <v>16852800000000</v>
      </c>
      <c r="O78" s="305">
        <v>16908200000000</v>
      </c>
      <c r="P78" s="305">
        <v>16978600000000</v>
      </c>
      <c r="Q78" s="305">
        <v>17019500000000</v>
      </c>
      <c r="R78" s="305">
        <v>17052300000000</v>
      </c>
      <c r="S78" s="305">
        <v>17078400000000</v>
      </c>
      <c r="T78" s="305">
        <v>17105100000000</v>
      </c>
      <c r="U78" s="305">
        <v>17123600000000</v>
      </c>
      <c r="V78" s="305">
        <v>17163300000000</v>
      </c>
      <c r="W78" s="305">
        <v>17223700000000</v>
      </c>
      <c r="X78" s="305">
        <v>17274100000000</v>
      </c>
      <c r="Y78" s="305">
        <v>17326700000000</v>
      </c>
      <c r="Z78" s="305">
        <v>17373200000000</v>
      </c>
      <c r="AA78" s="305">
        <v>17418900000000</v>
      </c>
      <c r="AB78" s="305">
        <v>17451700000000</v>
      </c>
      <c r="AC78" s="305">
        <v>17490100000000</v>
      </c>
      <c r="AD78" s="305">
        <v>17534700000000</v>
      </c>
      <c r="AE78" s="305">
        <v>17570400000000</v>
      </c>
      <c r="AF78" s="305">
        <v>17609100000000</v>
      </c>
      <c r="AG78" s="305">
        <v>17620100000000</v>
      </c>
    </row>
    <row r="79" spans="1:33" ht="14.25" customHeight="1">
      <c r="A79" s="2" t="s">
        <v>3774</v>
      </c>
      <c r="B79" s="305">
        <v>216337000</v>
      </c>
      <c r="C79" s="305">
        <v>221480000</v>
      </c>
      <c r="D79" s="305">
        <v>229184000</v>
      </c>
      <c r="E79" s="305">
        <v>234079000</v>
      </c>
      <c r="F79" s="305">
        <v>235430000</v>
      </c>
      <c r="G79" s="305">
        <v>237366000</v>
      </c>
      <c r="H79" s="305">
        <v>239414000</v>
      </c>
      <c r="I79" s="305">
        <v>242035000</v>
      </c>
      <c r="J79" s="305">
        <v>243195000</v>
      </c>
      <c r="K79" s="305">
        <v>244062000</v>
      </c>
      <c r="L79" s="305">
        <v>244240000</v>
      </c>
      <c r="M79" s="305">
        <v>244305000</v>
      </c>
      <c r="N79" s="305">
        <v>245312000</v>
      </c>
      <c r="O79" s="305">
        <v>246040000</v>
      </c>
      <c r="P79" s="305">
        <v>246672000</v>
      </c>
      <c r="Q79" s="305">
        <v>246991000</v>
      </c>
      <c r="R79" s="305">
        <v>247191000</v>
      </c>
      <c r="S79" s="305">
        <v>247266000</v>
      </c>
      <c r="T79" s="305">
        <v>247385000</v>
      </c>
      <c r="U79" s="305">
        <v>247524000</v>
      </c>
      <c r="V79" s="305">
        <v>247773000</v>
      </c>
      <c r="W79" s="305">
        <v>248499000</v>
      </c>
      <c r="X79" s="305">
        <v>249053000</v>
      </c>
      <c r="Y79" s="305">
        <v>249630000</v>
      </c>
      <c r="Z79" s="305">
        <v>250105000</v>
      </c>
      <c r="AA79" s="305">
        <v>250505000</v>
      </c>
      <c r="AB79" s="305">
        <v>250771000</v>
      </c>
      <c r="AC79" s="305">
        <v>251023000</v>
      </c>
      <c r="AD79" s="305">
        <v>251409000</v>
      </c>
      <c r="AE79" s="305">
        <v>251742000</v>
      </c>
      <c r="AF79" s="305">
        <v>252137000</v>
      </c>
      <c r="AG79" s="305">
        <v>251985000</v>
      </c>
    </row>
    <row r="80" spans="1:33" ht="14.25" customHeight="1">
      <c r="A80" s="2" t="s">
        <v>3775</v>
      </c>
      <c r="B80" s="305">
        <v>4321520000</v>
      </c>
      <c r="C80" s="305">
        <v>3921100000</v>
      </c>
      <c r="D80" s="305">
        <v>4142710000</v>
      </c>
      <c r="E80" s="305">
        <v>4329680000</v>
      </c>
      <c r="F80" s="305">
        <v>4400130000</v>
      </c>
      <c r="G80" s="305">
        <v>4482020000</v>
      </c>
      <c r="H80" s="305">
        <v>4563310000</v>
      </c>
      <c r="I80" s="305">
        <v>4671440000</v>
      </c>
      <c r="J80" s="305">
        <v>4720160000</v>
      </c>
      <c r="K80" s="305">
        <v>4763010000</v>
      </c>
      <c r="L80" s="305">
        <v>4792590000</v>
      </c>
      <c r="M80" s="305">
        <v>4823930000</v>
      </c>
      <c r="N80" s="305">
        <v>4847160000</v>
      </c>
      <c r="O80" s="305">
        <v>4863410000</v>
      </c>
      <c r="P80" s="305">
        <v>4882430000</v>
      </c>
      <c r="Q80" s="305">
        <v>4893300000</v>
      </c>
      <c r="R80" s="305">
        <v>4901590000</v>
      </c>
      <c r="S80" s="305">
        <v>4907280000</v>
      </c>
      <c r="T80" s="305">
        <v>4913590000</v>
      </c>
      <c r="U80" s="305">
        <v>4917830000</v>
      </c>
      <c r="V80" s="305">
        <v>4927160000</v>
      </c>
      <c r="W80" s="305">
        <v>4944170000</v>
      </c>
      <c r="X80" s="305">
        <v>4958010000</v>
      </c>
      <c r="Y80" s="305">
        <v>4972430000</v>
      </c>
      <c r="Z80" s="305">
        <v>4984450000</v>
      </c>
      <c r="AA80" s="305">
        <v>4995990000</v>
      </c>
      <c r="AB80" s="305">
        <v>5003860000</v>
      </c>
      <c r="AC80" s="305">
        <v>5012590000</v>
      </c>
      <c r="AD80" s="305">
        <v>5023510000</v>
      </c>
      <c r="AE80" s="305">
        <v>5032590000</v>
      </c>
      <c r="AF80" s="305">
        <v>5042240000</v>
      </c>
      <c r="AG80" s="305">
        <v>5042750000</v>
      </c>
    </row>
    <row r="81" spans="1:33" ht="14.25" customHeight="1">
      <c r="A81" s="2" t="s">
        <v>3776</v>
      </c>
      <c r="B81" s="305">
        <v>15026200000</v>
      </c>
      <c r="C81" s="305">
        <v>12862000000</v>
      </c>
      <c r="D81" s="305">
        <v>13746400000</v>
      </c>
      <c r="E81" s="305">
        <v>14554400000</v>
      </c>
      <c r="F81" s="305">
        <v>14891300000</v>
      </c>
      <c r="G81" s="305">
        <v>15258000000</v>
      </c>
      <c r="H81" s="305">
        <v>15618100000</v>
      </c>
      <c r="I81" s="305">
        <v>16094400000</v>
      </c>
      <c r="J81" s="305">
        <v>16316700000</v>
      </c>
      <c r="K81" s="305">
        <v>16519100000</v>
      </c>
      <c r="L81" s="305">
        <v>16674300000</v>
      </c>
      <c r="M81" s="305">
        <v>16847400000</v>
      </c>
      <c r="N81" s="305">
        <v>16941300000</v>
      </c>
      <c r="O81" s="305">
        <v>17004600000</v>
      </c>
      <c r="P81" s="305">
        <v>17087900000</v>
      </c>
      <c r="Q81" s="305">
        <v>17139300000</v>
      </c>
      <c r="R81" s="305">
        <v>17183500000</v>
      </c>
      <c r="S81" s="305">
        <v>17219500000</v>
      </c>
      <c r="T81" s="305">
        <v>17257800000</v>
      </c>
      <c r="U81" s="305">
        <v>17283500000</v>
      </c>
      <c r="V81" s="305">
        <v>17333600000</v>
      </c>
      <c r="W81" s="305">
        <v>17399600000</v>
      </c>
      <c r="X81" s="305">
        <v>17457200000</v>
      </c>
      <c r="Y81" s="305">
        <v>17516300000</v>
      </c>
      <c r="Z81" s="305">
        <v>17567600000</v>
      </c>
      <c r="AA81" s="305">
        <v>17623400000</v>
      </c>
      <c r="AB81" s="305">
        <v>17663800000</v>
      </c>
      <c r="AC81" s="305">
        <v>17711200000</v>
      </c>
      <c r="AD81" s="305">
        <v>17764500000</v>
      </c>
      <c r="AE81" s="305">
        <v>17808600000</v>
      </c>
      <c r="AF81" s="305">
        <v>17852700000</v>
      </c>
      <c r="AG81" s="305">
        <v>17873200000</v>
      </c>
    </row>
    <row r="82" spans="1:33" ht="14.25" customHeight="1">
      <c r="A82" s="2" t="s">
        <v>3777</v>
      </c>
      <c r="B82" s="305">
        <v>1140520000</v>
      </c>
      <c r="C82" s="305">
        <v>939284000</v>
      </c>
      <c r="D82" s="305">
        <v>1024720000</v>
      </c>
      <c r="E82" s="305">
        <v>1101430000</v>
      </c>
      <c r="F82" s="305">
        <v>1130420000</v>
      </c>
      <c r="G82" s="305">
        <v>1165460000</v>
      </c>
      <c r="H82" s="305">
        <v>1200980000</v>
      </c>
      <c r="I82" s="305">
        <v>1245030000</v>
      </c>
      <c r="J82" s="305">
        <v>1264670000</v>
      </c>
      <c r="K82" s="305">
        <v>1282230000</v>
      </c>
      <c r="L82" s="305">
        <v>1297390000</v>
      </c>
      <c r="M82" s="305">
        <v>1310830000</v>
      </c>
      <c r="N82" s="305">
        <v>1316130000</v>
      </c>
      <c r="O82" s="305">
        <v>1321070000</v>
      </c>
      <c r="P82" s="305">
        <v>1325820000</v>
      </c>
      <c r="Q82" s="305">
        <v>1328220000</v>
      </c>
      <c r="R82" s="305">
        <v>1329230000</v>
      </c>
      <c r="S82" s="305">
        <v>1328410000</v>
      </c>
      <c r="T82" s="305">
        <v>1328220000</v>
      </c>
      <c r="U82" s="305">
        <v>1327230000</v>
      </c>
      <c r="V82" s="305">
        <v>1326970000</v>
      </c>
      <c r="W82" s="305">
        <v>1331680000</v>
      </c>
      <c r="X82" s="305">
        <v>1334860000</v>
      </c>
      <c r="Y82" s="305">
        <v>1338270000</v>
      </c>
      <c r="Z82" s="305">
        <v>1339880000</v>
      </c>
      <c r="AA82" s="305">
        <v>1340730000</v>
      </c>
      <c r="AB82" s="305">
        <v>1340430000</v>
      </c>
      <c r="AC82" s="305">
        <v>1339410000</v>
      </c>
      <c r="AD82" s="305">
        <v>1339540000</v>
      </c>
      <c r="AE82" s="305">
        <v>1340100000</v>
      </c>
      <c r="AF82" s="305">
        <v>1340310000</v>
      </c>
      <c r="AG82" s="305">
        <v>1336220000</v>
      </c>
    </row>
    <row r="83" spans="1:33" ht="14.25" customHeight="1">
      <c r="A83" s="2" t="s">
        <v>3778</v>
      </c>
      <c r="B83" s="305">
        <v>800675000</v>
      </c>
      <c r="C83" s="305">
        <v>697827000</v>
      </c>
      <c r="D83" s="305">
        <v>747520000</v>
      </c>
      <c r="E83" s="305">
        <v>790400000</v>
      </c>
      <c r="F83" s="305">
        <v>805998000</v>
      </c>
      <c r="G83" s="305">
        <v>825075000</v>
      </c>
      <c r="H83" s="305">
        <v>844300000</v>
      </c>
      <c r="I83" s="305">
        <v>868868000</v>
      </c>
      <c r="J83" s="305">
        <v>879667000</v>
      </c>
      <c r="K83" s="305">
        <v>889168000</v>
      </c>
      <c r="L83" s="305">
        <v>896655000</v>
      </c>
      <c r="M83" s="305">
        <v>903481000</v>
      </c>
      <c r="N83" s="305">
        <v>907222000</v>
      </c>
      <c r="O83" s="305">
        <v>910331000</v>
      </c>
      <c r="P83" s="305">
        <v>913483000</v>
      </c>
      <c r="Q83" s="305">
        <v>915093000</v>
      </c>
      <c r="R83" s="305">
        <v>915919000</v>
      </c>
      <c r="S83" s="305">
        <v>915821000</v>
      </c>
      <c r="T83" s="305">
        <v>915996000</v>
      </c>
      <c r="U83" s="305">
        <v>915768000</v>
      </c>
      <c r="V83" s="305">
        <v>916168000</v>
      </c>
      <c r="W83" s="305">
        <v>919289000</v>
      </c>
      <c r="X83" s="305">
        <v>921510000</v>
      </c>
      <c r="Y83" s="305">
        <v>923884000</v>
      </c>
      <c r="Z83" s="305">
        <v>925367000</v>
      </c>
      <c r="AA83" s="305">
        <v>926391000</v>
      </c>
      <c r="AB83" s="305">
        <v>926720000</v>
      </c>
      <c r="AC83" s="305">
        <v>926791000</v>
      </c>
      <c r="AD83" s="305">
        <v>927503000</v>
      </c>
      <c r="AE83" s="305">
        <v>928258000</v>
      </c>
      <c r="AF83" s="305">
        <v>928969000</v>
      </c>
      <c r="AG83" s="305">
        <v>927144000</v>
      </c>
    </row>
    <row r="84" spans="1:33" ht="14.25" customHeight="1">
      <c r="A84" s="2" t="s">
        <v>3779</v>
      </c>
      <c r="B84" s="305">
        <v>48445600000</v>
      </c>
      <c r="C84" s="305">
        <v>38325300000</v>
      </c>
      <c r="D84" s="305">
        <v>41850600000</v>
      </c>
      <c r="E84" s="305">
        <v>45313900000</v>
      </c>
      <c r="F84" s="305">
        <v>46912200000</v>
      </c>
      <c r="G84" s="305">
        <v>48559700000</v>
      </c>
      <c r="H84" s="305">
        <v>50179900000</v>
      </c>
      <c r="I84" s="305">
        <v>52247400000</v>
      </c>
      <c r="J84" s="305">
        <v>53262800000</v>
      </c>
      <c r="K84" s="305">
        <v>54213100000</v>
      </c>
      <c r="L84" s="305">
        <v>55009300000</v>
      </c>
      <c r="M84" s="305">
        <v>55903600000</v>
      </c>
      <c r="N84" s="305">
        <v>56279300000</v>
      </c>
      <c r="O84" s="305">
        <v>56534300000</v>
      </c>
      <c r="P84" s="305">
        <v>56887900000</v>
      </c>
      <c r="Q84" s="305">
        <v>57123600000</v>
      </c>
      <c r="R84" s="305">
        <v>57344000000</v>
      </c>
      <c r="S84" s="305">
        <v>57533800000</v>
      </c>
      <c r="T84" s="305">
        <v>57738800000</v>
      </c>
      <c r="U84" s="305">
        <v>57877300000</v>
      </c>
      <c r="V84" s="305">
        <v>58118300000</v>
      </c>
      <c r="W84" s="305">
        <v>58369500000</v>
      </c>
      <c r="X84" s="305">
        <v>58605400000</v>
      </c>
      <c r="Y84" s="305">
        <v>58841100000</v>
      </c>
      <c r="Z84" s="305">
        <v>59046300000</v>
      </c>
      <c r="AA84" s="305">
        <v>59302700000</v>
      </c>
      <c r="AB84" s="305">
        <v>59492500000</v>
      </c>
      <c r="AC84" s="305">
        <v>59718200000</v>
      </c>
      <c r="AD84" s="305">
        <v>59959300000</v>
      </c>
      <c r="AE84" s="305">
        <v>60164400000</v>
      </c>
      <c r="AF84" s="305">
        <v>60354200000</v>
      </c>
      <c r="AG84" s="305">
        <v>60497800000</v>
      </c>
    </row>
    <row r="85" spans="1:33" ht="14.25" customHeight="1">
      <c r="A85" s="2" t="s">
        <v>3780</v>
      </c>
      <c r="B85" s="305">
        <v>74877000</v>
      </c>
      <c r="C85" s="305">
        <v>70771000</v>
      </c>
      <c r="D85" s="305">
        <v>74405700</v>
      </c>
      <c r="E85" s="305">
        <v>77178000</v>
      </c>
      <c r="F85" s="305">
        <v>78013900</v>
      </c>
      <c r="G85" s="305">
        <v>79170800</v>
      </c>
      <c r="H85" s="305">
        <v>80355100</v>
      </c>
      <c r="I85" s="305">
        <v>81897100</v>
      </c>
      <c r="J85" s="305">
        <v>82535300</v>
      </c>
      <c r="K85" s="305">
        <v>83058300</v>
      </c>
      <c r="L85" s="305">
        <v>83379700</v>
      </c>
      <c r="M85" s="305">
        <v>83617100</v>
      </c>
      <c r="N85" s="305">
        <v>83919000</v>
      </c>
      <c r="O85" s="305">
        <v>84166900</v>
      </c>
      <c r="P85" s="305">
        <v>84382900</v>
      </c>
      <c r="Q85" s="305">
        <v>84475400</v>
      </c>
      <c r="R85" s="305">
        <v>84498700</v>
      </c>
      <c r="S85" s="305">
        <v>84450000</v>
      </c>
      <c r="T85" s="305">
        <v>84419400</v>
      </c>
      <c r="U85" s="305">
        <v>84381500</v>
      </c>
      <c r="V85" s="305">
        <v>84379400</v>
      </c>
      <c r="W85" s="305">
        <v>84634400</v>
      </c>
      <c r="X85" s="305">
        <v>84804600</v>
      </c>
      <c r="Y85" s="305">
        <v>84990000</v>
      </c>
      <c r="Z85" s="305">
        <v>85108800</v>
      </c>
      <c r="AA85" s="305">
        <v>85166000</v>
      </c>
      <c r="AB85" s="305">
        <v>85174300</v>
      </c>
      <c r="AC85" s="305">
        <v>85154500</v>
      </c>
      <c r="AD85" s="305">
        <v>85193800</v>
      </c>
      <c r="AE85" s="305">
        <v>85235600</v>
      </c>
      <c r="AF85" s="305">
        <v>85290500</v>
      </c>
      <c r="AG85" s="305">
        <v>85100600</v>
      </c>
    </row>
    <row r="86" spans="1:33" ht="14.25" customHeight="1">
      <c r="A86" s="2" t="s">
        <v>3781</v>
      </c>
      <c r="B86" s="305">
        <v>164890000</v>
      </c>
      <c r="C86" s="305">
        <v>164090000</v>
      </c>
      <c r="D86" s="305">
        <v>169931000</v>
      </c>
      <c r="E86" s="305">
        <v>173612000</v>
      </c>
      <c r="F86" s="305">
        <v>174261000</v>
      </c>
      <c r="G86" s="305">
        <v>175549000</v>
      </c>
      <c r="H86" s="305">
        <v>176870000</v>
      </c>
      <c r="I86" s="305">
        <v>178832000</v>
      </c>
      <c r="J86" s="305">
        <v>179508000</v>
      </c>
      <c r="K86" s="305">
        <v>179959000</v>
      </c>
      <c r="L86" s="305">
        <v>179917000</v>
      </c>
      <c r="M86" s="305">
        <v>179739000</v>
      </c>
      <c r="N86" s="305">
        <v>180335000</v>
      </c>
      <c r="O86" s="305">
        <v>180774000</v>
      </c>
      <c r="P86" s="305">
        <v>181143000</v>
      </c>
      <c r="Q86" s="305">
        <v>181269000</v>
      </c>
      <c r="R86" s="305">
        <v>181263000</v>
      </c>
      <c r="S86" s="305">
        <v>181158000</v>
      </c>
      <c r="T86" s="305">
        <v>181058000</v>
      </c>
      <c r="U86" s="305">
        <v>180989000</v>
      </c>
      <c r="V86" s="305">
        <v>180997000</v>
      </c>
      <c r="W86" s="305">
        <v>181493000</v>
      </c>
      <c r="X86" s="305">
        <v>181817000</v>
      </c>
      <c r="Y86" s="305">
        <v>182180000</v>
      </c>
      <c r="Z86" s="305">
        <v>182458000</v>
      </c>
      <c r="AA86" s="305">
        <v>182575000</v>
      </c>
      <c r="AB86" s="305">
        <v>182616000</v>
      </c>
      <c r="AC86" s="305">
        <v>182622000</v>
      </c>
      <c r="AD86" s="305">
        <v>182736000</v>
      </c>
      <c r="AE86" s="305">
        <v>182820000</v>
      </c>
      <c r="AF86" s="305">
        <v>182979000</v>
      </c>
      <c r="AG86" s="305">
        <v>182645000</v>
      </c>
    </row>
    <row r="87" spans="1:33" ht="14.25" customHeight="1">
      <c r="A87" s="2" t="s">
        <v>3782</v>
      </c>
      <c r="B87" s="305">
        <v>2485050000000</v>
      </c>
      <c r="C87" s="305">
        <v>2255460000000</v>
      </c>
      <c r="D87" s="305">
        <v>2259130000000</v>
      </c>
      <c r="E87" s="305">
        <v>2239030000000</v>
      </c>
      <c r="F87" s="305">
        <v>2200060000000</v>
      </c>
      <c r="G87" s="305">
        <v>2164680000000</v>
      </c>
      <c r="H87" s="305">
        <v>2130310000000</v>
      </c>
      <c r="I87" s="305">
        <v>2083570000000</v>
      </c>
      <c r="J87" s="305">
        <v>2031850000000</v>
      </c>
      <c r="K87" s="305">
        <v>1977260000000</v>
      </c>
      <c r="L87" s="305">
        <v>1915410000000</v>
      </c>
      <c r="M87" s="305">
        <v>1852200000000</v>
      </c>
      <c r="N87" s="305">
        <v>1845290000000</v>
      </c>
      <c r="O87" s="305">
        <v>1834570000000</v>
      </c>
      <c r="P87" s="305">
        <v>1822330000000</v>
      </c>
      <c r="Q87" s="305">
        <v>1805910000000</v>
      </c>
      <c r="R87" s="305">
        <v>1789840000000</v>
      </c>
      <c r="S87" s="305">
        <v>1773410000000</v>
      </c>
      <c r="T87" s="305">
        <v>1757350000000</v>
      </c>
      <c r="U87" s="305">
        <v>1740920000000</v>
      </c>
      <c r="V87" s="305">
        <v>1724850000000</v>
      </c>
      <c r="W87" s="305">
        <v>1708430000000</v>
      </c>
      <c r="X87" s="305">
        <v>1698790000000</v>
      </c>
      <c r="Y87" s="305">
        <v>1689160000000</v>
      </c>
      <c r="Z87" s="305">
        <v>1679160000000</v>
      </c>
      <c r="AA87" s="305">
        <v>1669520000000</v>
      </c>
      <c r="AB87" s="305">
        <v>1659880000000</v>
      </c>
      <c r="AC87" s="305">
        <v>1646670000000</v>
      </c>
      <c r="AD87" s="305">
        <v>1633820000000</v>
      </c>
      <c r="AE87" s="305">
        <v>1620610000000</v>
      </c>
      <c r="AF87" s="305">
        <v>1607760000000</v>
      </c>
      <c r="AG87" s="305">
        <v>1594550000000</v>
      </c>
    </row>
    <row r="88" spans="1:33" ht="14.25" customHeight="1">
      <c r="A88" s="2" t="s">
        <v>3783</v>
      </c>
      <c r="B88" s="305">
        <v>169904000</v>
      </c>
      <c r="C88" s="305">
        <v>142837000</v>
      </c>
      <c r="D88" s="305">
        <v>152493000</v>
      </c>
      <c r="E88" s="305">
        <v>161530000</v>
      </c>
      <c r="F88" s="305">
        <v>165379000</v>
      </c>
      <c r="G88" s="305">
        <v>169452000</v>
      </c>
      <c r="H88" s="305">
        <v>173381000</v>
      </c>
      <c r="I88" s="305">
        <v>178774000</v>
      </c>
      <c r="J88" s="305">
        <v>181283000</v>
      </c>
      <c r="K88" s="305">
        <v>183591000</v>
      </c>
      <c r="L88" s="305">
        <v>185325000</v>
      </c>
      <c r="M88" s="305">
        <v>187403000</v>
      </c>
      <c r="N88" s="305">
        <v>188520000</v>
      </c>
      <c r="O88" s="305">
        <v>189216000</v>
      </c>
      <c r="P88" s="305">
        <v>190235000</v>
      </c>
      <c r="Q88" s="305">
        <v>190880000</v>
      </c>
      <c r="R88" s="305">
        <v>191466000</v>
      </c>
      <c r="S88" s="305">
        <v>192009000</v>
      </c>
      <c r="T88" s="305">
        <v>192550000</v>
      </c>
      <c r="U88" s="305">
        <v>192931000</v>
      </c>
      <c r="V88" s="305">
        <v>193651000</v>
      </c>
      <c r="W88" s="305">
        <v>194412000</v>
      </c>
      <c r="X88" s="305">
        <v>195107000</v>
      </c>
      <c r="Y88" s="305">
        <v>195820000</v>
      </c>
      <c r="Z88" s="305">
        <v>196490000</v>
      </c>
      <c r="AA88" s="305">
        <v>197241000</v>
      </c>
      <c r="AB88" s="305">
        <v>197814000</v>
      </c>
      <c r="AC88" s="305">
        <v>198521000</v>
      </c>
      <c r="AD88" s="305">
        <v>199263000</v>
      </c>
      <c r="AE88" s="305">
        <v>199853000</v>
      </c>
      <c r="AF88" s="305">
        <v>200461000</v>
      </c>
      <c r="AG88" s="305">
        <v>200896000</v>
      </c>
    </row>
    <row r="89" spans="1:33" ht="14.25" customHeight="1">
      <c r="A89" s="2" t="s">
        <v>3784</v>
      </c>
      <c r="B89" s="2">
        <v>0</v>
      </c>
      <c r="C89" s="2">
        <v>0</v>
      </c>
      <c r="D89" s="2">
        <v>0</v>
      </c>
      <c r="E89" s="2">
        <v>0</v>
      </c>
      <c r="F89" s="2">
        <v>0</v>
      </c>
      <c r="G89" s="2">
        <v>0</v>
      </c>
      <c r="H89" s="2">
        <v>0</v>
      </c>
      <c r="I89" s="2">
        <v>0</v>
      </c>
      <c r="J89" s="2">
        <v>0</v>
      </c>
      <c r="K89" s="2">
        <v>0</v>
      </c>
      <c r="L89" s="2">
        <v>0</v>
      </c>
      <c r="M89" s="2">
        <v>0</v>
      </c>
      <c r="N89" s="2">
        <v>0</v>
      </c>
      <c r="O89" s="2">
        <v>0</v>
      </c>
      <c r="P89" s="2">
        <v>0</v>
      </c>
      <c r="Q89" s="2">
        <v>0</v>
      </c>
      <c r="R89" s="2">
        <v>0</v>
      </c>
      <c r="S89" s="2">
        <v>0</v>
      </c>
      <c r="T89" s="2">
        <v>0</v>
      </c>
      <c r="U89" s="2">
        <v>0</v>
      </c>
      <c r="V89" s="2">
        <v>0</v>
      </c>
      <c r="W89" s="2">
        <v>0</v>
      </c>
      <c r="X89" s="2">
        <v>0</v>
      </c>
      <c r="Y89" s="2">
        <v>0</v>
      </c>
      <c r="Z89" s="2">
        <v>0</v>
      </c>
      <c r="AA89" s="2">
        <v>0</v>
      </c>
      <c r="AB89" s="2">
        <v>0</v>
      </c>
      <c r="AC89" s="2">
        <v>0</v>
      </c>
      <c r="AD89" s="2">
        <v>0</v>
      </c>
      <c r="AE89" s="2">
        <v>0</v>
      </c>
      <c r="AF89" s="2">
        <v>0</v>
      </c>
      <c r="AG89" s="2">
        <v>0</v>
      </c>
    </row>
    <row r="90" spans="1:33" ht="14.25" customHeight="1">
      <c r="A90" s="2" t="s">
        <v>3785</v>
      </c>
      <c r="B90" s="2">
        <v>0</v>
      </c>
      <c r="C90" s="2">
        <v>0</v>
      </c>
      <c r="D90" s="2">
        <v>0</v>
      </c>
      <c r="E90" s="2">
        <v>0</v>
      </c>
      <c r="F90" s="2">
        <v>0</v>
      </c>
      <c r="G90" s="2">
        <v>0</v>
      </c>
      <c r="H90" s="2">
        <v>0</v>
      </c>
      <c r="I90" s="2">
        <v>0</v>
      </c>
      <c r="J90" s="2">
        <v>0</v>
      </c>
      <c r="K90" s="2">
        <v>0</v>
      </c>
      <c r="L90" s="2">
        <v>0</v>
      </c>
      <c r="M90" s="2">
        <v>0</v>
      </c>
      <c r="N90" s="2">
        <v>0</v>
      </c>
      <c r="O90" s="2">
        <v>0</v>
      </c>
      <c r="P90" s="2">
        <v>0</v>
      </c>
      <c r="Q90" s="2">
        <v>0</v>
      </c>
      <c r="R90" s="2">
        <v>0</v>
      </c>
      <c r="S90" s="2">
        <v>0</v>
      </c>
      <c r="T90" s="2">
        <v>0</v>
      </c>
      <c r="U90" s="2">
        <v>0</v>
      </c>
      <c r="V90" s="2">
        <v>0</v>
      </c>
      <c r="W90" s="2">
        <v>0</v>
      </c>
      <c r="X90" s="2">
        <v>0</v>
      </c>
      <c r="Y90" s="2">
        <v>0</v>
      </c>
      <c r="Z90" s="2">
        <v>0</v>
      </c>
      <c r="AA90" s="2">
        <v>0</v>
      </c>
      <c r="AB90" s="2">
        <v>0</v>
      </c>
      <c r="AC90" s="2">
        <v>0</v>
      </c>
      <c r="AD90" s="2">
        <v>0</v>
      </c>
      <c r="AE90" s="2">
        <v>0</v>
      </c>
      <c r="AF90" s="2">
        <v>0</v>
      </c>
      <c r="AG90" s="2">
        <v>0</v>
      </c>
    </row>
    <row r="91" spans="1:33" ht="14.25" customHeight="1">
      <c r="A91" s="2" t="s">
        <v>3786</v>
      </c>
      <c r="B91" s="2">
        <v>0</v>
      </c>
      <c r="C91" s="2">
        <v>0</v>
      </c>
      <c r="D91" s="2">
        <v>0</v>
      </c>
      <c r="E91" s="2">
        <v>0</v>
      </c>
      <c r="F91" s="2">
        <v>0</v>
      </c>
      <c r="G91" s="2">
        <v>0</v>
      </c>
      <c r="H91" s="2">
        <v>0</v>
      </c>
      <c r="I91" s="2">
        <v>0</v>
      </c>
      <c r="J91" s="2">
        <v>0</v>
      </c>
      <c r="K91" s="2">
        <v>0</v>
      </c>
      <c r="L91" s="2">
        <v>0</v>
      </c>
      <c r="M91" s="2">
        <v>0</v>
      </c>
      <c r="N91" s="2">
        <v>0</v>
      </c>
      <c r="O91" s="2">
        <v>0</v>
      </c>
      <c r="P91" s="2">
        <v>0</v>
      </c>
      <c r="Q91" s="2">
        <v>0</v>
      </c>
      <c r="R91" s="2">
        <v>0</v>
      </c>
      <c r="S91" s="2">
        <v>0</v>
      </c>
      <c r="T91" s="2">
        <v>0</v>
      </c>
      <c r="U91" s="2">
        <v>0</v>
      </c>
      <c r="V91" s="2">
        <v>0</v>
      </c>
      <c r="W91" s="2">
        <v>0</v>
      </c>
      <c r="X91" s="2">
        <v>0</v>
      </c>
      <c r="Y91" s="2">
        <v>0</v>
      </c>
      <c r="Z91" s="2">
        <v>0</v>
      </c>
      <c r="AA91" s="2">
        <v>0</v>
      </c>
      <c r="AB91" s="2">
        <v>0</v>
      </c>
      <c r="AC91" s="2">
        <v>0</v>
      </c>
      <c r="AD91" s="2">
        <v>0</v>
      </c>
      <c r="AE91" s="2">
        <v>0</v>
      </c>
      <c r="AF91" s="2">
        <v>0</v>
      </c>
      <c r="AG91" s="2">
        <v>0</v>
      </c>
    </row>
    <row r="92" spans="1:33" ht="14.25" customHeight="1">
      <c r="A92" s="2" t="s">
        <v>3787</v>
      </c>
      <c r="B92" s="2">
        <v>0</v>
      </c>
      <c r="C92" s="2">
        <v>0</v>
      </c>
      <c r="D92" s="2">
        <v>0</v>
      </c>
      <c r="E92" s="2">
        <v>0</v>
      </c>
      <c r="F92" s="2">
        <v>0</v>
      </c>
      <c r="G92" s="2">
        <v>0</v>
      </c>
      <c r="H92" s="2">
        <v>0</v>
      </c>
      <c r="I92" s="2">
        <v>0</v>
      </c>
      <c r="J92" s="2">
        <v>0</v>
      </c>
      <c r="K92" s="2">
        <v>0</v>
      </c>
      <c r="L92" s="2">
        <v>0</v>
      </c>
      <c r="M92" s="2">
        <v>0</v>
      </c>
      <c r="N92" s="2">
        <v>0</v>
      </c>
      <c r="O92" s="2">
        <v>0</v>
      </c>
      <c r="P92" s="2">
        <v>0</v>
      </c>
      <c r="Q92" s="2">
        <v>0</v>
      </c>
      <c r="R92" s="2">
        <v>0</v>
      </c>
      <c r="S92" s="2">
        <v>0</v>
      </c>
      <c r="T92" s="2">
        <v>0</v>
      </c>
      <c r="U92" s="2">
        <v>0</v>
      </c>
      <c r="V92" s="2">
        <v>0</v>
      </c>
      <c r="W92" s="2">
        <v>0</v>
      </c>
      <c r="X92" s="2">
        <v>0</v>
      </c>
      <c r="Y92" s="2">
        <v>0</v>
      </c>
      <c r="Z92" s="2">
        <v>0</v>
      </c>
      <c r="AA92" s="2">
        <v>0</v>
      </c>
      <c r="AB92" s="2">
        <v>0</v>
      </c>
      <c r="AC92" s="2">
        <v>0</v>
      </c>
      <c r="AD92" s="2">
        <v>0</v>
      </c>
      <c r="AE92" s="2">
        <v>0</v>
      </c>
      <c r="AF92" s="2">
        <v>0</v>
      </c>
      <c r="AG92" s="2">
        <v>0</v>
      </c>
    </row>
    <row r="93" spans="1:33" ht="14.25" customHeight="1">
      <c r="A93" s="2" t="s">
        <v>3788</v>
      </c>
      <c r="B93" s="2">
        <v>0</v>
      </c>
      <c r="C93" s="2">
        <v>0</v>
      </c>
      <c r="D93" s="2">
        <v>0</v>
      </c>
      <c r="E93" s="2">
        <v>0</v>
      </c>
      <c r="F93" s="2">
        <v>0</v>
      </c>
      <c r="G93" s="2">
        <v>0</v>
      </c>
      <c r="H93" s="2">
        <v>0</v>
      </c>
      <c r="I93" s="2">
        <v>0</v>
      </c>
      <c r="J93" s="2">
        <v>0</v>
      </c>
      <c r="K93" s="2">
        <v>0</v>
      </c>
      <c r="L93" s="2">
        <v>0</v>
      </c>
      <c r="M93" s="2">
        <v>0</v>
      </c>
      <c r="N93" s="2">
        <v>0</v>
      </c>
      <c r="O93" s="2">
        <v>0</v>
      </c>
      <c r="P93" s="2">
        <v>0</v>
      </c>
      <c r="Q93" s="2">
        <v>0</v>
      </c>
      <c r="R93" s="2">
        <v>0</v>
      </c>
      <c r="S93" s="2">
        <v>0</v>
      </c>
      <c r="T93" s="2">
        <v>0</v>
      </c>
      <c r="U93" s="2">
        <v>0</v>
      </c>
      <c r="V93" s="2">
        <v>0</v>
      </c>
      <c r="W93" s="2">
        <v>0</v>
      </c>
      <c r="X93" s="2">
        <v>0</v>
      </c>
      <c r="Y93" s="2">
        <v>0</v>
      </c>
      <c r="Z93" s="2">
        <v>0</v>
      </c>
      <c r="AA93" s="2">
        <v>0</v>
      </c>
      <c r="AB93" s="2">
        <v>0</v>
      </c>
      <c r="AC93" s="2">
        <v>0</v>
      </c>
      <c r="AD93" s="2">
        <v>0</v>
      </c>
      <c r="AE93" s="2">
        <v>0</v>
      </c>
      <c r="AF93" s="2">
        <v>0</v>
      </c>
      <c r="AG93" s="2">
        <v>0</v>
      </c>
    </row>
    <row r="94" spans="1:33" ht="14.25" customHeight="1">
      <c r="A94" s="2" t="s">
        <v>3789</v>
      </c>
      <c r="B94" s="2">
        <v>0</v>
      </c>
      <c r="C94" s="2">
        <v>0</v>
      </c>
      <c r="D94" s="2">
        <v>0</v>
      </c>
      <c r="E94" s="2">
        <v>0</v>
      </c>
      <c r="F94" s="2">
        <v>0</v>
      </c>
      <c r="G94" s="2">
        <v>0</v>
      </c>
      <c r="H94" s="2">
        <v>0</v>
      </c>
      <c r="I94" s="2">
        <v>0</v>
      </c>
      <c r="J94" s="2">
        <v>0</v>
      </c>
      <c r="K94" s="2">
        <v>0</v>
      </c>
      <c r="L94" s="2">
        <v>0</v>
      </c>
      <c r="M94" s="2">
        <v>0</v>
      </c>
      <c r="N94" s="2">
        <v>0</v>
      </c>
      <c r="O94" s="2">
        <v>0</v>
      </c>
      <c r="P94" s="2">
        <v>0</v>
      </c>
      <c r="Q94" s="2">
        <v>0</v>
      </c>
      <c r="R94" s="2">
        <v>0</v>
      </c>
      <c r="S94" s="2">
        <v>0</v>
      </c>
      <c r="T94" s="2">
        <v>0</v>
      </c>
      <c r="U94" s="2">
        <v>0</v>
      </c>
      <c r="V94" s="2">
        <v>0</v>
      </c>
      <c r="W94" s="2">
        <v>0</v>
      </c>
      <c r="X94" s="2">
        <v>0</v>
      </c>
      <c r="Y94" s="2">
        <v>0</v>
      </c>
      <c r="Z94" s="2">
        <v>0</v>
      </c>
      <c r="AA94" s="2">
        <v>0</v>
      </c>
      <c r="AB94" s="2">
        <v>0</v>
      </c>
      <c r="AC94" s="2">
        <v>0</v>
      </c>
      <c r="AD94" s="2">
        <v>0</v>
      </c>
      <c r="AE94" s="2">
        <v>0</v>
      </c>
      <c r="AF94" s="2">
        <v>0</v>
      </c>
      <c r="AG94" s="2">
        <v>0</v>
      </c>
    </row>
    <row r="95" spans="1:33" ht="14.25" customHeight="1">
      <c r="A95" s="2" t="s">
        <v>3790</v>
      </c>
      <c r="B95" s="2">
        <v>0</v>
      </c>
      <c r="C95" s="2">
        <v>0</v>
      </c>
      <c r="D95" s="2">
        <v>0</v>
      </c>
      <c r="E95" s="2">
        <v>0</v>
      </c>
      <c r="F95" s="2">
        <v>0</v>
      </c>
      <c r="G95" s="2">
        <v>0</v>
      </c>
      <c r="H95" s="2">
        <v>0</v>
      </c>
      <c r="I95" s="2">
        <v>0</v>
      </c>
      <c r="J95" s="2">
        <v>0</v>
      </c>
      <c r="K95" s="2">
        <v>0</v>
      </c>
      <c r="L95" s="2">
        <v>0</v>
      </c>
      <c r="M95" s="2">
        <v>0</v>
      </c>
      <c r="N95" s="2">
        <v>0</v>
      </c>
      <c r="O95" s="2">
        <v>0</v>
      </c>
      <c r="P95" s="2">
        <v>0</v>
      </c>
      <c r="Q95" s="2">
        <v>0</v>
      </c>
      <c r="R95" s="2">
        <v>0</v>
      </c>
      <c r="S95" s="2">
        <v>0</v>
      </c>
      <c r="T95" s="2">
        <v>0</v>
      </c>
      <c r="U95" s="2">
        <v>0</v>
      </c>
      <c r="V95" s="2">
        <v>0</v>
      </c>
      <c r="W95" s="2">
        <v>0</v>
      </c>
      <c r="X95" s="2">
        <v>0</v>
      </c>
      <c r="Y95" s="2">
        <v>0</v>
      </c>
      <c r="Z95" s="2">
        <v>0</v>
      </c>
      <c r="AA95" s="2">
        <v>0</v>
      </c>
      <c r="AB95" s="2">
        <v>0</v>
      </c>
      <c r="AC95" s="2">
        <v>0</v>
      </c>
      <c r="AD95" s="2">
        <v>0</v>
      </c>
      <c r="AE95" s="2">
        <v>0</v>
      </c>
      <c r="AF95" s="2">
        <v>0</v>
      </c>
      <c r="AG95" s="2">
        <v>0</v>
      </c>
    </row>
    <row r="96" spans="1:33" ht="14.25" customHeight="1">
      <c r="A96" s="2" t="s">
        <v>3791</v>
      </c>
      <c r="B96" s="2">
        <v>0</v>
      </c>
      <c r="C96" s="2">
        <v>0</v>
      </c>
      <c r="D96" s="2">
        <v>0</v>
      </c>
      <c r="E96" s="2">
        <v>0</v>
      </c>
      <c r="F96" s="2">
        <v>0</v>
      </c>
      <c r="G96" s="2">
        <v>0</v>
      </c>
      <c r="H96" s="2">
        <v>0</v>
      </c>
      <c r="I96" s="2">
        <v>0</v>
      </c>
      <c r="J96" s="2">
        <v>0</v>
      </c>
      <c r="K96" s="2">
        <v>0</v>
      </c>
      <c r="L96" s="2">
        <v>0</v>
      </c>
      <c r="M96" s="2">
        <v>0</v>
      </c>
      <c r="N96" s="2">
        <v>0</v>
      </c>
      <c r="O96" s="2">
        <v>0</v>
      </c>
      <c r="P96" s="2">
        <v>0</v>
      </c>
      <c r="Q96" s="2">
        <v>0</v>
      </c>
      <c r="R96" s="2">
        <v>0</v>
      </c>
      <c r="S96" s="2">
        <v>0</v>
      </c>
      <c r="T96" s="2">
        <v>0</v>
      </c>
      <c r="U96" s="2">
        <v>0</v>
      </c>
      <c r="V96" s="2">
        <v>0</v>
      </c>
      <c r="W96" s="2">
        <v>0</v>
      </c>
      <c r="X96" s="2">
        <v>0</v>
      </c>
      <c r="Y96" s="2">
        <v>0</v>
      </c>
      <c r="Z96" s="2">
        <v>0</v>
      </c>
      <c r="AA96" s="2">
        <v>0</v>
      </c>
      <c r="AB96" s="2">
        <v>0</v>
      </c>
      <c r="AC96" s="2">
        <v>0</v>
      </c>
      <c r="AD96" s="2">
        <v>0</v>
      </c>
      <c r="AE96" s="2">
        <v>0</v>
      </c>
      <c r="AF96" s="2">
        <v>0</v>
      </c>
      <c r="AG96" s="2">
        <v>0</v>
      </c>
    </row>
    <row r="97" spans="1:33" ht="14.25" customHeight="1">
      <c r="A97" s="2" t="s">
        <v>3792</v>
      </c>
      <c r="B97" s="2">
        <v>0</v>
      </c>
      <c r="C97" s="2">
        <v>0</v>
      </c>
      <c r="D97" s="2">
        <v>0</v>
      </c>
      <c r="E97" s="2">
        <v>0</v>
      </c>
      <c r="F97" s="2">
        <v>0</v>
      </c>
      <c r="G97" s="2">
        <v>0</v>
      </c>
      <c r="H97" s="2">
        <v>0</v>
      </c>
      <c r="I97" s="2">
        <v>0</v>
      </c>
      <c r="J97" s="2">
        <v>0</v>
      </c>
      <c r="K97" s="2">
        <v>0</v>
      </c>
      <c r="L97" s="2">
        <v>0</v>
      </c>
      <c r="M97" s="2">
        <v>0</v>
      </c>
      <c r="N97" s="2">
        <v>0</v>
      </c>
      <c r="O97" s="2">
        <v>0</v>
      </c>
      <c r="P97" s="2">
        <v>0</v>
      </c>
      <c r="Q97" s="2">
        <v>0</v>
      </c>
      <c r="R97" s="2">
        <v>0</v>
      </c>
      <c r="S97" s="2">
        <v>0</v>
      </c>
      <c r="T97" s="2">
        <v>0</v>
      </c>
      <c r="U97" s="2">
        <v>0</v>
      </c>
      <c r="V97" s="2">
        <v>0</v>
      </c>
      <c r="W97" s="2">
        <v>0</v>
      </c>
      <c r="X97" s="2">
        <v>0</v>
      </c>
      <c r="Y97" s="2">
        <v>0</v>
      </c>
      <c r="Z97" s="2">
        <v>0</v>
      </c>
      <c r="AA97" s="2">
        <v>0</v>
      </c>
      <c r="AB97" s="2">
        <v>0</v>
      </c>
      <c r="AC97" s="2">
        <v>0</v>
      </c>
      <c r="AD97" s="2">
        <v>0</v>
      </c>
      <c r="AE97" s="2">
        <v>0</v>
      </c>
      <c r="AF97" s="2">
        <v>0</v>
      </c>
      <c r="AG97" s="2">
        <v>0</v>
      </c>
    </row>
    <row r="98" spans="1:33" ht="14.25" customHeight="1">
      <c r="A98" s="2" t="s">
        <v>3793</v>
      </c>
      <c r="B98" s="2">
        <v>0</v>
      </c>
      <c r="C98" s="2">
        <v>0</v>
      </c>
      <c r="D98" s="2">
        <v>0</v>
      </c>
      <c r="E98" s="2">
        <v>0</v>
      </c>
      <c r="F98" s="2">
        <v>0</v>
      </c>
      <c r="G98" s="2">
        <v>0</v>
      </c>
      <c r="H98" s="2">
        <v>0</v>
      </c>
      <c r="I98" s="2">
        <v>0</v>
      </c>
      <c r="J98" s="2">
        <v>0</v>
      </c>
      <c r="K98" s="2">
        <v>0</v>
      </c>
      <c r="L98" s="2">
        <v>0</v>
      </c>
      <c r="M98" s="2">
        <v>0</v>
      </c>
      <c r="N98" s="2">
        <v>0</v>
      </c>
      <c r="O98" s="2">
        <v>0</v>
      </c>
      <c r="P98" s="2">
        <v>0</v>
      </c>
      <c r="Q98" s="2">
        <v>0</v>
      </c>
      <c r="R98" s="2">
        <v>0</v>
      </c>
      <c r="S98" s="2">
        <v>0</v>
      </c>
      <c r="T98" s="2">
        <v>0</v>
      </c>
      <c r="U98" s="2">
        <v>0</v>
      </c>
      <c r="V98" s="2">
        <v>0</v>
      </c>
      <c r="W98" s="2">
        <v>0</v>
      </c>
      <c r="X98" s="2">
        <v>0</v>
      </c>
      <c r="Y98" s="2">
        <v>0</v>
      </c>
      <c r="Z98" s="2">
        <v>0</v>
      </c>
      <c r="AA98" s="2">
        <v>0</v>
      </c>
      <c r="AB98" s="2">
        <v>0</v>
      </c>
      <c r="AC98" s="2">
        <v>0</v>
      </c>
      <c r="AD98" s="2">
        <v>0</v>
      </c>
      <c r="AE98" s="2">
        <v>0</v>
      </c>
      <c r="AF98" s="2">
        <v>0</v>
      </c>
      <c r="AG98" s="2">
        <v>0</v>
      </c>
    </row>
    <row r="99" spans="1:33" ht="14.25" customHeight="1">
      <c r="A99" s="2" t="s">
        <v>3720</v>
      </c>
      <c r="B99" s="305">
        <v>5317860000000</v>
      </c>
      <c r="C99" s="305">
        <v>4890200000000</v>
      </c>
      <c r="D99" s="305">
        <v>5060320000000</v>
      </c>
      <c r="E99" s="305">
        <v>5183530000000</v>
      </c>
      <c r="F99" s="305">
        <v>5266610000000</v>
      </c>
      <c r="G99" s="305">
        <v>5359960000000</v>
      </c>
      <c r="H99" s="305">
        <v>5456290000000</v>
      </c>
      <c r="I99" s="305">
        <v>5558630000000</v>
      </c>
      <c r="J99" s="305">
        <v>5650850000000</v>
      </c>
      <c r="K99" s="305">
        <v>5734070000000</v>
      </c>
      <c r="L99" s="305">
        <v>5801210000000</v>
      </c>
      <c r="M99" s="305">
        <v>5862260000000</v>
      </c>
      <c r="N99" s="305">
        <v>5954930000000</v>
      </c>
      <c r="O99" s="305">
        <v>6037410000000</v>
      </c>
      <c r="P99" s="305">
        <v>6114290000000</v>
      </c>
      <c r="Q99" s="305">
        <v>6178570000000</v>
      </c>
      <c r="R99" s="305">
        <v>6242860000000</v>
      </c>
      <c r="S99" s="305">
        <v>6310710000000</v>
      </c>
      <c r="T99" s="305">
        <v>6378570000000</v>
      </c>
      <c r="U99" s="305">
        <v>6446430000000</v>
      </c>
      <c r="V99" s="305">
        <v>6514290000000</v>
      </c>
      <c r="W99" s="305">
        <v>6582140000000</v>
      </c>
      <c r="X99" s="305">
        <v>6650000000000</v>
      </c>
      <c r="Y99" s="305">
        <v>6717860000000</v>
      </c>
      <c r="Z99" s="305">
        <v>6789290000000</v>
      </c>
      <c r="AA99" s="305">
        <v>6857140000000</v>
      </c>
      <c r="AB99" s="305">
        <v>6925000000000</v>
      </c>
      <c r="AC99" s="305">
        <v>6996430000000</v>
      </c>
      <c r="AD99" s="305">
        <v>7064290000000</v>
      </c>
      <c r="AE99" s="305">
        <v>7132140000000</v>
      </c>
      <c r="AF99" s="305">
        <v>7203570000000</v>
      </c>
      <c r="AG99" s="305">
        <v>7271430000000</v>
      </c>
    </row>
    <row r="100" spans="1:33" ht="14.25" customHeight="1">
      <c r="A100" s="2" t="s">
        <v>3721</v>
      </c>
      <c r="B100" s="305">
        <v>22667900000</v>
      </c>
      <c r="C100" s="305">
        <v>20788500000</v>
      </c>
      <c r="D100" s="305">
        <v>21408200000</v>
      </c>
      <c r="E100" s="305">
        <v>21825500000</v>
      </c>
      <c r="F100" s="305">
        <v>22075300000</v>
      </c>
      <c r="G100" s="305">
        <v>22363200000</v>
      </c>
      <c r="H100" s="305">
        <v>22679900000</v>
      </c>
      <c r="I100" s="305">
        <v>22965500000</v>
      </c>
      <c r="J100" s="305">
        <v>23207500000</v>
      </c>
      <c r="K100" s="305">
        <v>23425500000</v>
      </c>
      <c r="L100" s="305">
        <v>23562700000</v>
      </c>
      <c r="M100" s="305">
        <v>23689200000</v>
      </c>
      <c r="N100" s="305">
        <v>23902800000</v>
      </c>
      <c r="O100" s="305">
        <v>24070600000</v>
      </c>
      <c r="P100" s="305">
        <v>24218900000</v>
      </c>
      <c r="Q100" s="305">
        <v>24317000000</v>
      </c>
      <c r="R100" s="305">
        <v>24415100000</v>
      </c>
      <c r="S100" s="305">
        <v>24501900000</v>
      </c>
      <c r="T100" s="305">
        <v>24588700000</v>
      </c>
      <c r="U100" s="305">
        <v>24675500000</v>
      </c>
      <c r="V100" s="305">
        <v>24762300000</v>
      </c>
      <c r="W100" s="305">
        <v>24849100000</v>
      </c>
      <c r="X100" s="305">
        <v>24928300000</v>
      </c>
      <c r="Y100" s="305">
        <v>25007500000</v>
      </c>
      <c r="Z100" s="305">
        <v>25086800000</v>
      </c>
      <c r="AA100" s="305">
        <v>25166000000</v>
      </c>
      <c r="AB100" s="305">
        <v>25245300000</v>
      </c>
      <c r="AC100" s="305">
        <v>25320800000</v>
      </c>
      <c r="AD100" s="305">
        <v>25396200000</v>
      </c>
      <c r="AE100" s="305">
        <v>25471700000</v>
      </c>
      <c r="AF100" s="305">
        <v>25550900000</v>
      </c>
      <c r="AG100" s="305">
        <v>25626400000</v>
      </c>
    </row>
    <row r="101" spans="1:33" ht="14.25" customHeight="1">
      <c r="A101" s="2" t="s">
        <v>3794</v>
      </c>
      <c r="B101" s="2">
        <v>0</v>
      </c>
      <c r="C101" s="2">
        <v>0</v>
      </c>
      <c r="D101" s="2">
        <v>0</v>
      </c>
      <c r="E101" s="2">
        <v>0</v>
      </c>
      <c r="F101" s="2">
        <v>0</v>
      </c>
      <c r="G101" s="2">
        <v>0</v>
      </c>
      <c r="H101" s="2">
        <v>0</v>
      </c>
      <c r="I101" s="2">
        <v>0</v>
      </c>
      <c r="J101" s="2">
        <v>0</v>
      </c>
      <c r="K101" s="2">
        <v>0</v>
      </c>
      <c r="L101" s="2">
        <v>0</v>
      </c>
      <c r="M101" s="2">
        <v>0</v>
      </c>
      <c r="N101" s="2">
        <v>0</v>
      </c>
      <c r="O101" s="2">
        <v>0</v>
      </c>
      <c r="P101" s="2">
        <v>0</v>
      </c>
      <c r="Q101" s="2">
        <v>0</v>
      </c>
      <c r="R101" s="2">
        <v>0</v>
      </c>
      <c r="S101" s="2">
        <v>0</v>
      </c>
      <c r="T101" s="2">
        <v>0</v>
      </c>
      <c r="U101" s="2">
        <v>0</v>
      </c>
      <c r="V101" s="2">
        <v>0</v>
      </c>
      <c r="W101" s="2">
        <v>0</v>
      </c>
      <c r="X101" s="2">
        <v>0</v>
      </c>
      <c r="Y101" s="2">
        <v>0</v>
      </c>
      <c r="Z101" s="2">
        <v>0</v>
      </c>
      <c r="AA101" s="2">
        <v>0</v>
      </c>
      <c r="AB101" s="2">
        <v>0</v>
      </c>
      <c r="AC101" s="2">
        <v>0</v>
      </c>
      <c r="AD101" s="2">
        <v>0</v>
      </c>
      <c r="AE101" s="2">
        <v>0</v>
      </c>
      <c r="AF101" s="2">
        <v>0</v>
      </c>
      <c r="AG101" s="2">
        <v>0</v>
      </c>
    </row>
    <row r="102" spans="1:33" ht="14.25" customHeight="1">
      <c r="A102" s="2" t="s">
        <v>3716</v>
      </c>
      <c r="B102" s="305">
        <v>67013200000000</v>
      </c>
      <c r="C102" s="305">
        <v>59752000000000</v>
      </c>
      <c r="D102" s="305">
        <v>62754800000000</v>
      </c>
      <c r="E102" s="305">
        <v>64765300000000</v>
      </c>
      <c r="F102" s="305">
        <v>65863500000000</v>
      </c>
      <c r="G102" s="305">
        <v>67148000000000</v>
      </c>
      <c r="H102" s="305">
        <v>68556900000000</v>
      </c>
      <c r="I102" s="305">
        <v>69881400000000</v>
      </c>
      <c r="J102" s="305">
        <v>70942000000000</v>
      </c>
      <c r="K102" s="305">
        <v>71948500000000</v>
      </c>
      <c r="L102" s="305">
        <v>72746800000000</v>
      </c>
      <c r="M102" s="305">
        <v>73539200000000</v>
      </c>
      <c r="N102" s="305">
        <v>74630700000000</v>
      </c>
      <c r="O102" s="305">
        <v>75721600000000</v>
      </c>
      <c r="P102" s="305">
        <v>76518800000000</v>
      </c>
      <c r="Q102" s="305">
        <v>77224100000000</v>
      </c>
      <c r="R102" s="305">
        <v>77906900000000</v>
      </c>
      <c r="S102" s="305">
        <v>78554900000000</v>
      </c>
      <c r="T102" s="305">
        <v>79217200000000</v>
      </c>
      <c r="U102" s="305">
        <v>79876800000000</v>
      </c>
      <c r="V102" s="305">
        <v>80541100000000</v>
      </c>
      <c r="W102" s="305">
        <v>81187000000000</v>
      </c>
      <c r="X102" s="305">
        <v>81840500000000</v>
      </c>
      <c r="Y102" s="305">
        <v>82472800000000</v>
      </c>
      <c r="Z102" s="305">
        <v>83137400000000</v>
      </c>
      <c r="AA102" s="305">
        <v>83824000000000</v>
      </c>
      <c r="AB102" s="305">
        <v>84539300000000</v>
      </c>
      <c r="AC102" s="305">
        <v>85242300000000</v>
      </c>
      <c r="AD102" s="305">
        <v>85948900000000</v>
      </c>
      <c r="AE102" s="305">
        <v>86689800000000</v>
      </c>
      <c r="AF102" s="305">
        <v>87436500000000</v>
      </c>
      <c r="AG102" s="305">
        <v>88182400000000</v>
      </c>
    </row>
    <row r="103" spans="1:33" ht="14.25" customHeight="1">
      <c r="A103" s="2" t="s">
        <v>3795</v>
      </c>
      <c r="B103" s="305">
        <v>1185730000</v>
      </c>
      <c r="C103" s="305">
        <v>1079000000</v>
      </c>
      <c r="D103" s="305">
        <v>1146300000</v>
      </c>
      <c r="E103" s="305">
        <v>1174240000</v>
      </c>
      <c r="F103" s="305">
        <v>1188380000</v>
      </c>
      <c r="G103" s="305">
        <v>1206170000</v>
      </c>
      <c r="H103" s="305">
        <v>1226140000</v>
      </c>
      <c r="I103" s="305">
        <v>1244410000</v>
      </c>
      <c r="J103" s="305">
        <v>1259980000</v>
      </c>
      <c r="K103" s="305">
        <v>1274610000</v>
      </c>
      <c r="L103" s="305">
        <v>1285760000</v>
      </c>
      <c r="M103" s="305">
        <v>1296580000</v>
      </c>
      <c r="N103" s="305">
        <v>1315120000</v>
      </c>
      <c r="O103" s="305">
        <v>1335200000</v>
      </c>
      <c r="P103" s="305">
        <v>1348070000</v>
      </c>
      <c r="Q103" s="305">
        <v>1359860000</v>
      </c>
      <c r="R103" s="305">
        <v>1371420000</v>
      </c>
      <c r="S103" s="305">
        <v>1381970000</v>
      </c>
      <c r="T103" s="305">
        <v>1393860000</v>
      </c>
      <c r="U103" s="305">
        <v>1405430000</v>
      </c>
      <c r="V103" s="305">
        <v>1416770000</v>
      </c>
      <c r="W103" s="305">
        <v>1427870000</v>
      </c>
      <c r="X103" s="305">
        <v>1439050000</v>
      </c>
      <c r="Y103" s="305">
        <v>1449680000</v>
      </c>
      <c r="Z103" s="305">
        <v>1461410000</v>
      </c>
      <c r="AA103" s="305">
        <v>1473280000</v>
      </c>
      <c r="AB103" s="305">
        <v>1485770000</v>
      </c>
      <c r="AC103" s="305">
        <v>1498410000</v>
      </c>
      <c r="AD103" s="305">
        <v>1510580000</v>
      </c>
      <c r="AE103" s="305">
        <v>1523690000</v>
      </c>
      <c r="AF103" s="305">
        <v>1537110000</v>
      </c>
      <c r="AG103" s="305">
        <v>1550360000</v>
      </c>
    </row>
    <row r="104" spans="1:33" ht="14.25" customHeight="1">
      <c r="A104" s="2" t="s">
        <v>3796</v>
      </c>
      <c r="B104" s="305">
        <v>15815800000</v>
      </c>
      <c r="C104" s="305">
        <v>13801400000</v>
      </c>
      <c r="D104" s="305">
        <v>14538100000</v>
      </c>
      <c r="E104" s="305">
        <v>15134500000</v>
      </c>
      <c r="F104" s="305">
        <v>15458500000</v>
      </c>
      <c r="G104" s="305">
        <v>15829300000</v>
      </c>
      <c r="H104" s="305">
        <v>16234600000</v>
      </c>
      <c r="I104" s="305">
        <v>16619000000</v>
      </c>
      <c r="J104" s="305">
        <v>16910800000</v>
      </c>
      <c r="K104" s="305">
        <v>17191300000</v>
      </c>
      <c r="L104" s="305">
        <v>17425000000</v>
      </c>
      <c r="M104" s="305">
        <v>17656600000</v>
      </c>
      <c r="N104" s="305">
        <v>17933300000</v>
      </c>
      <c r="O104" s="305">
        <v>18206800000</v>
      </c>
      <c r="P104" s="305">
        <v>18410300000</v>
      </c>
      <c r="Q104" s="305">
        <v>18592300000</v>
      </c>
      <c r="R104" s="305">
        <v>18768400000</v>
      </c>
      <c r="S104" s="305">
        <v>18936300000</v>
      </c>
      <c r="T104" s="305">
        <v>19103800000</v>
      </c>
      <c r="U104" s="305">
        <v>19272900000</v>
      </c>
      <c r="V104" s="305">
        <v>19440000000</v>
      </c>
      <c r="W104" s="305">
        <v>19606900000</v>
      </c>
      <c r="X104" s="305">
        <v>19777100000</v>
      </c>
      <c r="Y104" s="305">
        <v>19941700000</v>
      </c>
      <c r="Z104" s="305">
        <v>20116100000</v>
      </c>
      <c r="AA104" s="305">
        <v>20297600000</v>
      </c>
      <c r="AB104" s="305">
        <v>20483800000</v>
      </c>
      <c r="AC104" s="305">
        <v>20670100000</v>
      </c>
      <c r="AD104" s="305">
        <v>20859400000</v>
      </c>
      <c r="AE104" s="305">
        <v>21055000000</v>
      </c>
      <c r="AF104" s="305">
        <v>21252800000</v>
      </c>
      <c r="AG104" s="305">
        <v>21452300000</v>
      </c>
    </row>
    <row r="105" spans="1:33" ht="14.25" customHeight="1">
      <c r="A105" s="2" t="s">
        <v>3797</v>
      </c>
      <c r="B105" s="305">
        <v>44346700000</v>
      </c>
      <c r="C105" s="305">
        <v>37258600000</v>
      </c>
      <c r="D105" s="305">
        <v>40066500000</v>
      </c>
      <c r="E105" s="305">
        <v>42107500000</v>
      </c>
      <c r="F105" s="305">
        <v>43206900000</v>
      </c>
      <c r="G105" s="305">
        <v>44436300000</v>
      </c>
      <c r="H105" s="305">
        <v>45780300000</v>
      </c>
      <c r="I105" s="305">
        <v>47074600000</v>
      </c>
      <c r="J105" s="305">
        <v>48001700000</v>
      </c>
      <c r="K105" s="305">
        <v>48912300000</v>
      </c>
      <c r="L105" s="305">
        <v>49681600000</v>
      </c>
      <c r="M105" s="305">
        <v>50456800000</v>
      </c>
      <c r="N105" s="305">
        <v>51252500000</v>
      </c>
      <c r="O105" s="305">
        <v>52059200000</v>
      </c>
      <c r="P105" s="305">
        <v>52643200000</v>
      </c>
      <c r="Q105" s="305">
        <v>53168400000</v>
      </c>
      <c r="R105" s="305">
        <v>53678500000</v>
      </c>
      <c r="S105" s="305">
        <v>54165500000</v>
      </c>
      <c r="T105" s="305">
        <v>54662300000</v>
      </c>
      <c r="U105" s="305">
        <v>55157700000</v>
      </c>
      <c r="V105" s="305">
        <v>55649800000</v>
      </c>
      <c r="W105" s="305">
        <v>56133700000</v>
      </c>
      <c r="X105" s="305">
        <v>56630400000</v>
      </c>
      <c r="Y105" s="305">
        <v>57102800000</v>
      </c>
      <c r="Z105" s="305">
        <v>57616000000</v>
      </c>
      <c r="AA105" s="305">
        <v>58142200000</v>
      </c>
      <c r="AB105" s="305">
        <v>58682200000</v>
      </c>
      <c r="AC105" s="305">
        <v>59220400000</v>
      </c>
      <c r="AD105" s="305">
        <v>59766700000</v>
      </c>
      <c r="AE105" s="305">
        <v>60331100000</v>
      </c>
      <c r="AF105" s="305">
        <v>60908700000</v>
      </c>
      <c r="AG105" s="305">
        <v>61483200000</v>
      </c>
    </row>
    <row r="106" spans="1:33" ht="14.25" customHeight="1">
      <c r="A106" s="2" t="s">
        <v>3798</v>
      </c>
      <c r="B106" s="305">
        <v>6538150000</v>
      </c>
      <c r="C106" s="305">
        <v>5103080000</v>
      </c>
      <c r="D106" s="305">
        <v>5587770000</v>
      </c>
      <c r="E106" s="305">
        <v>6015350000</v>
      </c>
      <c r="F106" s="305">
        <v>6247420000</v>
      </c>
      <c r="G106" s="305">
        <v>6498450000</v>
      </c>
      <c r="H106" s="305">
        <v>6771060000</v>
      </c>
      <c r="I106" s="305">
        <v>7037860000</v>
      </c>
      <c r="J106" s="305">
        <v>7215710000</v>
      </c>
      <c r="K106" s="305">
        <v>7393760000</v>
      </c>
      <c r="L106" s="305">
        <v>7550150000</v>
      </c>
      <c r="M106" s="305">
        <v>7708590000</v>
      </c>
      <c r="N106" s="305">
        <v>7835070000</v>
      </c>
      <c r="O106" s="305">
        <v>7958790000</v>
      </c>
      <c r="P106" s="305">
        <v>8053530000</v>
      </c>
      <c r="Q106" s="305">
        <v>8137570000</v>
      </c>
      <c r="R106" s="305">
        <v>8219330000</v>
      </c>
      <c r="S106" s="305">
        <v>8298580000</v>
      </c>
      <c r="T106" s="305">
        <v>8375900000</v>
      </c>
      <c r="U106" s="305">
        <v>8453620000</v>
      </c>
      <c r="V106" s="305">
        <v>8531030000</v>
      </c>
      <c r="W106" s="305">
        <v>8607650000</v>
      </c>
      <c r="X106" s="305">
        <v>8687570000</v>
      </c>
      <c r="Y106" s="305">
        <v>8763080000</v>
      </c>
      <c r="Z106" s="305">
        <v>8844870000</v>
      </c>
      <c r="AA106" s="305">
        <v>8930250000</v>
      </c>
      <c r="AB106" s="305">
        <v>9015710000</v>
      </c>
      <c r="AC106" s="305">
        <v>9100730000</v>
      </c>
      <c r="AD106" s="305">
        <v>9189150000</v>
      </c>
      <c r="AE106" s="305">
        <v>9279310000</v>
      </c>
      <c r="AF106" s="305">
        <v>9371010000</v>
      </c>
      <c r="AG106" s="305">
        <v>9462690000</v>
      </c>
    </row>
    <row r="107" spans="1:33" ht="14.25" customHeight="1">
      <c r="A107" s="2" t="s">
        <v>3799</v>
      </c>
      <c r="B107" s="305">
        <v>4319790000</v>
      </c>
      <c r="C107" s="305">
        <v>3566310000</v>
      </c>
      <c r="D107" s="305">
        <v>3839710000</v>
      </c>
      <c r="E107" s="305">
        <v>4061130000</v>
      </c>
      <c r="F107" s="305">
        <v>4181070000</v>
      </c>
      <c r="G107" s="305">
        <v>4313620000</v>
      </c>
      <c r="H107" s="305">
        <v>4458080000</v>
      </c>
      <c r="I107" s="305">
        <v>4597870000</v>
      </c>
      <c r="J107" s="305">
        <v>4695840000</v>
      </c>
      <c r="K107" s="305">
        <v>4792500000</v>
      </c>
      <c r="L107" s="305">
        <v>4875400000</v>
      </c>
      <c r="M107" s="305">
        <v>4958940000</v>
      </c>
      <c r="N107" s="305">
        <v>5038340000</v>
      </c>
      <c r="O107" s="305">
        <v>5117270000</v>
      </c>
      <c r="P107" s="305">
        <v>5176080000</v>
      </c>
      <c r="Q107" s="305">
        <v>5228630000</v>
      </c>
      <c r="R107" s="305">
        <v>5279640000</v>
      </c>
      <c r="S107" s="305">
        <v>5328650000</v>
      </c>
      <c r="T107" s="305">
        <v>5377500000</v>
      </c>
      <c r="U107" s="305">
        <v>5426520000</v>
      </c>
      <c r="V107" s="305">
        <v>5475230000</v>
      </c>
      <c r="W107" s="305">
        <v>5523380000</v>
      </c>
      <c r="X107" s="305">
        <v>5573060000</v>
      </c>
      <c r="Y107" s="305">
        <v>5620360000</v>
      </c>
      <c r="Z107" s="305">
        <v>5671400000</v>
      </c>
      <c r="AA107" s="305">
        <v>5724240000</v>
      </c>
      <c r="AB107" s="305">
        <v>5777960000</v>
      </c>
      <c r="AC107" s="305">
        <v>5831490000</v>
      </c>
      <c r="AD107" s="305">
        <v>5886380000</v>
      </c>
      <c r="AE107" s="305">
        <v>5942760000</v>
      </c>
      <c r="AF107" s="305">
        <v>6000190000</v>
      </c>
      <c r="AG107" s="305">
        <v>6057590000</v>
      </c>
    </row>
    <row r="108" spans="1:33" ht="14.25" customHeight="1">
      <c r="A108" s="2" t="s">
        <v>3800</v>
      </c>
      <c r="B108" s="305">
        <v>33212300000</v>
      </c>
      <c r="C108" s="305">
        <v>12874500000</v>
      </c>
      <c r="D108" s="305">
        <v>18925300000</v>
      </c>
      <c r="E108" s="305">
        <v>25194700000</v>
      </c>
      <c r="F108" s="305">
        <v>28581800000</v>
      </c>
      <c r="G108" s="305">
        <v>32066500000</v>
      </c>
      <c r="H108" s="305">
        <v>35825500000</v>
      </c>
      <c r="I108" s="305">
        <v>39607600000</v>
      </c>
      <c r="J108" s="305">
        <v>41789200000</v>
      </c>
      <c r="K108" s="305">
        <v>44072500000</v>
      </c>
      <c r="L108" s="305">
        <v>46215200000</v>
      </c>
      <c r="M108" s="305">
        <v>48404100000</v>
      </c>
      <c r="N108" s="305">
        <v>49280300000</v>
      </c>
      <c r="O108" s="305">
        <v>50073800000</v>
      </c>
      <c r="P108" s="305">
        <v>50756400000</v>
      </c>
      <c r="Q108" s="305">
        <v>51334900000</v>
      </c>
      <c r="R108" s="305">
        <v>51913200000</v>
      </c>
      <c r="S108" s="305">
        <v>52491400000</v>
      </c>
      <c r="T108" s="305">
        <v>53005700000</v>
      </c>
      <c r="U108" s="305">
        <v>53520100000</v>
      </c>
      <c r="V108" s="305">
        <v>54034500000</v>
      </c>
      <c r="W108" s="305">
        <v>54548800000</v>
      </c>
      <c r="X108" s="305">
        <v>55127000000</v>
      </c>
      <c r="Y108" s="305">
        <v>55641300000</v>
      </c>
      <c r="Z108" s="305">
        <v>56219600000</v>
      </c>
      <c r="AA108" s="305">
        <v>56861900000</v>
      </c>
      <c r="AB108" s="305">
        <v>57440500000</v>
      </c>
      <c r="AC108" s="305">
        <v>58019000000</v>
      </c>
      <c r="AD108" s="305">
        <v>58661500000</v>
      </c>
      <c r="AE108" s="305">
        <v>59304000000</v>
      </c>
      <c r="AF108" s="305">
        <v>59946700000</v>
      </c>
      <c r="AG108" s="305">
        <v>60589300000</v>
      </c>
    </row>
    <row r="109" spans="1:33" ht="14.25" customHeight="1">
      <c r="A109" s="2" t="s">
        <v>3801</v>
      </c>
      <c r="B109" s="305">
        <v>459804000</v>
      </c>
      <c r="C109" s="305">
        <v>399304000</v>
      </c>
      <c r="D109" s="305">
        <v>424280000</v>
      </c>
      <c r="E109" s="305">
        <v>441670000</v>
      </c>
      <c r="F109" s="305">
        <v>451017000</v>
      </c>
      <c r="G109" s="305">
        <v>461726000</v>
      </c>
      <c r="H109" s="305">
        <v>473471000</v>
      </c>
      <c r="I109" s="305">
        <v>484632000</v>
      </c>
      <c r="J109" s="305">
        <v>493040000</v>
      </c>
      <c r="K109" s="305">
        <v>501170000</v>
      </c>
      <c r="L109" s="305">
        <v>507897000</v>
      </c>
      <c r="M109" s="305">
        <v>514603000</v>
      </c>
      <c r="N109" s="305">
        <v>522572000</v>
      </c>
      <c r="O109" s="305">
        <v>530657000</v>
      </c>
      <c r="P109" s="305">
        <v>536464000</v>
      </c>
      <c r="Q109" s="305">
        <v>541691000</v>
      </c>
      <c r="R109" s="305">
        <v>546764000</v>
      </c>
      <c r="S109" s="305">
        <v>551573000</v>
      </c>
      <c r="T109" s="305">
        <v>556510000</v>
      </c>
      <c r="U109" s="305">
        <v>561441000</v>
      </c>
      <c r="V109" s="305">
        <v>566320000</v>
      </c>
      <c r="W109" s="305">
        <v>571143000</v>
      </c>
      <c r="X109" s="305">
        <v>576061000</v>
      </c>
      <c r="Y109" s="305">
        <v>580775000</v>
      </c>
      <c r="Z109" s="305">
        <v>585853000</v>
      </c>
      <c r="AA109" s="305">
        <v>591074000</v>
      </c>
      <c r="AB109" s="305">
        <v>596462000</v>
      </c>
      <c r="AC109" s="305">
        <v>601850000</v>
      </c>
      <c r="AD109" s="305">
        <v>607276000</v>
      </c>
      <c r="AE109" s="305">
        <v>612915000</v>
      </c>
      <c r="AF109" s="305">
        <v>618662000</v>
      </c>
      <c r="AG109" s="305">
        <v>624403000</v>
      </c>
    </row>
    <row r="110" spans="1:33" ht="14.25" customHeight="1">
      <c r="A110" s="2" t="s">
        <v>3802</v>
      </c>
      <c r="B110" s="305">
        <v>1073400000</v>
      </c>
      <c r="C110" s="305">
        <v>976620000</v>
      </c>
      <c r="D110" s="305">
        <v>1023350000</v>
      </c>
      <c r="E110" s="305">
        <v>1049990000</v>
      </c>
      <c r="F110" s="305">
        <v>1064250000</v>
      </c>
      <c r="G110" s="305">
        <v>1081690000</v>
      </c>
      <c r="H110" s="305">
        <v>1100990000</v>
      </c>
      <c r="I110" s="305">
        <v>1118750000</v>
      </c>
      <c r="J110" s="305">
        <v>1133980000</v>
      </c>
      <c r="K110" s="305">
        <v>1148220000</v>
      </c>
      <c r="L110" s="305">
        <v>1159300000</v>
      </c>
      <c r="M110" s="305">
        <v>1170190000</v>
      </c>
      <c r="N110" s="305">
        <v>1187930000</v>
      </c>
      <c r="O110" s="305">
        <v>1206210000</v>
      </c>
      <c r="P110" s="305">
        <v>1219010000</v>
      </c>
      <c r="Q110" s="305">
        <v>1230620000</v>
      </c>
      <c r="R110" s="305">
        <v>1241850000</v>
      </c>
      <c r="S110" s="305">
        <v>1252410000</v>
      </c>
      <c r="T110" s="305">
        <v>1263480000</v>
      </c>
      <c r="U110" s="305">
        <v>1274530000</v>
      </c>
      <c r="V110" s="305">
        <v>1285440000</v>
      </c>
      <c r="W110" s="305">
        <v>1296220000</v>
      </c>
      <c r="X110" s="305">
        <v>1307060000</v>
      </c>
      <c r="Y110" s="305">
        <v>1317550000</v>
      </c>
      <c r="Z110" s="305">
        <v>1328800000</v>
      </c>
      <c r="AA110" s="305">
        <v>1340230000</v>
      </c>
      <c r="AB110" s="305">
        <v>1352260000</v>
      </c>
      <c r="AC110" s="305">
        <v>1364290000</v>
      </c>
      <c r="AD110" s="305">
        <v>1376240000</v>
      </c>
      <c r="AE110" s="305">
        <v>1388730000</v>
      </c>
      <c r="AF110" s="305">
        <v>1401490000</v>
      </c>
      <c r="AG110" s="305">
        <v>1414240000</v>
      </c>
    </row>
    <row r="111" spans="1:33" ht="14.25" customHeight="1">
      <c r="A111" s="2" t="s">
        <v>3717</v>
      </c>
      <c r="B111" s="305">
        <v>10623600000000</v>
      </c>
      <c r="C111" s="305">
        <v>9730180000000</v>
      </c>
      <c r="D111" s="305">
        <v>9992470000000</v>
      </c>
      <c r="E111" s="305">
        <v>10159200000000</v>
      </c>
      <c r="F111" s="305">
        <v>10245800000000</v>
      </c>
      <c r="G111" s="305">
        <v>10351200000000</v>
      </c>
      <c r="H111" s="305">
        <v>10471400000000</v>
      </c>
      <c r="I111" s="305">
        <v>10560900000000</v>
      </c>
      <c r="J111" s="305">
        <v>10633200000000</v>
      </c>
      <c r="K111" s="305">
        <v>10690600000000</v>
      </c>
      <c r="L111" s="305">
        <v>10714500000000</v>
      </c>
      <c r="M111" s="305">
        <v>10729800000000</v>
      </c>
      <c r="N111" s="305">
        <v>10778900000000</v>
      </c>
      <c r="O111" s="305">
        <v>10808500000000</v>
      </c>
      <c r="P111" s="305">
        <v>10827500000000</v>
      </c>
      <c r="Q111" s="305">
        <v>10824000000000</v>
      </c>
      <c r="R111" s="305">
        <v>10820400000000</v>
      </c>
      <c r="S111" s="305">
        <v>10809700000000</v>
      </c>
      <c r="T111" s="305">
        <v>10795500000000</v>
      </c>
      <c r="U111" s="305">
        <v>10781200000000</v>
      </c>
      <c r="V111" s="305">
        <v>10770500000000</v>
      </c>
      <c r="W111" s="305">
        <v>10756200000000</v>
      </c>
      <c r="X111" s="305">
        <v>10727700000000</v>
      </c>
      <c r="Y111" s="305">
        <v>10699100000000</v>
      </c>
      <c r="Z111" s="305">
        <v>10670600000000</v>
      </c>
      <c r="AA111" s="305">
        <v>10642000000000</v>
      </c>
      <c r="AB111" s="305">
        <v>10613500000000</v>
      </c>
      <c r="AC111" s="305">
        <v>10577800000000</v>
      </c>
      <c r="AD111" s="305">
        <v>10542100000000</v>
      </c>
      <c r="AE111" s="305">
        <v>10506400000000</v>
      </c>
      <c r="AF111" s="305">
        <v>10470800000000</v>
      </c>
      <c r="AG111" s="305">
        <v>10435100000000</v>
      </c>
    </row>
    <row r="112" spans="1:33" ht="14.25" customHeight="1">
      <c r="A112" s="2" t="s">
        <v>3718</v>
      </c>
      <c r="B112" s="305">
        <v>1057770000000</v>
      </c>
      <c r="C112" s="305">
        <v>978341000000</v>
      </c>
      <c r="D112" s="305">
        <v>1015420000000</v>
      </c>
      <c r="E112" s="305">
        <v>1043200000000</v>
      </c>
      <c r="F112" s="305">
        <v>1062960000000</v>
      </c>
      <c r="G112" s="305">
        <v>1085200000000</v>
      </c>
      <c r="H112" s="305">
        <v>1108430000000</v>
      </c>
      <c r="I112" s="305">
        <v>1130080000000</v>
      </c>
      <c r="J112" s="305">
        <v>1149680000000</v>
      </c>
      <c r="K112" s="305">
        <v>1167810000000</v>
      </c>
      <c r="L112" s="305">
        <v>1182320000000</v>
      </c>
      <c r="M112" s="305">
        <v>1196320000000</v>
      </c>
      <c r="N112" s="305">
        <v>1206310000000</v>
      </c>
      <c r="O112" s="305">
        <v>1213800000000</v>
      </c>
      <c r="P112" s="305">
        <v>1220100000000</v>
      </c>
      <c r="Q112" s="305">
        <v>1224260000000</v>
      </c>
      <c r="R112" s="305">
        <v>1228040000000</v>
      </c>
      <c r="S112" s="305">
        <v>1231820000000</v>
      </c>
      <c r="T112" s="305">
        <v>1235590000000</v>
      </c>
      <c r="U112" s="305">
        <v>1239370000000</v>
      </c>
      <c r="V112" s="305">
        <v>1243150000000</v>
      </c>
      <c r="W112" s="305">
        <v>1246930000000</v>
      </c>
      <c r="X112" s="305">
        <v>1249950000000</v>
      </c>
      <c r="Y112" s="305">
        <v>1252970000000</v>
      </c>
      <c r="Z112" s="305">
        <v>1256000000000</v>
      </c>
      <c r="AA112" s="305">
        <v>1259020000000</v>
      </c>
      <c r="AB112" s="305">
        <v>1262050000000</v>
      </c>
      <c r="AC112" s="305">
        <v>1265070000000</v>
      </c>
      <c r="AD112" s="305">
        <v>1267720000000</v>
      </c>
      <c r="AE112" s="305">
        <v>1270740000000</v>
      </c>
      <c r="AF112" s="305">
        <v>1273390000000</v>
      </c>
      <c r="AG112" s="305">
        <v>1276410000000</v>
      </c>
    </row>
    <row r="113" spans="1:33" ht="14.25" customHeight="1">
      <c r="A113" s="2" t="s">
        <v>3803</v>
      </c>
      <c r="B113" s="2">
        <v>0</v>
      </c>
      <c r="C113" s="2">
        <v>0</v>
      </c>
      <c r="D113" s="2">
        <v>0</v>
      </c>
      <c r="E113" s="2">
        <v>0</v>
      </c>
      <c r="F113" s="2">
        <v>0</v>
      </c>
      <c r="G113" s="2">
        <v>0</v>
      </c>
      <c r="H113" s="2">
        <v>0</v>
      </c>
      <c r="I113" s="2">
        <v>0</v>
      </c>
      <c r="J113" s="2">
        <v>0</v>
      </c>
      <c r="K113" s="2">
        <v>0</v>
      </c>
      <c r="L113" s="2">
        <v>0</v>
      </c>
      <c r="M113" s="2">
        <v>0</v>
      </c>
      <c r="N113" s="2">
        <v>0</v>
      </c>
      <c r="O113" s="2">
        <v>0</v>
      </c>
      <c r="P113" s="2">
        <v>0</v>
      </c>
      <c r="Q113" s="2">
        <v>0</v>
      </c>
      <c r="R113" s="2">
        <v>0</v>
      </c>
      <c r="S113" s="2">
        <v>0</v>
      </c>
      <c r="T113" s="2">
        <v>0</v>
      </c>
      <c r="U113" s="2">
        <v>0</v>
      </c>
      <c r="V113" s="2">
        <v>0</v>
      </c>
      <c r="W113" s="2">
        <v>0</v>
      </c>
      <c r="X113" s="2">
        <v>0</v>
      </c>
      <c r="Y113" s="2">
        <v>0</v>
      </c>
      <c r="Z113" s="2">
        <v>0</v>
      </c>
      <c r="AA113" s="2">
        <v>0</v>
      </c>
      <c r="AB113" s="2">
        <v>0</v>
      </c>
      <c r="AC113" s="2">
        <v>0</v>
      </c>
      <c r="AD113" s="2">
        <v>0</v>
      </c>
      <c r="AE113" s="2">
        <v>0</v>
      </c>
      <c r="AF113" s="2">
        <v>0</v>
      </c>
      <c r="AG113" s="2">
        <v>0</v>
      </c>
    </row>
    <row r="114" spans="1:33" ht="14.25" customHeight="1">
      <c r="A114" s="2" t="s">
        <v>3804</v>
      </c>
      <c r="B114" s="305">
        <v>416871000000000</v>
      </c>
      <c r="C114" s="305">
        <v>383861000000000</v>
      </c>
      <c r="D114" s="305">
        <v>397856000000000</v>
      </c>
      <c r="E114" s="305">
        <v>408009000000000</v>
      </c>
      <c r="F114" s="305">
        <v>412922000000000</v>
      </c>
      <c r="G114" s="305">
        <v>417924000000000</v>
      </c>
      <c r="H114" s="305">
        <v>425617000000000</v>
      </c>
      <c r="I114" s="305">
        <v>429651000000000</v>
      </c>
      <c r="J114" s="305">
        <v>434300000000000</v>
      </c>
      <c r="K114" s="305">
        <v>439305000000000</v>
      </c>
      <c r="L114" s="305">
        <v>443759000000000</v>
      </c>
      <c r="M114" s="305">
        <v>446221000000000</v>
      </c>
      <c r="N114" s="305">
        <v>453952000000000</v>
      </c>
      <c r="O114" s="305">
        <v>459356000000000</v>
      </c>
      <c r="P114" s="305">
        <v>464492000000000</v>
      </c>
      <c r="Q114" s="305">
        <v>468175000000000</v>
      </c>
      <c r="R114" s="305">
        <v>471658000000000</v>
      </c>
      <c r="S114" s="305">
        <v>475375000000000</v>
      </c>
      <c r="T114" s="305">
        <v>479098000000000</v>
      </c>
      <c r="U114" s="305">
        <v>484060000000000</v>
      </c>
      <c r="V114" s="305">
        <v>486840000000000</v>
      </c>
      <c r="W114" s="305">
        <v>490877000000000</v>
      </c>
      <c r="X114" s="305">
        <v>495792000000000</v>
      </c>
      <c r="Y114" s="305">
        <v>500432000000000</v>
      </c>
      <c r="Z114" s="305">
        <v>505574000000000</v>
      </c>
      <c r="AA114" s="305">
        <v>509907000000000</v>
      </c>
      <c r="AB114" s="305">
        <v>515761000000000</v>
      </c>
      <c r="AC114" s="305">
        <v>521412000000000</v>
      </c>
      <c r="AD114" s="305">
        <v>526529000000000</v>
      </c>
      <c r="AE114" s="305">
        <v>531740000000000</v>
      </c>
      <c r="AF114" s="305">
        <v>535035000000000</v>
      </c>
      <c r="AG114" s="305">
        <v>541533000000000</v>
      </c>
    </row>
    <row r="115" spans="1:33" ht="14.25" customHeight="1">
      <c r="A115" s="2" t="s">
        <v>3805</v>
      </c>
      <c r="B115" s="305">
        <v>9199010000</v>
      </c>
      <c r="C115" s="305">
        <v>8686380000</v>
      </c>
      <c r="D115" s="305">
        <v>8976540000</v>
      </c>
      <c r="E115" s="305">
        <v>9192510000</v>
      </c>
      <c r="F115" s="305">
        <v>9331530000</v>
      </c>
      <c r="G115" s="305">
        <v>9367870000</v>
      </c>
      <c r="H115" s="305">
        <v>9493100000</v>
      </c>
      <c r="I115" s="305">
        <v>9515330000</v>
      </c>
      <c r="J115" s="305">
        <v>9564490000</v>
      </c>
      <c r="K115" s="305">
        <v>9601770000</v>
      </c>
      <c r="L115" s="305">
        <v>9669020000</v>
      </c>
      <c r="M115" s="305">
        <v>9703370000</v>
      </c>
      <c r="N115" s="305">
        <v>9871010000</v>
      </c>
      <c r="O115" s="305">
        <v>9963600000</v>
      </c>
      <c r="P115" s="305">
        <v>10064400000</v>
      </c>
      <c r="Q115" s="305">
        <v>10127900000</v>
      </c>
      <c r="R115" s="305">
        <v>10209200000</v>
      </c>
      <c r="S115" s="305">
        <v>10289000000</v>
      </c>
      <c r="T115" s="305">
        <v>10347100000</v>
      </c>
      <c r="U115" s="305">
        <v>10473300000</v>
      </c>
      <c r="V115" s="305">
        <v>10549200000</v>
      </c>
      <c r="W115" s="305">
        <v>10602500000</v>
      </c>
      <c r="X115" s="305">
        <v>10734300000</v>
      </c>
      <c r="Y115" s="305">
        <v>10804500000</v>
      </c>
      <c r="Z115" s="305">
        <v>10895600000</v>
      </c>
      <c r="AA115" s="305">
        <v>11029500000</v>
      </c>
      <c r="AB115" s="305">
        <v>11170900000</v>
      </c>
      <c r="AC115" s="305">
        <v>11304000000</v>
      </c>
      <c r="AD115" s="305">
        <v>11402600000</v>
      </c>
      <c r="AE115" s="305">
        <v>11522200000</v>
      </c>
      <c r="AF115" s="305">
        <v>11593100000</v>
      </c>
      <c r="AG115" s="305">
        <v>11773300000</v>
      </c>
    </row>
    <row r="116" spans="1:33" ht="14.25" customHeight="1">
      <c r="A116" s="2" t="s">
        <v>3806</v>
      </c>
      <c r="B116" s="305">
        <v>114775000000</v>
      </c>
      <c r="C116" s="305">
        <v>105229000000</v>
      </c>
      <c r="D116" s="305">
        <v>109050000000</v>
      </c>
      <c r="E116" s="305">
        <v>111786000000</v>
      </c>
      <c r="F116" s="305">
        <v>112761000000</v>
      </c>
      <c r="G116" s="305">
        <v>114107000000</v>
      </c>
      <c r="H116" s="305">
        <v>116006000000</v>
      </c>
      <c r="I116" s="305">
        <v>116828000000</v>
      </c>
      <c r="J116" s="305">
        <v>117853000000</v>
      </c>
      <c r="K116" s="305">
        <v>119178000000</v>
      </c>
      <c r="L116" s="305">
        <v>120169000000</v>
      </c>
      <c r="M116" s="305">
        <v>120549000000</v>
      </c>
      <c r="N116" s="305">
        <v>122669000000</v>
      </c>
      <c r="O116" s="305">
        <v>124032000000</v>
      </c>
      <c r="P116" s="305">
        <v>125462000000</v>
      </c>
      <c r="Q116" s="305">
        <v>126521000000</v>
      </c>
      <c r="R116" s="305">
        <v>127246000000</v>
      </c>
      <c r="S116" s="305">
        <v>128308000000</v>
      </c>
      <c r="T116" s="305">
        <v>129412000000</v>
      </c>
      <c r="U116" s="305">
        <v>130657000000</v>
      </c>
      <c r="V116" s="305">
        <v>131370000000</v>
      </c>
      <c r="W116" s="305">
        <v>132634000000</v>
      </c>
      <c r="X116" s="305">
        <v>133887000000</v>
      </c>
      <c r="Y116" s="305">
        <v>135445000000</v>
      </c>
      <c r="Z116" s="305">
        <v>136794000000</v>
      </c>
      <c r="AA116" s="305">
        <v>138017000000</v>
      </c>
      <c r="AB116" s="305">
        <v>139607000000</v>
      </c>
      <c r="AC116" s="305">
        <v>141324000000</v>
      </c>
      <c r="AD116" s="305">
        <v>142802000000</v>
      </c>
      <c r="AE116" s="305">
        <v>144553000000</v>
      </c>
      <c r="AF116" s="305">
        <v>145604000000</v>
      </c>
      <c r="AG116" s="305">
        <v>147246000000</v>
      </c>
    </row>
    <row r="117" spans="1:33" ht="14.25" customHeight="1">
      <c r="A117" s="2" t="s">
        <v>3807</v>
      </c>
      <c r="B117" s="305">
        <v>260598000000</v>
      </c>
      <c r="C117" s="305">
        <v>232692000000</v>
      </c>
      <c r="D117" s="305">
        <v>243024000000</v>
      </c>
      <c r="E117" s="305">
        <v>249647000000</v>
      </c>
      <c r="F117" s="305">
        <v>252523000000</v>
      </c>
      <c r="G117" s="305">
        <v>255415000000</v>
      </c>
      <c r="H117" s="305">
        <v>260786000000</v>
      </c>
      <c r="I117" s="305">
        <v>263993000000</v>
      </c>
      <c r="J117" s="305">
        <v>267358000000</v>
      </c>
      <c r="K117" s="305">
        <v>270607000000</v>
      </c>
      <c r="L117" s="305">
        <v>273684000000</v>
      </c>
      <c r="M117" s="305">
        <v>274735000000</v>
      </c>
      <c r="N117" s="305">
        <v>279737000000</v>
      </c>
      <c r="O117" s="305">
        <v>283013000000</v>
      </c>
      <c r="P117" s="305">
        <v>286736000000</v>
      </c>
      <c r="Q117" s="305">
        <v>288964000000</v>
      </c>
      <c r="R117" s="305">
        <v>290188000000</v>
      </c>
      <c r="S117" s="305">
        <v>292323000000</v>
      </c>
      <c r="T117" s="305">
        <v>295149000000</v>
      </c>
      <c r="U117" s="305">
        <v>298281000000</v>
      </c>
      <c r="V117" s="305">
        <v>299494000000</v>
      </c>
      <c r="W117" s="305">
        <v>301796000000</v>
      </c>
      <c r="X117" s="305">
        <v>304363000000</v>
      </c>
      <c r="Y117" s="305">
        <v>307721000000</v>
      </c>
      <c r="Z117" s="305">
        <v>311100000000</v>
      </c>
      <c r="AA117" s="305">
        <v>313267000000</v>
      </c>
      <c r="AB117" s="305">
        <v>316915000000</v>
      </c>
      <c r="AC117" s="305">
        <v>321478000000</v>
      </c>
      <c r="AD117" s="305">
        <v>324491000000</v>
      </c>
      <c r="AE117" s="305">
        <v>327926000000</v>
      </c>
      <c r="AF117" s="305">
        <v>329366000000</v>
      </c>
      <c r="AG117" s="305">
        <v>334109000000</v>
      </c>
    </row>
    <row r="118" spans="1:33" ht="14.25" customHeight="1">
      <c r="A118" s="2" t="s">
        <v>3808</v>
      </c>
      <c r="B118" s="305">
        <v>33947600000</v>
      </c>
      <c r="C118" s="305">
        <v>29500400000</v>
      </c>
      <c r="D118" s="305">
        <v>30854800000</v>
      </c>
      <c r="E118" s="305">
        <v>31717200000</v>
      </c>
      <c r="F118" s="305">
        <v>31760700000</v>
      </c>
      <c r="G118" s="305">
        <v>32231000000</v>
      </c>
      <c r="H118" s="305">
        <v>33053100000</v>
      </c>
      <c r="I118" s="305">
        <v>33905100000</v>
      </c>
      <c r="J118" s="305">
        <v>34380100000</v>
      </c>
      <c r="K118" s="305">
        <v>35081700000</v>
      </c>
      <c r="L118" s="305">
        <v>35422900000</v>
      </c>
      <c r="M118" s="305">
        <v>35623400000</v>
      </c>
      <c r="N118" s="305">
        <v>36353000000</v>
      </c>
      <c r="O118" s="305">
        <v>36682100000</v>
      </c>
      <c r="P118" s="305">
        <v>37223800000</v>
      </c>
      <c r="Q118" s="305">
        <v>37684200000</v>
      </c>
      <c r="R118" s="305">
        <v>37698800000</v>
      </c>
      <c r="S118" s="305">
        <v>37972800000</v>
      </c>
      <c r="T118" s="305">
        <v>38473400000</v>
      </c>
      <c r="U118" s="305">
        <v>38806700000</v>
      </c>
      <c r="V118" s="305">
        <v>39058600000</v>
      </c>
      <c r="W118" s="305">
        <v>39414800000</v>
      </c>
      <c r="X118" s="305">
        <v>39523400000</v>
      </c>
      <c r="Y118" s="305">
        <v>40137100000</v>
      </c>
      <c r="Z118" s="305">
        <v>40525200000</v>
      </c>
      <c r="AA118" s="305">
        <v>40841800000</v>
      </c>
      <c r="AB118" s="305">
        <v>41217000000</v>
      </c>
      <c r="AC118" s="305">
        <v>41900300000</v>
      </c>
      <c r="AD118" s="305">
        <v>42189200000</v>
      </c>
      <c r="AE118" s="305">
        <v>42875800000</v>
      </c>
      <c r="AF118" s="305">
        <v>43129600000</v>
      </c>
      <c r="AG118" s="305">
        <v>43607100000</v>
      </c>
    </row>
    <row r="119" spans="1:33" ht="14.25" customHeight="1">
      <c r="A119" s="2" t="s">
        <v>3809</v>
      </c>
      <c r="B119" s="305">
        <v>24775900000</v>
      </c>
      <c r="C119" s="305">
        <v>22174400000</v>
      </c>
      <c r="D119" s="305">
        <v>23054500000</v>
      </c>
      <c r="E119" s="305">
        <v>23649500000</v>
      </c>
      <c r="F119" s="305">
        <v>23766500000</v>
      </c>
      <c r="G119" s="305">
        <v>24043600000</v>
      </c>
      <c r="H119" s="305">
        <v>24544100000</v>
      </c>
      <c r="I119" s="305">
        <v>24956900000</v>
      </c>
      <c r="J119" s="305">
        <v>25231200000</v>
      </c>
      <c r="K119" s="305">
        <v>25618200000</v>
      </c>
      <c r="L119" s="305">
        <v>25845400000</v>
      </c>
      <c r="M119" s="305">
        <v>25971100000</v>
      </c>
      <c r="N119" s="305">
        <v>26479600000</v>
      </c>
      <c r="O119" s="305">
        <v>26747600000</v>
      </c>
      <c r="P119" s="305">
        <v>27097300000</v>
      </c>
      <c r="Q119" s="305">
        <v>27383100000</v>
      </c>
      <c r="R119" s="305">
        <v>27486500000</v>
      </c>
      <c r="S119" s="305">
        <v>27697800000</v>
      </c>
      <c r="T119" s="305">
        <v>27992400000</v>
      </c>
      <c r="U119" s="305">
        <v>28266800000</v>
      </c>
      <c r="V119" s="305">
        <v>28451600000</v>
      </c>
      <c r="W119" s="305">
        <v>28700500000</v>
      </c>
      <c r="X119" s="305">
        <v>28887300000</v>
      </c>
      <c r="Y119" s="305">
        <v>29259200000</v>
      </c>
      <c r="Z119" s="305">
        <v>29552800000</v>
      </c>
      <c r="AA119" s="305">
        <v>29819900000</v>
      </c>
      <c r="AB119" s="305">
        <v>30140500000</v>
      </c>
      <c r="AC119" s="305">
        <v>30577100000</v>
      </c>
      <c r="AD119" s="305">
        <v>30838000000</v>
      </c>
      <c r="AE119" s="305">
        <v>31276900000</v>
      </c>
      <c r="AF119" s="305">
        <v>31481000000</v>
      </c>
      <c r="AG119" s="305">
        <v>31864700000</v>
      </c>
    </row>
    <row r="120" spans="1:33" ht="14.25" customHeight="1">
      <c r="A120" s="2" t="s">
        <v>3810</v>
      </c>
      <c r="B120" s="305">
        <v>200956000000</v>
      </c>
      <c r="C120" s="305">
        <v>131890000000</v>
      </c>
      <c r="D120" s="305">
        <v>155140000000</v>
      </c>
      <c r="E120" s="305">
        <v>166122000000</v>
      </c>
      <c r="F120" s="305">
        <v>171690000000</v>
      </c>
      <c r="G120" s="305">
        <v>181182000000</v>
      </c>
      <c r="H120" s="305">
        <v>192845000000</v>
      </c>
      <c r="I120" s="305">
        <v>202903000000</v>
      </c>
      <c r="J120" s="305">
        <v>213080000000</v>
      </c>
      <c r="K120" s="305">
        <v>220495000000</v>
      </c>
      <c r="L120" s="305">
        <v>227626000000</v>
      </c>
      <c r="M120" s="305">
        <v>227568000000</v>
      </c>
      <c r="N120" s="305">
        <v>230015000000</v>
      </c>
      <c r="O120" s="305">
        <v>231893000000</v>
      </c>
      <c r="P120" s="305">
        <v>238179000000</v>
      </c>
      <c r="Q120" s="305">
        <v>239144000000</v>
      </c>
      <c r="R120" s="305">
        <v>232222000000</v>
      </c>
      <c r="S120" s="305">
        <v>232888000000</v>
      </c>
      <c r="T120" s="305">
        <v>239013000000</v>
      </c>
      <c r="U120" s="305">
        <v>238868000000</v>
      </c>
      <c r="V120" s="305">
        <v>235267000000</v>
      </c>
      <c r="W120" s="305">
        <v>237051000000</v>
      </c>
      <c r="X120" s="305">
        <v>233291000000</v>
      </c>
      <c r="Y120" s="305">
        <v>239751000000</v>
      </c>
      <c r="Z120" s="305">
        <v>241572000000</v>
      </c>
      <c r="AA120" s="305">
        <v>236608000000</v>
      </c>
      <c r="AB120" s="305">
        <v>236183000000</v>
      </c>
      <c r="AC120" s="305">
        <v>243824000000</v>
      </c>
      <c r="AD120" s="305">
        <v>243464000000</v>
      </c>
      <c r="AE120" s="305">
        <v>244977000000</v>
      </c>
      <c r="AF120" s="305">
        <v>241426000000</v>
      </c>
      <c r="AG120" s="305">
        <v>243313000000</v>
      </c>
    </row>
    <row r="121" spans="1:33" ht="14.25" customHeight="1">
      <c r="A121" s="2" t="s">
        <v>3811</v>
      </c>
      <c r="B121" s="305">
        <v>2989430000</v>
      </c>
      <c r="C121" s="305">
        <v>2750690000</v>
      </c>
      <c r="D121" s="305">
        <v>2845010000</v>
      </c>
      <c r="E121" s="305">
        <v>2913460000</v>
      </c>
      <c r="F121" s="305">
        <v>2936280000</v>
      </c>
      <c r="G121" s="305">
        <v>2961280000</v>
      </c>
      <c r="H121" s="305">
        <v>3010450000</v>
      </c>
      <c r="I121" s="305">
        <v>3039200000</v>
      </c>
      <c r="J121" s="305">
        <v>3062700000</v>
      </c>
      <c r="K121" s="305">
        <v>3095530000</v>
      </c>
      <c r="L121" s="305">
        <v>3118720000</v>
      </c>
      <c r="M121" s="305">
        <v>3132000000</v>
      </c>
      <c r="N121" s="305">
        <v>3190810000</v>
      </c>
      <c r="O121" s="305">
        <v>3223450000</v>
      </c>
      <c r="P121" s="305">
        <v>3260410000</v>
      </c>
      <c r="Q121" s="305">
        <v>3290200000</v>
      </c>
      <c r="R121" s="305">
        <v>3311320000</v>
      </c>
      <c r="S121" s="305">
        <v>3337920000</v>
      </c>
      <c r="T121" s="305">
        <v>3365810000</v>
      </c>
      <c r="U121" s="305">
        <v>3401830000</v>
      </c>
      <c r="V121" s="305">
        <v>3426080000</v>
      </c>
      <c r="W121" s="305">
        <v>3453660000</v>
      </c>
      <c r="X121" s="305">
        <v>3486270000</v>
      </c>
      <c r="Y121" s="305">
        <v>3522850000</v>
      </c>
      <c r="Z121" s="305">
        <v>3556920000</v>
      </c>
      <c r="AA121" s="305">
        <v>3595150000</v>
      </c>
      <c r="AB121" s="305">
        <v>3637720000</v>
      </c>
      <c r="AC121" s="305">
        <v>3684140000</v>
      </c>
      <c r="AD121" s="305">
        <v>3718600000</v>
      </c>
      <c r="AE121" s="305">
        <v>3767010000</v>
      </c>
      <c r="AF121" s="305">
        <v>3794240000</v>
      </c>
      <c r="AG121" s="305">
        <v>3843330000</v>
      </c>
    </row>
    <row r="122" spans="1:33" ht="14.25" customHeight="1">
      <c r="A122" s="2" t="s">
        <v>3812</v>
      </c>
      <c r="B122" s="305">
        <v>7275680000</v>
      </c>
      <c r="C122" s="305">
        <v>6807860000</v>
      </c>
      <c r="D122" s="305">
        <v>7011640000</v>
      </c>
      <c r="E122" s="305">
        <v>7168650000</v>
      </c>
      <c r="F122" s="305">
        <v>7232390000</v>
      </c>
      <c r="G122" s="305">
        <v>7280420000</v>
      </c>
      <c r="H122" s="305">
        <v>7381790000</v>
      </c>
      <c r="I122" s="305">
        <v>7417750000</v>
      </c>
      <c r="J122" s="305">
        <v>7461230000</v>
      </c>
      <c r="K122" s="305">
        <v>7521860000</v>
      </c>
      <c r="L122" s="305">
        <v>7573280000</v>
      </c>
      <c r="M122" s="305">
        <v>7603290000</v>
      </c>
      <c r="N122" s="305">
        <v>7744440000</v>
      </c>
      <c r="O122" s="305">
        <v>7830320000</v>
      </c>
      <c r="P122" s="305">
        <v>7912000000</v>
      </c>
      <c r="Q122" s="305">
        <v>7978120000</v>
      </c>
      <c r="R122" s="305">
        <v>8048760000</v>
      </c>
      <c r="S122" s="305">
        <v>8115830000</v>
      </c>
      <c r="T122" s="305">
        <v>8171630000</v>
      </c>
      <c r="U122" s="305">
        <v>8265540000</v>
      </c>
      <c r="V122" s="305">
        <v>8326580000</v>
      </c>
      <c r="W122" s="305">
        <v>8393640000</v>
      </c>
      <c r="X122" s="305">
        <v>8492540000</v>
      </c>
      <c r="Y122" s="305">
        <v>8569080000</v>
      </c>
      <c r="Z122" s="305">
        <v>8656150000</v>
      </c>
      <c r="AA122" s="305">
        <v>8757100000</v>
      </c>
      <c r="AB122" s="305">
        <v>8870200000</v>
      </c>
      <c r="AC122" s="305">
        <v>8971490000</v>
      </c>
      <c r="AD122" s="305">
        <v>9066120000</v>
      </c>
      <c r="AE122" s="305">
        <v>9175130000</v>
      </c>
      <c r="AF122" s="305">
        <v>9247140000</v>
      </c>
      <c r="AG122" s="305">
        <v>9373080000</v>
      </c>
    </row>
    <row r="123" spans="1:33" ht="14.25" customHeight="1">
      <c r="A123" s="2" t="s">
        <v>3813</v>
      </c>
      <c r="B123" s="305">
        <v>23856400000</v>
      </c>
      <c r="C123" s="305">
        <v>21477600000</v>
      </c>
      <c r="D123" s="305">
        <v>22247300000</v>
      </c>
      <c r="E123" s="305">
        <v>22714500000</v>
      </c>
      <c r="F123" s="305">
        <v>22974000000</v>
      </c>
      <c r="G123" s="305">
        <v>23210500000</v>
      </c>
      <c r="H123" s="305">
        <v>23561300000</v>
      </c>
      <c r="I123" s="305">
        <v>23729300000</v>
      </c>
      <c r="J123" s="305">
        <v>23982400000</v>
      </c>
      <c r="K123" s="305">
        <v>24161000000</v>
      </c>
      <c r="L123" s="305">
        <v>24359500000</v>
      </c>
      <c r="M123" s="305">
        <v>24402300000</v>
      </c>
      <c r="N123" s="305">
        <v>24680500000</v>
      </c>
      <c r="O123" s="305">
        <v>24918900000</v>
      </c>
      <c r="P123" s="305">
        <v>25118200000</v>
      </c>
      <c r="Q123" s="305">
        <v>25187400000</v>
      </c>
      <c r="R123" s="305">
        <v>25273300000</v>
      </c>
      <c r="S123" s="305">
        <v>25373700000</v>
      </c>
      <c r="T123" s="305">
        <v>25492900000</v>
      </c>
      <c r="U123" s="305">
        <v>25653300000</v>
      </c>
      <c r="V123" s="305">
        <v>25665300000</v>
      </c>
      <c r="W123" s="305">
        <v>25781900000</v>
      </c>
      <c r="X123" s="305">
        <v>25947000000</v>
      </c>
      <c r="Y123" s="305">
        <v>26085600000</v>
      </c>
      <c r="Z123" s="305">
        <v>26284100000</v>
      </c>
      <c r="AA123" s="305">
        <v>26343000000</v>
      </c>
      <c r="AB123" s="305">
        <v>26539800000</v>
      </c>
      <c r="AC123" s="305">
        <v>26740600000</v>
      </c>
      <c r="AD123" s="305">
        <v>26925800000</v>
      </c>
      <c r="AE123" s="305">
        <v>27021700000</v>
      </c>
      <c r="AF123" s="305">
        <v>27065200000</v>
      </c>
      <c r="AG123" s="305">
        <v>27319300000</v>
      </c>
    </row>
    <row r="124" spans="1:33" ht="14.25" customHeight="1">
      <c r="A124" s="2" t="s">
        <v>3814</v>
      </c>
      <c r="B124" s="305">
        <v>16212100000</v>
      </c>
      <c r="C124" s="305">
        <v>14733600000</v>
      </c>
      <c r="D124" s="305">
        <v>15131400000</v>
      </c>
      <c r="E124" s="305">
        <v>15370100000</v>
      </c>
      <c r="F124" s="305">
        <v>15478100000</v>
      </c>
      <c r="G124" s="305">
        <v>15607200000</v>
      </c>
      <c r="H124" s="305">
        <v>15771900000</v>
      </c>
      <c r="I124" s="305">
        <v>15901100000</v>
      </c>
      <c r="J124" s="305">
        <v>16013000000</v>
      </c>
      <c r="K124" s="305">
        <v>16103300000</v>
      </c>
      <c r="L124" s="305">
        <v>16150500000</v>
      </c>
      <c r="M124" s="305">
        <v>16169500000</v>
      </c>
      <c r="N124" s="305">
        <v>16278700000</v>
      </c>
      <c r="O124" s="305">
        <v>16356300000</v>
      </c>
      <c r="P124" s="305">
        <v>16415700000</v>
      </c>
      <c r="Q124" s="305">
        <v>16430600000</v>
      </c>
      <c r="R124" s="305">
        <v>16446700000</v>
      </c>
      <c r="S124" s="305">
        <v>16463300000</v>
      </c>
      <c r="T124" s="305">
        <v>16484500000</v>
      </c>
      <c r="U124" s="305">
        <v>16512900000</v>
      </c>
      <c r="V124" s="305">
        <v>16518000000</v>
      </c>
      <c r="W124" s="305">
        <v>16537500000</v>
      </c>
      <c r="X124" s="305">
        <v>16564200000</v>
      </c>
      <c r="Y124" s="305">
        <v>16588000000</v>
      </c>
      <c r="Z124" s="305">
        <v>16623000000</v>
      </c>
      <c r="AA124" s="305">
        <v>16635400000</v>
      </c>
      <c r="AB124" s="305">
        <v>16669300000</v>
      </c>
      <c r="AC124" s="305">
        <v>16704100000</v>
      </c>
      <c r="AD124" s="305">
        <v>16734800000</v>
      </c>
      <c r="AE124" s="305">
        <v>16754200000</v>
      </c>
      <c r="AF124" s="305">
        <v>16762800000</v>
      </c>
      <c r="AG124" s="305">
        <v>16807600000</v>
      </c>
    </row>
    <row r="125" spans="1:33" ht="14.25" customHeight="1">
      <c r="A125" s="2" t="s">
        <v>3815</v>
      </c>
      <c r="B125" s="2">
        <v>0</v>
      </c>
      <c r="C125" s="2">
        <v>0</v>
      </c>
      <c r="D125" s="2">
        <v>0</v>
      </c>
      <c r="E125" s="2">
        <v>0</v>
      </c>
      <c r="F125" s="2">
        <v>0</v>
      </c>
      <c r="G125" s="2">
        <v>0</v>
      </c>
      <c r="H125" s="2">
        <v>0</v>
      </c>
      <c r="I125" s="2">
        <v>0</v>
      </c>
      <c r="J125" s="2">
        <v>0</v>
      </c>
      <c r="K125" s="2">
        <v>0</v>
      </c>
      <c r="L125" s="2">
        <v>0</v>
      </c>
      <c r="M125" s="2">
        <v>0</v>
      </c>
      <c r="N125" s="2">
        <v>0</v>
      </c>
      <c r="O125" s="2">
        <v>0</v>
      </c>
      <c r="P125" s="2">
        <v>0</v>
      </c>
      <c r="Q125" s="2">
        <v>0</v>
      </c>
      <c r="R125" s="2">
        <v>0</v>
      </c>
      <c r="S125" s="2">
        <v>0</v>
      </c>
      <c r="T125" s="2">
        <v>0</v>
      </c>
      <c r="U125" s="2">
        <v>0</v>
      </c>
      <c r="V125" s="2">
        <v>0</v>
      </c>
      <c r="W125" s="2">
        <v>0</v>
      </c>
      <c r="X125" s="2">
        <v>0</v>
      </c>
      <c r="Y125" s="2">
        <v>0</v>
      </c>
      <c r="Z125" s="2">
        <v>0</v>
      </c>
      <c r="AA125" s="2">
        <v>0</v>
      </c>
      <c r="AB125" s="2">
        <v>0</v>
      </c>
      <c r="AC125" s="2">
        <v>0</v>
      </c>
      <c r="AD125" s="2">
        <v>0</v>
      </c>
      <c r="AE125" s="2">
        <v>0</v>
      </c>
      <c r="AF125" s="2">
        <v>0</v>
      </c>
      <c r="AG125" s="2">
        <v>0</v>
      </c>
    </row>
    <row r="126" spans="1:33"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row>
    <row r="127" spans="1:33" ht="14.25" customHeight="1">
      <c r="A127" s="2" t="s">
        <v>3724</v>
      </c>
      <c r="B127" s="2">
        <v>2019</v>
      </c>
      <c r="C127" s="2">
        <v>2020</v>
      </c>
      <c r="D127" s="2">
        <v>2021</v>
      </c>
      <c r="E127" s="2">
        <v>2022</v>
      </c>
      <c r="F127" s="2">
        <v>2023</v>
      </c>
      <c r="G127" s="2">
        <v>2024</v>
      </c>
      <c r="H127" s="2">
        <v>2025</v>
      </c>
      <c r="I127" s="2">
        <v>2026</v>
      </c>
      <c r="J127" s="2">
        <v>2027</v>
      </c>
      <c r="K127" s="2">
        <v>2028</v>
      </c>
      <c r="L127" s="2">
        <v>2029</v>
      </c>
      <c r="M127" s="2">
        <v>2030</v>
      </c>
      <c r="N127" s="2">
        <v>2031</v>
      </c>
      <c r="O127" s="2">
        <v>2032</v>
      </c>
      <c r="P127" s="2">
        <v>2033</v>
      </c>
      <c r="Q127" s="2">
        <v>2034</v>
      </c>
      <c r="R127" s="2">
        <v>2035</v>
      </c>
      <c r="S127" s="2">
        <v>2036</v>
      </c>
      <c r="T127" s="2">
        <v>2037</v>
      </c>
      <c r="U127" s="2">
        <v>2038</v>
      </c>
      <c r="V127" s="2">
        <v>2039</v>
      </c>
      <c r="W127" s="2">
        <v>2040</v>
      </c>
      <c r="X127" s="2">
        <v>2041</v>
      </c>
      <c r="Y127" s="2">
        <v>2042</v>
      </c>
      <c r="Z127" s="2">
        <v>2043</v>
      </c>
      <c r="AA127" s="2">
        <v>2044</v>
      </c>
      <c r="AB127" s="2">
        <v>2045</v>
      </c>
      <c r="AC127" s="2">
        <v>2046</v>
      </c>
      <c r="AD127" s="2">
        <v>2047</v>
      </c>
      <c r="AE127" s="2">
        <v>2048</v>
      </c>
      <c r="AF127" s="2">
        <v>2049</v>
      </c>
      <c r="AG127" s="2">
        <v>2050</v>
      </c>
    </row>
    <row r="128" spans="1:33" ht="14.25" customHeight="1">
      <c r="A128" s="2" t="s">
        <v>3816</v>
      </c>
      <c r="B128" s="2">
        <v>-1056.9100000000001</v>
      </c>
      <c r="C128" s="2">
        <v>-1096.2</v>
      </c>
      <c r="D128" s="2">
        <v>-1076.44</v>
      </c>
      <c r="E128" s="2">
        <v>-1066.72</v>
      </c>
      <c r="F128" s="2">
        <v>-1056.99</v>
      </c>
      <c r="G128" s="2">
        <v>-1047.24</v>
      </c>
      <c r="H128" s="2">
        <v>-1027.54</v>
      </c>
      <c r="I128" s="2">
        <v>-998.16700000000003</v>
      </c>
      <c r="J128" s="2">
        <v>-972.822</v>
      </c>
      <c r="K128" s="2">
        <v>-943.47699999999998</v>
      </c>
      <c r="L128" s="2">
        <v>-914.10699999999997</v>
      </c>
      <c r="M128" s="2">
        <v>-884.76199999999994</v>
      </c>
      <c r="N128" s="2">
        <v>-883.76199999999994</v>
      </c>
      <c r="O128" s="2">
        <v>-883.76199999999994</v>
      </c>
      <c r="P128" s="2">
        <v>-882.76199999999994</v>
      </c>
      <c r="Q128" s="2">
        <v>-882.76199999999994</v>
      </c>
      <c r="R128" s="2">
        <v>-882.76199999999994</v>
      </c>
      <c r="S128" s="2">
        <v>-881.76199999999994</v>
      </c>
      <c r="T128" s="2">
        <v>-881.81700000000001</v>
      </c>
      <c r="U128" s="2">
        <v>-881.81700000000001</v>
      </c>
      <c r="V128" s="2">
        <v>-880.81700000000001</v>
      </c>
      <c r="W128" s="2">
        <v>-880.81700000000001</v>
      </c>
      <c r="X128" s="2">
        <v>-880.81700000000001</v>
      </c>
      <c r="Y128" s="2">
        <v>-879.81700000000001</v>
      </c>
      <c r="Z128" s="2">
        <v>-879.84400000000005</v>
      </c>
      <c r="AA128" s="2">
        <v>-879.84400000000005</v>
      </c>
      <c r="AB128" s="2">
        <v>-878.87099999999998</v>
      </c>
      <c r="AC128" s="2">
        <v>-878.87099999999998</v>
      </c>
      <c r="AD128" s="2">
        <v>-877.87099999999998</v>
      </c>
      <c r="AE128" s="2">
        <v>-877.87099999999998</v>
      </c>
      <c r="AF128" s="2">
        <v>-877.87099999999998</v>
      </c>
      <c r="AG128" s="2">
        <v>-876.899</v>
      </c>
    </row>
    <row r="129" spans="1:33"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row>
    <row r="130" spans="1:33"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row>
    <row r="131" spans="1:33"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row>
    <row r="132" spans="1:33"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row>
    <row r="133" spans="1:33"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row>
    <row r="134" spans="1:33"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row>
    <row r="135" spans="1:33"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row>
    <row r="136" spans="1:33"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row>
    <row r="137" spans="1:33"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row>
    <row r="138" spans="1:33"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row>
    <row r="139" spans="1:33"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row>
    <row r="140" spans="1:33"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row>
    <row r="141" spans="1:33"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row>
    <row r="142" spans="1:33"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row>
    <row r="143" spans="1:33"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row>
    <row r="144" spans="1:33"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row>
    <row r="145" spans="1:33"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row>
    <row r="146" spans="1:33"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row>
    <row r="147" spans="1:33"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row>
    <row r="148" spans="1:33"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row>
    <row r="149" spans="1:33"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row>
    <row r="150" spans="1:33"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row>
    <row r="151" spans="1:33"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row>
    <row r="152" spans="1:33"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row>
    <row r="153" spans="1:33"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row>
    <row r="154" spans="1:33"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row>
    <row r="155" spans="1:33"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row>
    <row r="156" spans="1:33"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row>
    <row r="157" spans="1:33"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row>
    <row r="158" spans="1:33"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row>
    <row r="159" spans="1:33"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row>
    <row r="160" spans="1:33"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row>
    <row r="161" spans="1:33"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row>
    <row r="162" spans="1:33"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row>
    <row r="163" spans="1:33"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row>
    <row r="164" spans="1:33"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row>
    <row r="165" spans="1:33"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row>
    <row r="166" spans="1:33"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row>
    <row r="167" spans="1:33"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row>
    <row r="168" spans="1:33"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row>
    <row r="169" spans="1:33"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row>
    <row r="170" spans="1:33"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row>
    <row r="171" spans="1:33"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row>
    <row r="172" spans="1:33"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row>
    <row r="173" spans="1:33"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row>
    <row r="174" spans="1:33"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row>
    <row r="175" spans="1:33"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row>
    <row r="176" spans="1:33"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row>
    <row r="177" spans="1:33"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row>
    <row r="178" spans="1:33"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row>
    <row r="179" spans="1:33"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row>
    <row r="180" spans="1:33"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row>
    <row r="181" spans="1:33"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row>
    <row r="182" spans="1:33"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row>
    <row r="183" spans="1:33"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row>
    <row r="184" spans="1:33"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row>
    <row r="185" spans="1:33"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row>
    <row r="186" spans="1:33"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row>
    <row r="187" spans="1:33"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row>
    <row r="188" spans="1:33"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row>
    <row r="189" spans="1:33"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row>
    <row r="190" spans="1:33"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row>
    <row r="191" spans="1:33"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row>
    <row r="192" spans="1:33"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row>
    <row r="193" spans="1:33"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row>
    <row r="194" spans="1:33"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row>
    <row r="195" spans="1:33"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row>
    <row r="196" spans="1:33"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row>
    <row r="197" spans="1:33"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row>
    <row r="198" spans="1:33"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row>
    <row r="199" spans="1:33"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row>
    <row r="200" spans="1:33"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row>
    <row r="201" spans="1:33"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row>
    <row r="202" spans="1:33"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row>
    <row r="203" spans="1:33"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row>
    <row r="204" spans="1:33"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row>
    <row r="205" spans="1:33"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row>
    <row r="206" spans="1:33"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row>
    <row r="207" spans="1:33"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row>
    <row r="208" spans="1:33"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row>
    <row r="209" spans="1:33"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row>
    <row r="210" spans="1:33"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row>
    <row r="211" spans="1:33"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row>
    <row r="212" spans="1:33"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row>
    <row r="213" spans="1:33"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row>
    <row r="214" spans="1:33"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row>
    <row r="215" spans="1:33"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row>
    <row r="216" spans="1:33"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row>
    <row r="217" spans="1:33"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row>
    <row r="218" spans="1:33"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row>
    <row r="219" spans="1:33"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row>
    <row r="220" spans="1:33"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row>
    <row r="221" spans="1:33"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row>
    <row r="222" spans="1:33"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row>
    <row r="223" spans="1:33"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row>
    <row r="224" spans="1:33"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row>
    <row r="225" spans="1:33"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row>
    <row r="226" spans="1:33"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row>
    <row r="227" spans="1:33"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row>
    <row r="228" spans="1:33"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row>
    <row r="229" spans="1:33"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row>
    <row r="230" spans="1:33"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row>
    <row r="231" spans="1:33"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row>
    <row r="232" spans="1:33"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row>
    <row r="233" spans="1:33"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row>
    <row r="234" spans="1:33"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row>
    <row r="235" spans="1:33"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row>
    <row r="236" spans="1:33"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row>
    <row r="237" spans="1:33"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row>
    <row r="238" spans="1:33"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row>
    <row r="239" spans="1:33"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row>
    <row r="240" spans="1:33"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row>
    <row r="241" spans="1:33"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row>
    <row r="242" spans="1:33"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row>
    <row r="243" spans="1:33"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row>
    <row r="244" spans="1:33"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row>
    <row r="245" spans="1:33"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row>
    <row r="246" spans="1:33"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row>
    <row r="247" spans="1:33"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row>
    <row r="248" spans="1:33"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row>
    <row r="249" spans="1:33"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row>
    <row r="250" spans="1:33"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row>
    <row r="251" spans="1:33"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row>
    <row r="252" spans="1:33"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row>
    <row r="253" spans="1:33"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row>
    <row r="254" spans="1:33"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row>
    <row r="255" spans="1:33"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row>
    <row r="256" spans="1:33"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row>
    <row r="257" spans="1:33"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row>
    <row r="258" spans="1:33"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row>
    <row r="259" spans="1:33"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row>
    <row r="260" spans="1:33"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row>
    <row r="261" spans="1:33"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row>
    <row r="262" spans="1:33"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row>
    <row r="263" spans="1:33"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row>
    <row r="264" spans="1:33"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row>
    <row r="265" spans="1:33"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row>
    <row r="266" spans="1:33"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row>
    <row r="267" spans="1:33"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row>
    <row r="268" spans="1:33"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row>
    <row r="269" spans="1:33"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row>
    <row r="270" spans="1:33"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row>
    <row r="271" spans="1:33"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row>
    <row r="272" spans="1:33"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row>
    <row r="273" spans="1:33"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row>
    <row r="274" spans="1:33"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row>
    <row r="275" spans="1:33"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row>
    <row r="276" spans="1:33"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row>
    <row r="277" spans="1:33"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row>
    <row r="278" spans="1:33"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row>
    <row r="279" spans="1:33"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row>
    <row r="280" spans="1:33"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row>
    <row r="281" spans="1:33"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row>
    <row r="282" spans="1:33"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row>
    <row r="283" spans="1:33"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row>
    <row r="284" spans="1:33"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row>
    <row r="285" spans="1:33"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row>
    <row r="286" spans="1:33"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row>
    <row r="287" spans="1:33"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row>
    <row r="288" spans="1:33"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row>
    <row r="289" spans="1:33"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row>
    <row r="290" spans="1:33"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row>
    <row r="291" spans="1:33"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row>
    <row r="292" spans="1:33"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row>
    <row r="293" spans="1:33"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row>
    <row r="294" spans="1:33"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row>
    <row r="295" spans="1:33"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row>
    <row r="296" spans="1:33"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row>
    <row r="297" spans="1:33"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row>
    <row r="298" spans="1:33"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row>
    <row r="299" spans="1:33"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row>
    <row r="300" spans="1:33"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row>
    <row r="301" spans="1:33"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row>
    <row r="302" spans="1:33"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row>
    <row r="303" spans="1:33"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row>
    <row r="304" spans="1:33"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row>
    <row r="305" spans="1:33"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row>
    <row r="306" spans="1:33"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row>
    <row r="307" spans="1:33"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row>
    <row r="308" spans="1:33"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row>
    <row r="309" spans="1:33"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row>
    <row r="310" spans="1:33"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row>
    <row r="311" spans="1:33"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row>
    <row r="312" spans="1:33"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row>
    <row r="313" spans="1:33"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row>
    <row r="314" spans="1:33"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row>
    <row r="315" spans="1:33"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row>
    <row r="316" spans="1:33"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row>
    <row r="317" spans="1:33"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row>
    <row r="318" spans="1:33"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row>
    <row r="319" spans="1:33"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row>
    <row r="320" spans="1:33"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row>
    <row r="321" spans="1:33"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row>
    <row r="322" spans="1:33"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row>
    <row r="323" spans="1:33"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row>
    <row r="324" spans="1:33"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row>
    <row r="325" spans="1:33"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row>
    <row r="326" spans="1:33"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row>
    <row r="327" spans="1:33"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row>
    <row r="328" spans="1:33"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row>
    <row r="329" spans="1:33"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row>
    <row r="330" spans="1:33"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row>
    <row r="331" spans="1:33"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row>
    <row r="332" spans="1:33"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row>
    <row r="333" spans="1:33"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row>
    <row r="334" spans="1:33"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row>
    <row r="335" spans="1:33"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row>
    <row r="336" spans="1:33"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row>
    <row r="337" spans="1:33"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row>
    <row r="338" spans="1:33"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row>
    <row r="339" spans="1:33"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row>
    <row r="340" spans="1:33"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row>
    <row r="341" spans="1:33"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row>
    <row r="342" spans="1:33"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row>
    <row r="343" spans="1:33"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row>
    <row r="344" spans="1:33"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row>
    <row r="345" spans="1:33"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row>
    <row r="346" spans="1:33"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row>
    <row r="347" spans="1:33"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row>
    <row r="348" spans="1:33"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row>
    <row r="349" spans="1:33"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row>
    <row r="350" spans="1:33"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row>
    <row r="351" spans="1:33"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row>
    <row r="352" spans="1:33"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row>
    <row r="353" spans="1:33"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row>
    <row r="354" spans="1:33"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row>
    <row r="355" spans="1:33"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row>
    <row r="356" spans="1:33"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row>
    <row r="357" spans="1:33"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row>
    <row r="358" spans="1:33"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row>
    <row r="359" spans="1:33"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row>
    <row r="360" spans="1:33"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row>
    <row r="361" spans="1:33"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row>
    <row r="362" spans="1:33"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row>
    <row r="363" spans="1:33"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row>
    <row r="364" spans="1:33"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row>
    <row r="365" spans="1:33"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row>
    <row r="366" spans="1:33"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row>
    <row r="367" spans="1:33"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row>
    <row r="368" spans="1:33"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row>
    <row r="369" spans="1:33"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row>
    <row r="370" spans="1:33"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row>
    <row r="371" spans="1:33"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row>
    <row r="372" spans="1:33"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row>
    <row r="373" spans="1:33"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row>
    <row r="374" spans="1:33"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row>
    <row r="375" spans="1:33"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row>
    <row r="376" spans="1:33"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row>
    <row r="377" spans="1:33"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row>
    <row r="378" spans="1:33"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row>
    <row r="379" spans="1:33"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row>
    <row r="380" spans="1:33"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row>
    <row r="381" spans="1:33"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row>
    <row r="382" spans="1:33"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row>
    <row r="383" spans="1:33"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row>
    <row r="384" spans="1:33"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row>
    <row r="385" spans="1:33"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row>
    <row r="386" spans="1:33"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row>
    <row r="387" spans="1:33"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row>
    <row r="388" spans="1:33"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row>
    <row r="389" spans="1:33"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row>
    <row r="390" spans="1:33"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row>
    <row r="391" spans="1:33"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row>
    <row r="392" spans="1:33"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row>
    <row r="393" spans="1:33"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row>
    <row r="394" spans="1:33"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row>
    <row r="395" spans="1:33"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row>
    <row r="396" spans="1:33"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row>
    <row r="397" spans="1:33"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row>
    <row r="398" spans="1:33"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row>
    <row r="399" spans="1:33"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row>
    <row r="400" spans="1:33"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row>
    <row r="401" spans="1:33"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row>
    <row r="402" spans="1:33"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row>
    <row r="403" spans="1:33"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row>
    <row r="404" spans="1:33"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row>
    <row r="405" spans="1:33"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row>
    <row r="406" spans="1:33"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row>
    <row r="407" spans="1:33"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row>
    <row r="408" spans="1:33"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row>
    <row r="409" spans="1:33"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row>
    <row r="410" spans="1:33"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row>
    <row r="411" spans="1:33"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row>
    <row r="412" spans="1:33"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row>
    <row r="413" spans="1:33"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row>
    <row r="414" spans="1:33"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row>
    <row r="415" spans="1:33"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row>
    <row r="416" spans="1:33"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row>
    <row r="417" spans="1:33"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row>
    <row r="418" spans="1:33"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row>
    <row r="419" spans="1:33"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row>
    <row r="420" spans="1:33"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row>
    <row r="421" spans="1:33"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row>
    <row r="422" spans="1:33"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row>
    <row r="423" spans="1:33"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row>
    <row r="424" spans="1:33"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row>
    <row r="425" spans="1:33"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row>
    <row r="426" spans="1:33"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row>
    <row r="427" spans="1:33"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row>
    <row r="428" spans="1:33"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row>
    <row r="429" spans="1:33"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row>
    <row r="430" spans="1:33"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row>
    <row r="431" spans="1:33"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row>
    <row r="432" spans="1:33"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row>
    <row r="433" spans="1:33"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row>
    <row r="434" spans="1:33"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row>
    <row r="435" spans="1:33"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row>
    <row r="436" spans="1:33"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row>
    <row r="437" spans="1:33"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row>
    <row r="438" spans="1:33"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row>
    <row r="439" spans="1:33"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row>
    <row r="440" spans="1:33"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row>
    <row r="441" spans="1:33"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row>
    <row r="442" spans="1:33"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row>
    <row r="443" spans="1:33"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row>
    <row r="444" spans="1:33"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row>
    <row r="445" spans="1:33"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row>
    <row r="446" spans="1:33"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row>
    <row r="447" spans="1:33"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row>
    <row r="448" spans="1:33"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row>
    <row r="449" spans="1:33"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row>
    <row r="450" spans="1:33"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row>
    <row r="451" spans="1:33"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row>
    <row r="452" spans="1:33"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row>
    <row r="453" spans="1:33"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row>
    <row r="454" spans="1:33"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row>
    <row r="455" spans="1:33"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row>
    <row r="456" spans="1:33"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row>
    <row r="457" spans="1:33"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row>
    <row r="458" spans="1:33"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row>
    <row r="459" spans="1:33"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row>
    <row r="460" spans="1:33"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row>
    <row r="461" spans="1:33"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row>
    <row r="462" spans="1:33"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row>
    <row r="463" spans="1:33"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row>
    <row r="464" spans="1:33"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row>
    <row r="465" spans="1:33"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row>
    <row r="466" spans="1:33"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row>
    <row r="467" spans="1:33"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row>
    <row r="468" spans="1:33"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row>
    <row r="469" spans="1:33"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row>
    <row r="470" spans="1:33"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row>
    <row r="471" spans="1:33"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row>
    <row r="472" spans="1:33"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row>
    <row r="473" spans="1:33"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row>
    <row r="474" spans="1:33"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row>
    <row r="475" spans="1:33"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row>
    <row r="476" spans="1:33"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row>
    <row r="477" spans="1:33"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row>
    <row r="478" spans="1:33"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row>
    <row r="479" spans="1:33"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row>
    <row r="480" spans="1:33"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row>
    <row r="481" spans="1:33"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row>
    <row r="482" spans="1:33"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row>
    <row r="483" spans="1:33"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row>
    <row r="484" spans="1:33"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row>
    <row r="485" spans="1:33"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row>
    <row r="486" spans="1:33"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row>
    <row r="487" spans="1:33"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row>
    <row r="488" spans="1:33"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row>
    <row r="489" spans="1:33"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row>
    <row r="490" spans="1:33"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row>
    <row r="491" spans="1:33"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row>
    <row r="492" spans="1:33"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row>
    <row r="493" spans="1:33"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row>
    <row r="494" spans="1:33"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row>
    <row r="495" spans="1:33"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row>
    <row r="496" spans="1:33"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row>
    <row r="497" spans="1:33"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row>
    <row r="498" spans="1:33"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row>
    <row r="499" spans="1:33"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row>
    <row r="500" spans="1:33"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row>
    <row r="501" spans="1:33"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row>
    <row r="502" spans="1:33"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row>
    <row r="503" spans="1:33"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row>
    <row r="504" spans="1:33"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row>
    <row r="505" spans="1:33"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row>
    <row r="506" spans="1:33"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row>
    <row r="507" spans="1:33"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row>
    <row r="508" spans="1:33"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row>
    <row r="509" spans="1:33"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row>
    <row r="510" spans="1:33"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row>
    <row r="511" spans="1:33"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row>
    <row r="512" spans="1:33"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row>
    <row r="513" spans="1:33"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row>
    <row r="514" spans="1:33"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row>
    <row r="515" spans="1:33"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row>
    <row r="516" spans="1:33"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row>
    <row r="517" spans="1:33"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row>
    <row r="518" spans="1:33"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row>
    <row r="519" spans="1:33"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row>
    <row r="520" spans="1:33"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row>
    <row r="521" spans="1:33"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row>
    <row r="522" spans="1:33"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row>
    <row r="523" spans="1:33"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row>
    <row r="524" spans="1:33"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row>
    <row r="525" spans="1:33"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row>
    <row r="526" spans="1:33"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row>
    <row r="527" spans="1:33"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row>
    <row r="528" spans="1:33"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row>
    <row r="529" spans="1:33"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row>
    <row r="530" spans="1:33"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row>
    <row r="531" spans="1:33"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row>
    <row r="532" spans="1:33"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row>
    <row r="533" spans="1:33"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row>
    <row r="534" spans="1:33"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row>
    <row r="535" spans="1:33"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row>
    <row r="536" spans="1:33"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row>
    <row r="537" spans="1:33"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row>
    <row r="538" spans="1:33"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row>
    <row r="539" spans="1:33"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row>
    <row r="540" spans="1:33"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row>
    <row r="541" spans="1:33"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row>
    <row r="542" spans="1:33"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row>
    <row r="543" spans="1:33"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row>
    <row r="544" spans="1:33"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row>
    <row r="545" spans="1:33"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row>
    <row r="546" spans="1:33"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row>
    <row r="547" spans="1:33"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row>
    <row r="548" spans="1:33"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row>
    <row r="549" spans="1:33"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row>
    <row r="550" spans="1:33"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row>
    <row r="551" spans="1:33"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row>
    <row r="552" spans="1:33"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row>
    <row r="553" spans="1:33"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row>
    <row r="554" spans="1:33"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row>
    <row r="555" spans="1:33"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row>
    <row r="556" spans="1:33"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row>
    <row r="557" spans="1:33"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row>
    <row r="558" spans="1:33"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row>
    <row r="559" spans="1:33"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row>
    <row r="560" spans="1:33"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row>
    <row r="561" spans="1:33"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row>
    <row r="562" spans="1:33"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row>
    <row r="563" spans="1:33"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row>
    <row r="564" spans="1:33"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row>
    <row r="565" spans="1:33"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row>
    <row r="566" spans="1:33"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row>
    <row r="567" spans="1:33"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row>
    <row r="568" spans="1:33"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row>
    <row r="569" spans="1:33"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row>
    <row r="570" spans="1:33"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row>
    <row r="571" spans="1:33"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row>
    <row r="572" spans="1:33"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row>
    <row r="573" spans="1:33"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row>
    <row r="574" spans="1:33"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row>
    <row r="575" spans="1:33"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row>
    <row r="576" spans="1:33"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row>
    <row r="577" spans="1:33"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row>
    <row r="578" spans="1:33"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row>
    <row r="579" spans="1:33"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row>
    <row r="580" spans="1:33"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row>
    <row r="581" spans="1:33"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row>
    <row r="582" spans="1:33"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row>
    <row r="583" spans="1:33"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row>
    <row r="584" spans="1:33"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row>
    <row r="585" spans="1:33"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row>
    <row r="586" spans="1:33"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row>
    <row r="587" spans="1:33"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row>
    <row r="588" spans="1:33"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row>
    <row r="589" spans="1:33"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row>
    <row r="590" spans="1:33"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row>
    <row r="591" spans="1:33"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row>
    <row r="592" spans="1:33"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row>
    <row r="593" spans="1:33"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row>
    <row r="594" spans="1:33"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row>
    <row r="595" spans="1:33"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row>
    <row r="596" spans="1:33"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row>
    <row r="597" spans="1:33"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row>
    <row r="598" spans="1:33"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row>
    <row r="599" spans="1:33"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row>
    <row r="600" spans="1:33"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row>
    <row r="601" spans="1:33"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row>
    <row r="602" spans="1:33"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row>
    <row r="603" spans="1:33"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row>
    <row r="604" spans="1:33"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row>
    <row r="605" spans="1:33"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row>
    <row r="606" spans="1:33"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row>
    <row r="607" spans="1:33"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row>
    <row r="608" spans="1:33"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row>
    <row r="609" spans="1:33"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row>
    <row r="610" spans="1:33"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row>
    <row r="611" spans="1:33"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row>
    <row r="612" spans="1:33"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row>
    <row r="613" spans="1:33"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row>
    <row r="614" spans="1:33"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row>
    <row r="615" spans="1:33"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row>
    <row r="616" spans="1:33"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row>
    <row r="617" spans="1:33"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row>
    <row r="618" spans="1:33"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row>
    <row r="619" spans="1:33"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row>
    <row r="620" spans="1:33"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row>
    <row r="621" spans="1:33"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row>
    <row r="622" spans="1:33"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row>
    <row r="623" spans="1:33"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row>
    <row r="624" spans="1:33"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row>
    <row r="625" spans="1:33"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row>
    <row r="626" spans="1:33"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row>
    <row r="627" spans="1:33"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row>
    <row r="628" spans="1:33"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row>
    <row r="629" spans="1:33"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row>
    <row r="630" spans="1:33"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row>
    <row r="631" spans="1:33"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row>
    <row r="632" spans="1:33"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row>
    <row r="633" spans="1:33"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row>
    <row r="634" spans="1:33"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row>
    <row r="635" spans="1:33"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row>
    <row r="636" spans="1:33"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row>
    <row r="637" spans="1:33"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row>
    <row r="638" spans="1:33"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row>
    <row r="639" spans="1:33"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row>
    <row r="640" spans="1:33"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row>
    <row r="641" spans="1:33"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row>
    <row r="642" spans="1:33"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row>
    <row r="643" spans="1:33"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row>
    <row r="644" spans="1:33"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row>
    <row r="645" spans="1:33"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row>
    <row r="646" spans="1:33"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row>
    <row r="647" spans="1:33"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row>
    <row r="648" spans="1:33"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row>
    <row r="649" spans="1:33"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row>
    <row r="650" spans="1:33"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row>
    <row r="651" spans="1:33"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row>
    <row r="652" spans="1:33"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row>
    <row r="653" spans="1:33"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row>
    <row r="654" spans="1:33"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row>
    <row r="655" spans="1:33"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row>
    <row r="656" spans="1:33"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row>
    <row r="657" spans="1:33"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row>
    <row r="658" spans="1:33"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row>
    <row r="659" spans="1:33"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row>
    <row r="660" spans="1:33"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row>
    <row r="661" spans="1:33"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row>
    <row r="662" spans="1:33"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row>
    <row r="663" spans="1:33"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row>
    <row r="664" spans="1:33"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row>
    <row r="665" spans="1:33"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row>
    <row r="666" spans="1:33"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row>
    <row r="667" spans="1:33"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row>
    <row r="668" spans="1:33"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row>
    <row r="669" spans="1:33"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row>
    <row r="670" spans="1:33"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row>
    <row r="671" spans="1:33"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row>
    <row r="672" spans="1:33"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row>
    <row r="673" spans="1:33"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row>
    <row r="674" spans="1:33"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row>
    <row r="675" spans="1:33"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row>
    <row r="676" spans="1:33"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row>
    <row r="677" spans="1:33"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row>
    <row r="678" spans="1:33"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row>
    <row r="679" spans="1:33"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row>
    <row r="680" spans="1:33"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row>
    <row r="681" spans="1:33"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row>
    <row r="682" spans="1:33"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row>
    <row r="683" spans="1:33"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row>
    <row r="684" spans="1:33"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row>
    <row r="685" spans="1:33"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row>
    <row r="686" spans="1:33"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row>
    <row r="687" spans="1:33"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row>
    <row r="688" spans="1:33"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row>
    <row r="689" spans="1:33"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row>
    <row r="690" spans="1:33"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row>
    <row r="691" spans="1:33"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row>
    <row r="692" spans="1:33"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row>
    <row r="693" spans="1:33"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row>
    <row r="694" spans="1:33"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row>
    <row r="695" spans="1:33"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row>
    <row r="696" spans="1:33"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row>
    <row r="697" spans="1:33"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row>
    <row r="698" spans="1:33"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row>
    <row r="699" spans="1:33"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row>
    <row r="700" spans="1:33"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row>
    <row r="701" spans="1:33"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row>
    <row r="702" spans="1:33"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row>
    <row r="703" spans="1:33"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row>
    <row r="704" spans="1:33"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row>
    <row r="705" spans="1:33"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row>
    <row r="706" spans="1:33"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row>
    <row r="707" spans="1:33"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row>
    <row r="708" spans="1:33"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row>
    <row r="709" spans="1:33"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row>
    <row r="710" spans="1:33"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row>
    <row r="711" spans="1:33"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row>
    <row r="712" spans="1:33"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row>
    <row r="713" spans="1:33"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row>
    <row r="714" spans="1:33"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row>
    <row r="715" spans="1:33"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row>
    <row r="716" spans="1:33"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row>
    <row r="717" spans="1:33"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row>
    <row r="718" spans="1:33"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row>
    <row r="719" spans="1:33"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row>
    <row r="720" spans="1:33"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row>
    <row r="721" spans="1:33"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row>
    <row r="722" spans="1:33"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row>
    <row r="723" spans="1:33"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row>
    <row r="724" spans="1:33"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row>
    <row r="725" spans="1:33"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row>
    <row r="726" spans="1:33"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row>
    <row r="727" spans="1:33"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row>
    <row r="728" spans="1:33"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row>
    <row r="729" spans="1:33"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row>
    <row r="730" spans="1:33"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row>
    <row r="731" spans="1:33"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row>
    <row r="732" spans="1:33"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row>
    <row r="733" spans="1:33"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row>
    <row r="734" spans="1:33"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row>
    <row r="735" spans="1:33"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row>
    <row r="736" spans="1:33"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row>
    <row r="737" spans="1:33"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row>
    <row r="738" spans="1:33"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row>
    <row r="739" spans="1:33"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row>
    <row r="740" spans="1:33"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row>
    <row r="741" spans="1:33"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row>
    <row r="742" spans="1:33"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row>
    <row r="743" spans="1:33"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row>
    <row r="744" spans="1:33"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row>
    <row r="745" spans="1:33"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row>
    <row r="746" spans="1:33"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row>
    <row r="747" spans="1:33"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row>
    <row r="748" spans="1:33"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row>
    <row r="749" spans="1:33"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row>
    <row r="750" spans="1:33"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row>
    <row r="751" spans="1:33"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row>
    <row r="752" spans="1:33"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row>
    <row r="753" spans="1:33"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row>
    <row r="754" spans="1:33"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row>
    <row r="755" spans="1:33"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row>
    <row r="756" spans="1:33"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row>
    <row r="757" spans="1:33"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row>
    <row r="758" spans="1:33"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row>
    <row r="759" spans="1:33"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row>
    <row r="760" spans="1:33"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row>
    <row r="761" spans="1:33"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row>
    <row r="762" spans="1:33"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row>
    <row r="763" spans="1:33"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row>
    <row r="764" spans="1:33"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row>
    <row r="765" spans="1:33"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row>
    <row r="766" spans="1:33"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row>
    <row r="767" spans="1:33"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row>
    <row r="768" spans="1:33"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row>
    <row r="769" spans="1:33"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row>
    <row r="770" spans="1:33"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row>
    <row r="771" spans="1:33"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row>
    <row r="772" spans="1:33"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row>
    <row r="773" spans="1:33"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row>
    <row r="774" spans="1:33"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row>
    <row r="775" spans="1:33"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row>
    <row r="776" spans="1:33"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row>
    <row r="777" spans="1:33"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row>
    <row r="778" spans="1:33"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row>
    <row r="779" spans="1:33"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row>
    <row r="780" spans="1:33"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row>
    <row r="781" spans="1:33"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row>
    <row r="782" spans="1:33"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row>
    <row r="783" spans="1:33"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row>
    <row r="784" spans="1:33"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row>
    <row r="785" spans="1:33"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row>
    <row r="786" spans="1:33"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row>
    <row r="787" spans="1:33"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row>
    <row r="788" spans="1:33"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row>
    <row r="789" spans="1:33"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row>
    <row r="790" spans="1:33"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row>
    <row r="791" spans="1:33"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row>
    <row r="792" spans="1:33"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row>
    <row r="793" spans="1:33"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row>
    <row r="794" spans="1:33"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row>
    <row r="795" spans="1:33"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row>
    <row r="796" spans="1:33"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row>
    <row r="797" spans="1:33"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row>
    <row r="798" spans="1:33"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row>
    <row r="799" spans="1:33"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row>
    <row r="800" spans="1:33"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row>
    <row r="801" spans="1:33"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row>
    <row r="802" spans="1:33"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row>
    <row r="803" spans="1:33"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row>
    <row r="804" spans="1:33"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row>
    <row r="805" spans="1:33"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row>
    <row r="806" spans="1:33"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row>
    <row r="807" spans="1:33"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row>
    <row r="808" spans="1:33"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row>
    <row r="809" spans="1:33"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row>
    <row r="810" spans="1:33"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row>
    <row r="811" spans="1:33"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row>
    <row r="812" spans="1:33"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row>
    <row r="813" spans="1:33"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row>
    <row r="814" spans="1:33"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row>
    <row r="815" spans="1:33"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row>
    <row r="816" spans="1:33"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row>
    <row r="817" spans="1:33"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row>
    <row r="818" spans="1:33"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row>
    <row r="819" spans="1:33"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row>
    <row r="820" spans="1:33"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row>
    <row r="821" spans="1:33"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row>
    <row r="822" spans="1:33"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row>
    <row r="823" spans="1:33"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row>
    <row r="824" spans="1:33"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row>
    <row r="825" spans="1:33"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row>
    <row r="826" spans="1:33"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row>
    <row r="827" spans="1:33"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row>
    <row r="828" spans="1:33"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row>
    <row r="829" spans="1:33"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row>
    <row r="830" spans="1:33"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row>
    <row r="831" spans="1:33"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row>
    <row r="832" spans="1:33"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row>
    <row r="833" spans="1:33"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row>
    <row r="834" spans="1:33"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row>
    <row r="835" spans="1:33"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row>
    <row r="836" spans="1:33"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row>
    <row r="837" spans="1:33"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row>
    <row r="838" spans="1:33"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row>
    <row r="839" spans="1:33"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row>
    <row r="840" spans="1:33"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row>
    <row r="841" spans="1:33"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row>
    <row r="842" spans="1:33"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row>
    <row r="843" spans="1:33"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row>
    <row r="844" spans="1:33"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row>
    <row r="845" spans="1:33"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row>
    <row r="846" spans="1:33"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row>
    <row r="847" spans="1:33"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row>
    <row r="848" spans="1:33"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row>
    <row r="849" spans="1:33"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row>
    <row r="850" spans="1:33"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row>
    <row r="851" spans="1:33"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row>
    <row r="852" spans="1:33"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row>
    <row r="853" spans="1:33"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row>
    <row r="854" spans="1:33"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row>
    <row r="855" spans="1:33"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row>
    <row r="856" spans="1:33"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row>
    <row r="857" spans="1:33"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row>
    <row r="858" spans="1:33"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row>
    <row r="859" spans="1:33"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row>
    <row r="860" spans="1:33"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row>
    <row r="861" spans="1:33"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row>
    <row r="862" spans="1:33"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row>
    <row r="863" spans="1:33"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row>
    <row r="864" spans="1:33"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row>
    <row r="865" spans="1:33"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row>
    <row r="866" spans="1:33"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row>
    <row r="867" spans="1:33"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row>
    <row r="868" spans="1:33"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row>
    <row r="869" spans="1:33"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row>
    <row r="870" spans="1:33"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row>
    <row r="871" spans="1:33"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row>
    <row r="872" spans="1:33"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row>
    <row r="873" spans="1:33"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row>
    <row r="874" spans="1:33"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row>
    <row r="875" spans="1:33"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row>
    <row r="876" spans="1:33"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row>
    <row r="877" spans="1:33"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row>
    <row r="878" spans="1:33"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row>
    <row r="879" spans="1:33"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row>
    <row r="880" spans="1:33"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row>
    <row r="881" spans="1:33"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row>
    <row r="882" spans="1:33"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row>
    <row r="883" spans="1:33"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row>
    <row r="884" spans="1:33"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row>
    <row r="885" spans="1:33"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row>
    <row r="886" spans="1:33"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row>
    <row r="887" spans="1:33"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row>
    <row r="888" spans="1:33"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row>
    <row r="889" spans="1:33"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row>
    <row r="890" spans="1:33"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row>
    <row r="891" spans="1:33"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row>
    <row r="892" spans="1:33"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row>
    <row r="893" spans="1:33"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row>
    <row r="894" spans="1:33"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row>
    <row r="895" spans="1:33"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row>
    <row r="896" spans="1:33"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row>
    <row r="897" spans="1:33"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row>
    <row r="898" spans="1:33"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row>
    <row r="899" spans="1:33"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row>
    <row r="900" spans="1:33"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row>
    <row r="901" spans="1:33"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row>
    <row r="902" spans="1:33"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row>
    <row r="903" spans="1:33"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row>
    <row r="904" spans="1:33"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row>
    <row r="905" spans="1:33"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row>
    <row r="906" spans="1:33"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row>
    <row r="907" spans="1:33"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row>
    <row r="908" spans="1:33"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row>
    <row r="909" spans="1:33"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row>
    <row r="910" spans="1:33"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row>
    <row r="911" spans="1:33"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row>
    <row r="912" spans="1:33"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row>
    <row r="913" spans="1:33"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row>
    <row r="914" spans="1:33"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row>
    <row r="915" spans="1:33"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row>
    <row r="916" spans="1:33"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row>
    <row r="917" spans="1:33"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row>
    <row r="918" spans="1:33"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row>
    <row r="919" spans="1:33"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row>
    <row r="920" spans="1:33"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row>
    <row r="921" spans="1:33"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row>
    <row r="922" spans="1:33"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row>
    <row r="923" spans="1:33"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row>
    <row r="924" spans="1:33"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row>
    <row r="925" spans="1:33"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row>
    <row r="926" spans="1:33"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row>
    <row r="927" spans="1:33"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row>
    <row r="928" spans="1:33"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row>
    <row r="929" spans="1:33"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row>
    <row r="930" spans="1:33"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row>
    <row r="931" spans="1:33"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row>
    <row r="932" spans="1:33"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row>
    <row r="933" spans="1:33"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row>
    <row r="934" spans="1:33"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row>
    <row r="935" spans="1:33"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row>
    <row r="936" spans="1:33"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row>
    <row r="937" spans="1:33"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row>
    <row r="938" spans="1:33"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row>
    <row r="939" spans="1:33"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row>
    <row r="940" spans="1:33"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row>
    <row r="941" spans="1:33"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row>
    <row r="942" spans="1:33"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row>
    <row r="943" spans="1:33"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row>
    <row r="944" spans="1:33"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row>
    <row r="945" spans="1:33"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row>
    <row r="946" spans="1:33"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row>
    <row r="947" spans="1:33"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row>
    <row r="948" spans="1:33"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row>
    <row r="949" spans="1:33"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row>
    <row r="950" spans="1:33"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row>
    <row r="951" spans="1:33"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row>
    <row r="952" spans="1:33"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row>
    <row r="953" spans="1:33"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row>
    <row r="954" spans="1:33"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row>
    <row r="955" spans="1:33"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row>
    <row r="956" spans="1:33"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row>
    <row r="957" spans="1:33"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row>
    <row r="958" spans="1:33"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row>
    <row r="959" spans="1:33"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row>
    <row r="960" spans="1:33"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row>
    <row r="961" spans="1:33"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row>
    <row r="962" spans="1:33"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row>
    <row r="963" spans="1:33"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row>
    <row r="964" spans="1:33"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row>
    <row r="965" spans="1:33"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row>
    <row r="966" spans="1:33"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row>
    <row r="967" spans="1:33"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row>
    <row r="968" spans="1:33"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row>
    <row r="969" spans="1:33"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row>
    <row r="970" spans="1:33"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row>
    <row r="971" spans="1:33"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row>
    <row r="972" spans="1:33"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row>
    <row r="973" spans="1:33"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row>
    <row r="974" spans="1:33"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row>
    <row r="975" spans="1:33"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row>
    <row r="976" spans="1:33"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row>
    <row r="977" spans="1:33"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row>
    <row r="978" spans="1:33"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row>
    <row r="979" spans="1:33"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row>
    <row r="980" spans="1:33"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row>
    <row r="981" spans="1:33"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row>
    <row r="982" spans="1:33"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row>
    <row r="983" spans="1:33"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row>
    <row r="984" spans="1:33"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row>
    <row r="985" spans="1:33"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row>
    <row r="986" spans="1:33"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row>
    <row r="987" spans="1:33"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row>
    <row r="988" spans="1:33"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row>
    <row r="989" spans="1:33"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row>
    <row r="990" spans="1:33"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row>
    <row r="991" spans="1:33"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row>
    <row r="992" spans="1:33"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row>
    <row r="993" spans="1:33"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row>
    <row r="994" spans="1:33"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row>
    <row r="995" spans="1:33"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row>
    <row r="996" spans="1:33"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row>
    <row r="997" spans="1:33"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row>
    <row r="998" spans="1:33"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row>
    <row r="999" spans="1:33"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row>
    <row r="1000" spans="1:33"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C1000"/>
  <sheetViews>
    <sheetView workbookViewId="0"/>
  </sheetViews>
  <sheetFormatPr defaultColWidth="12.625" defaultRowHeight="15" customHeight="1"/>
  <cols>
    <col min="1" max="1" width="69.75" customWidth="1"/>
    <col min="2" max="2" width="11.125" customWidth="1"/>
    <col min="3" max="3" width="15.25" customWidth="1"/>
    <col min="4" max="4" width="19.25" customWidth="1"/>
    <col min="5" max="5" width="17" customWidth="1"/>
    <col min="7" max="7" width="22.875" customWidth="1"/>
    <col min="8" max="8" width="23.375" customWidth="1"/>
    <col min="9" max="9" width="15.625" customWidth="1"/>
    <col min="10" max="14" width="8" customWidth="1"/>
    <col min="15" max="15" width="22.625" customWidth="1"/>
    <col min="16" max="16" width="10.875" customWidth="1"/>
    <col min="17" max="17" width="17.375" customWidth="1"/>
    <col min="18" max="19" width="10.875" customWidth="1"/>
    <col min="20" max="21" width="14.25" customWidth="1"/>
    <col min="22" max="22" width="9.5" customWidth="1"/>
    <col min="23" max="29" width="8" customWidth="1"/>
  </cols>
  <sheetData>
    <row r="1" spans="1:29" ht="14.25" customHeight="1">
      <c r="A1" s="373" t="s">
        <v>180</v>
      </c>
      <c r="B1" s="335"/>
      <c r="C1" s="335"/>
      <c r="D1" s="335"/>
      <c r="E1" s="335"/>
      <c r="F1" s="2"/>
      <c r="G1" s="2"/>
      <c r="H1" s="2"/>
      <c r="I1" s="2"/>
      <c r="J1" s="2"/>
      <c r="K1" s="2"/>
      <c r="L1" s="2"/>
      <c r="M1" s="2"/>
      <c r="N1" s="2"/>
      <c r="O1" s="2"/>
      <c r="P1" s="2"/>
      <c r="Q1" s="2"/>
      <c r="R1" s="2"/>
      <c r="S1" s="2"/>
      <c r="T1" s="2"/>
      <c r="U1" s="2"/>
      <c r="V1" s="2"/>
      <c r="W1" s="2"/>
      <c r="X1" s="2"/>
      <c r="Y1" s="2"/>
      <c r="Z1" s="2"/>
      <c r="AA1" s="2"/>
      <c r="AB1" s="2"/>
      <c r="AC1" s="2"/>
    </row>
    <row r="2" spans="1:29" ht="14.25" customHeight="1">
      <c r="A2" s="375" t="s">
        <v>3817</v>
      </c>
      <c r="B2" s="335"/>
      <c r="C2" s="335"/>
      <c r="D2" s="335"/>
      <c r="E2" s="335"/>
      <c r="F2" s="2"/>
      <c r="G2" s="2"/>
      <c r="H2" s="2"/>
      <c r="I2" s="2"/>
      <c r="J2" s="2"/>
      <c r="K2" s="2"/>
      <c r="L2" s="2"/>
      <c r="M2" s="2"/>
      <c r="N2" s="2"/>
      <c r="O2" s="2"/>
      <c r="P2" s="2"/>
      <c r="Q2" s="2"/>
      <c r="R2" s="2"/>
      <c r="S2" s="2"/>
      <c r="T2" s="2"/>
      <c r="U2" s="2"/>
      <c r="V2" s="2"/>
      <c r="W2" s="2"/>
      <c r="X2" s="2"/>
      <c r="Y2" s="2"/>
      <c r="Z2" s="2"/>
      <c r="AA2" s="2"/>
      <c r="AB2" s="2"/>
      <c r="AC2" s="2"/>
    </row>
    <row r="3" spans="1:29" ht="14.25" customHeight="1">
      <c r="A3" s="2"/>
      <c r="B3" s="2"/>
      <c r="C3" s="2"/>
      <c r="D3" s="2"/>
      <c r="E3" s="2"/>
      <c r="F3" s="2"/>
      <c r="G3" s="2"/>
      <c r="H3" s="2"/>
      <c r="I3" s="2"/>
      <c r="J3" s="2"/>
      <c r="K3" s="2"/>
      <c r="L3" s="2"/>
      <c r="M3" s="2"/>
      <c r="N3" s="2"/>
      <c r="O3" s="2"/>
      <c r="P3" s="2"/>
      <c r="Q3" s="2"/>
      <c r="R3" s="2"/>
      <c r="S3" s="2"/>
      <c r="T3" s="2"/>
      <c r="U3" s="2"/>
      <c r="V3" s="2"/>
      <c r="W3" s="2"/>
      <c r="X3" s="2"/>
      <c r="Y3" s="2"/>
      <c r="Z3" s="2"/>
      <c r="AA3" s="2"/>
      <c r="AB3" s="2"/>
      <c r="AC3" s="2"/>
    </row>
    <row r="4" spans="1:29" ht="14.25" customHeight="1">
      <c r="A4" s="2"/>
      <c r="B4" s="2"/>
      <c r="C4" s="2"/>
      <c r="D4" s="2"/>
      <c r="E4" s="2"/>
      <c r="F4" s="2"/>
      <c r="G4" s="2"/>
      <c r="H4" s="2"/>
      <c r="I4" s="2"/>
      <c r="J4" s="2"/>
      <c r="K4" s="2"/>
      <c r="L4" s="2"/>
      <c r="M4" s="2"/>
      <c r="N4" s="2"/>
      <c r="O4" s="2"/>
      <c r="P4" s="2"/>
      <c r="Q4" s="2"/>
      <c r="R4" s="2"/>
      <c r="S4" s="2"/>
      <c r="T4" s="2"/>
      <c r="U4" s="2"/>
      <c r="V4" s="2"/>
      <c r="W4" s="2"/>
      <c r="X4" s="2"/>
      <c r="Y4" s="2"/>
      <c r="Z4" s="2"/>
      <c r="AA4" s="2"/>
      <c r="AB4" s="2"/>
      <c r="AC4" s="2"/>
    </row>
    <row r="5" spans="1:29" ht="14.25" customHeight="1">
      <c r="A5" s="2"/>
      <c r="B5" s="2"/>
      <c r="C5" s="2"/>
      <c r="D5" s="2"/>
      <c r="E5" s="2"/>
      <c r="F5" s="2"/>
      <c r="G5" s="2"/>
      <c r="H5" s="2"/>
      <c r="I5" s="2"/>
      <c r="J5" s="2"/>
      <c r="K5" s="2"/>
      <c r="L5" s="2"/>
      <c r="M5" s="2"/>
      <c r="N5" s="2"/>
      <c r="O5" s="2"/>
      <c r="P5" s="2"/>
      <c r="Q5" s="2"/>
      <c r="R5" s="2"/>
      <c r="S5" s="2"/>
      <c r="T5" s="2"/>
      <c r="U5" s="2"/>
      <c r="V5" s="2"/>
      <c r="W5" s="2"/>
      <c r="X5" s="2"/>
      <c r="Y5" s="2"/>
      <c r="Z5" s="2"/>
      <c r="AA5" s="2"/>
      <c r="AB5" s="2"/>
      <c r="AC5" s="2"/>
    </row>
    <row r="6" spans="1:29" ht="14.25" customHeight="1">
      <c r="A6" s="2"/>
      <c r="B6" s="2"/>
      <c r="C6" s="2"/>
      <c r="D6" s="2"/>
      <c r="E6" s="2"/>
      <c r="F6" s="2"/>
      <c r="G6" s="2"/>
      <c r="H6" s="2"/>
      <c r="I6" s="2"/>
      <c r="J6" s="2"/>
      <c r="K6" s="2"/>
      <c r="L6" s="2"/>
      <c r="M6" s="2"/>
      <c r="N6" s="2"/>
      <c r="O6" s="2"/>
      <c r="P6" s="2"/>
      <c r="Q6" s="2"/>
      <c r="R6" s="2"/>
      <c r="S6" s="2"/>
      <c r="T6" s="2"/>
      <c r="U6" s="2"/>
      <c r="V6" s="2"/>
      <c r="W6" s="2"/>
      <c r="X6" s="2"/>
      <c r="Y6" s="2"/>
      <c r="Z6" s="2"/>
      <c r="AA6" s="2"/>
      <c r="AB6" s="2"/>
      <c r="AC6" s="2"/>
    </row>
    <row r="7" spans="1:29" ht="14.25" customHeight="1">
      <c r="A7" s="2"/>
      <c r="B7" s="2"/>
      <c r="C7" s="2"/>
      <c r="D7" s="2"/>
      <c r="E7" s="2"/>
      <c r="F7" s="2"/>
      <c r="G7" s="2"/>
      <c r="H7" s="2"/>
      <c r="I7" s="2"/>
      <c r="J7" s="2"/>
      <c r="K7" s="2"/>
      <c r="L7" s="2"/>
      <c r="M7" s="2"/>
      <c r="N7" s="2"/>
      <c r="O7" s="2"/>
      <c r="P7" s="2"/>
      <c r="Q7" s="2"/>
      <c r="R7" s="2"/>
      <c r="S7" s="2"/>
      <c r="T7" s="2"/>
      <c r="U7" s="2"/>
      <c r="V7" s="2"/>
      <c r="W7" s="2"/>
      <c r="X7" s="2"/>
      <c r="Y7" s="2"/>
      <c r="Z7" s="2"/>
      <c r="AA7" s="2"/>
      <c r="AB7" s="2"/>
      <c r="AC7" s="2"/>
    </row>
    <row r="8" spans="1:29" ht="14.25" customHeight="1">
      <c r="A8" s="2"/>
      <c r="B8" s="2"/>
      <c r="C8" s="2"/>
      <c r="D8" s="2"/>
      <c r="E8" s="2"/>
      <c r="F8" s="2"/>
      <c r="G8" s="2"/>
      <c r="H8" s="2"/>
      <c r="I8" s="2"/>
      <c r="J8" s="2"/>
      <c r="K8" s="2"/>
      <c r="L8" s="2"/>
      <c r="M8" s="2"/>
      <c r="N8" s="2"/>
      <c r="O8" s="2"/>
      <c r="P8" s="2"/>
      <c r="Q8" s="2"/>
      <c r="R8" s="2"/>
      <c r="S8" s="2"/>
      <c r="T8" s="2"/>
      <c r="U8" s="2"/>
      <c r="V8" s="2"/>
      <c r="W8" s="2"/>
      <c r="X8" s="2"/>
      <c r="Y8" s="2"/>
      <c r="Z8" s="2"/>
      <c r="AA8" s="2"/>
      <c r="AB8" s="2"/>
      <c r="AC8" s="2"/>
    </row>
    <row r="9" spans="1:29" ht="14.25" customHeight="1">
      <c r="A9" s="2"/>
      <c r="B9" s="2"/>
      <c r="C9" s="2"/>
      <c r="D9" s="2"/>
      <c r="E9" s="2"/>
      <c r="F9" s="2"/>
      <c r="G9" s="2"/>
      <c r="H9" s="2"/>
      <c r="I9" s="2"/>
      <c r="J9" s="2"/>
      <c r="K9" s="2"/>
      <c r="L9" s="2"/>
      <c r="M9" s="2"/>
      <c r="N9" s="2"/>
      <c r="O9" s="2"/>
      <c r="P9" s="2"/>
      <c r="Q9" s="2"/>
      <c r="R9" s="2"/>
      <c r="S9" s="2"/>
      <c r="T9" s="2"/>
      <c r="U9" s="2"/>
      <c r="V9" s="2"/>
      <c r="W9" s="2"/>
      <c r="X9" s="2"/>
      <c r="Y9" s="2"/>
      <c r="Z9" s="2"/>
      <c r="AA9" s="2"/>
      <c r="AB9" s="2"/>
      <c r="AC9" s="2"/>
    </row>
    <row r="10" spans="1:29" ht="14.25" customHeight="1">
      <c r="A10" s="2"/>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row>
    <row r="11" spans="1:29" ht="14.25" customHeight="1">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row>
    <row r="12" spans="1:29" ht="14.25" customHeight="1">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row>
    <row r="13" spans="1:29" ht="14.25" customHeight="1">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row>
    <row r="14" spans="1:29" ht="14.25" customHeight="1">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row>
    <row r="15" spans="1:29" ht="14.25" customHeight="1">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row>
    <row r="16" spans="1:29" ht="14.25" customHeight="1">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row>
    <row r="17" spans="1:29" ht="14.25" customHeight="1">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row>
    <row r="18" spans="1:29" ht="14.25" customHeight="1">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row>
    <row r="19" spans="1:29" ht="14.25" customHeight="1">
      <c r="A19" s="2" t="s">
        <v>3818</v>
      </c>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row>
    <row r="20" spans="1:29" ht="14.25" customHeight="1">
      <c r="A20" s="2">
        <v>155400</v>
      </c>
      <c r="B20" s="2" t="s">
        <v>3819</v>
      </c>
      <c r="C20" s="2"/>
      <c r="D20" s="2"/>
      <c r="E20" s="2"/>
      <c r="F20" s="2"/>
      <c r="G20" s="2"/>
      <c r="H20" s="2"/>
      <c r="I20" s="2"/>
      <c r="J20" s="2"/>
      <c r="K20" s="2"/>
      <c r="L20" s="2"/>
      <c r="M20" s="2"/>
      <c r="N20" s="2"/>
      <c r="O20" s="2"/>
      <c r="P20" s="2"/>
      <c r="Q20" s="2"/>
      <c r="R20" s="2"/>
      <c r="S20" s="2"/>
      <c r="T20" s="2"/>
      <c r="U20" s="2"/>
      <c r="V20" s="2"/>
      <c r="W20" s="2"/>
      <c r="X20" s="2"/>
      <c r="Y20" s="2"/>
      <c r="Z20" s="2"/>
      <c r="AA20" s="2"/>
      <c r="AB20" s="2"/>
      <c r="AC20" s="2"/>
    </row>
    <row r="21" spans="1:29" ht="14.25" customHeight="1">
      <c r="A21" s="375" t="s">
        <v>3820</v>
      </c>
      <c r="B21" s="335"/>
      <c r="C21" s="335"/>
      <c r="D21" s="335"/>
      <c r="E21" s="335"/>
      <c r="F21" s="2"/>
      <c r="G21" s="2"/>
      <c r="H21" s="2"/>
      <c r="I21" s="2"/>
      <c r="J21" s="2"/>
      <c r="K21" s="2"/>
      <c r="L21" s="2"/>
      <c r="M21" s="2"/>
      <c r="N21" s="2"/>
      <c r="O21" s="2"/>
      <c r="P21" s="2"/>
      <c r="Q21" s="2"/>
      <c r="R21" s="2"/>
      <c r="S21" s="2"/>
      <c r="T21" s="2"/>
      <c r="U21" s="2"/>
      <c r="V21" s="2"/>
      <c r="W21" s="2"/>
      <c r="X21" s="2"/>
      <c r="Y21" s="2"/>
      <c r="Z21" s="2"/>
      <c r="AA21" s="2"/>
      <c r="AB21" s="2"/>
      <c r="AC21" s="2"/>
    </row>
    <row r="22" spans="1:29"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row>
    <row r="23" spans="1:29" ht="14.25" customHeight="1">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row>
    <row r="24" spans="1:29" ht="14.25" customHeight="1">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row>
    <row r="25" spans="1:29"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row>
    <row r="26" spans="1:29"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row>
    <row r="27" spans="1:29"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row>
    <row r="28" spans="1:29"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row>
    <row r="29" spans="1:29"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row>
    <row r="30" spans="1:29"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row>
    <row r="31" spans="1:29"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row>
    <row r="32" spans="1:29"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row>
    <row r="33" spans="1:29"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row>
    <row r="34" spans="1:29"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row>
    <row r="35" spans="1:29"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row>
    <row r="36" spans="1:29"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row>
    <row r="37" spans="1:29"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row>
    <row r="38" spans="1:29" ht="14.25" customHeight="1">
      <c r="A38" s="2" t="s">
        <v>3818</v>
      </c>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row>
    <row r="39" spans="1:29" ht="14.25" customHeight="1">
      <c r="A39" s="2">
        <v>100800</v>
      </c>
      <c r="B39" s="2" t="s">
        <v>3819</v>
      </c>
      <c r="C39" s="2"/>
      <c r="D39" s="2"/>
      <c r="E39" s="2"/>
      <c r="F39" s="2"/>
      <c r="G39" s="2"/>
      <c r="H39" s="2"/>
      <c r="I39" s="2"/>
      <c r="J39" s="2"/>
      <c r="K39" s="2"/>
      <c r="L39" s="2"/>
      <c r="M39" s="2"/>
      <c r="N39" s="2"/>
      <c r="O39" s="2"/>
      <c r="P39" s="2"/>
      <c r="Q39" s="2"/>
      <c r="R39" s="2"/>
      <c r="S39" s="2"/>
      <c r="T39" s="2"/>
      <c r="U39" s="2"/>
      <c r="V39" s="2"/>
      <c r="W39" s="2"/>
      <c r="X39" s="2"/>
      <c r="Y39" s="2"/>
      <c r="Z39" s="2"/>
      <c r="AA39" s="2"/>
      <c r="AB39" s="2"/>
      <c r="AC39" s="2"/>
    </row>
    <row r="40" spans="1:29" ht="14.25" customHeight="1">
      <c r="A40" s="375" t="s">
        <v>3821</v>
      </c>
      <c r="B40" s="335"/>
      <c r="C40" s="335"/>
      <c r="D40" s="335"/>
      <c r="E40" s="335"/>
      <c r="F40" s="2"/>
      <c r="G40" s="2"/>
      <c r="H40" s="2"/>
      <c r="I40" s="2"/>
      <c r="J40" s="2"/>
      <c r="K40" s="2"/>
      <c r="L40" s="2"/>
      <c r="M40" s="2"/>
      <c r="N40" s="2"/>
      <c r="O40" s="2"/>
      <c r="P40" s="2"/>
      <c r="Q40" s="2"/>
      <c r="R40" s="2"/>
      <c r="S40" s="2"/>
      <c r="T40" s="2"/>
      <c r="U40" s="2"/>
      <c r="V40" s="2"/>
      <c r="W40" s="2"/>
      <c r="X40" s="2"/>
      <c r="Y40" s="2"/>
      <c r="Z40" s="2"/>
      <c r="AA40" s="2"/>
      <c r="AB40" s="2"/>
      <c r="AC40" s="2"/>
    </row>
    <row r="41" spans="1:29"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row>
    <row r="42" spans="1:29"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row>
    <row r="43" spans="1:29"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row>
    <row r="44" spans="1:29"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row>
    <row r="45" spans="1:29"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row>
    <row r="46" spans="1:29"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row>
    <row r="47" spans="1:29"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row>
    <row r="48" spans="1:29"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row>
    <row r="49" spans="1:29"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row>
    <row r="50" spans="1:29"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row>
    <row r="51" spans="1:29"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row>
    <row r="52" spans="1:29"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row>
    <row r="53" spans="1:29"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row>
    <row r="54" spans="1:29"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row>
    <row r="55" spans="1:29"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row>
    <row r="56" spans="1:29"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row>
    <row r="57" spans="1:29" ht="14.25" customHeight="1">
      <c r="A57" s="2" t="s">
        <v>3818</v>
      </c>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row>
    <row r="58" spans="1:29" ht="14.25" customHeight="1">
      <c r="A58" s="307">
        <v>194000</v>
      </c>
      <c r="B58" s="2" t="s">
        <v>3822</v>
      </c>
      <c r="C58" s="2"/>
      <c r="D58" s="2"/>
      <c r="E58" s="2"/>
      <c r="F58" s="2"/>
      <c r="G58" s="2"/>
      <c r="H58" s="2"/>
      <c r="I58" s="2"/>
      <c r="J58" s="2"/>
      <c r="K58" s="2"/>
      <c r="L58" s="2"/>
      <c r="M58" s="2"/>
      <c r="N58" s="2"/>
      <c r="O58" s="2"/>
      <c r="P58" s="2"/>
      <c r="Q58" s="2"/>
      <c r="R58" s="2"/>
      <c r="S58" s="2"/>
      <c r="T58" s="2"/>
      <c r="U58" s="2"/>
      <c r="V58" s="2"/>
      <c r="W58" s="2"/>
      <c r="X58" s="2"/>
      <c r="Y58" s="2"/>
      <c r="Z58" s="2"/>
      <c r="AA58" s="2"/>
      <c r="AB58" s="2"/>
      <c r="AC58" s="2"/>
    </row>
    <row r="59" spans="1:29"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row>
    <row r="60" spans="1:29" ht="14.25" customHeight="1">
      <c r="A60" s="373" t="s">
        <v>3823</v>
      </c>
      <c r="B60" s="335"/>
      <c r="C60" s="335"/>
      <c r="D60" s="335"/>
      <c r="E60" s="335"/>
      <c r="F60" s="2"/>
      <c r="G60" s="2"/>
      <c r="H60" s="2"/>
      <c r="I60" s="2"/>
      <c r="J60" s="2"/>
      <c r="K60" s="2"/>
      <c r="L60" s="2"/>
      <c r="M60" s="2"/>
      <c r="N60" s="2"/>
      <c r="O60" s="2"/>
      <c r="P60" s="2"/>
      <c r="Q60" s="2"/>
      <c r="R60" s="2"/>
      <c r="S60" s="2"/>
      <c r="T60" s="2"/>
      <c r="U60" s="2"/>
      <c r="V60" s="2"/>
      <c r="W60" s="2"/>
      <c r="X60" s="2"/>
      <c r="Y60" s="2"/>
      <c r="Z60" s="2"/>
      <c r="AA60" s="2"/>
      <c r="AB60" s="2"/>
      <c r="AC60" s="2"/>
    </row>
    <row r="61" spans="1:29"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row>
    <row r="62" spans="1:29"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row>
    <row r="63" spans="1:29"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row>
    <row r="64" spans="1:29"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row>
    <row r="65" spans="1:29"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row>
    <row r="66" spans="1:29"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row>
    <row r="67" spans="1:29"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row>
    <row r="68" spans="1:29"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row>
    <row r="69" spans="1:29"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row>
    <row r="70" spans="1:29"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row>
    <row r="71" spans="1:29"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row>
    <row r="72" spans="1:29"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row>
    <row r="73" spans="1:29"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row>
    <row r="74" spans="1:29"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row>
    <row r="75" spans="1:29"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row>
    <row r="76" spans="1:29"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row>
    <row r="77" spans="1:29"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row>
    <row r="78" spans="1:29"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row>
    <row r="79" spans="1:29"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row>
    <row r="80" spans="1:29"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row>
    <row r="81" spans="1:29"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row>
    <row r="82" spans="1:29"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row>
    <row r="83" spans="1:29"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row>
    <row r="84" spans="1:29"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row>
    <row r="85" spans="1:29" ht="14.25" customHeight="1">
      <c r="A85" s="2" t="s">
        <v>3824</v>
      </c>
      <c r="B85" s="2">
        <v>55.1</v>
      </c>
      <c r="C85" s="2" t="s">
        <v>3825</v>
      </c>
      <c r="D85" s="2"/>
      <c r="E85" s="2"/>
      <c r="F85" s="2"/>
      <c r="G85" s="2"/>
      <c r="H85" s="2"/>
      <c r="I85" s="2"/>
      <c r="J85" s="2"/>
      <c r="K85" s="2"/>
      <c r="L85" s="2"/>
      <c r="M85" s="2"/>
      <c r="N85" s="2"/>
      <c r="O85" s="2"/>
      <c r="P85" s="2"/>
      <c r="Q85" s="2"/>
      <c r="R85" s="2"/>
      <c r="S85" s="2"/>
      <c r="T85" s="2"/>
      <c r="U85" s="2"/>
      <c r="V85" s="2"/>
      <c r="W85" s="2"/>
      <c r="X85" s="2"/>
      <c r="Y85" s="2"/>
      <c r="Z85" s="2"/>
      <c r="AA85" s="2"/>
      <c r="AB85" s="2"/>
      <c r="AC85" s="2"/>
    </row>
    <row r="86" spans="1:29" ht="14.25" customHeight="1">
      <c r="A86" s="2" t="s">
        <v>3826</v>
      </c>
      <c r="B86" s="2">
        <v>111.6</v>
      </c>
      <c r="C86" s="2"/>
      <c r="D86" s="2"/>
      <c r="E86" s="2"/>
      <c r="F86" s="2"/>
      <c r="G86" s="2"/>
      <c r="H86" s="2"/>
      <c r="I86" s="2"/>
      <c r="J86" s="2"/>
      <c r="K86" s="2"/>
      <c r="L86" s="2"/>
      <c r="M86" s="2"/>
      <c r="N86" s="2"/>
      <c r="O86" s="2"/>
      <c r="P86" s="2"/>
      <c r="Q86" s="2"/>
      <c r="R86" s="2"/>
      <c r="S86" s="2"/>
      <c r="T86" s="2"/>
      <c r="U86" s="2"/>
      <c r="V86" s="2"/>
      <c r="W86" s="2"/>
      <c r="X86" s="2"/>
      <c r="Y86" s="2"/>
      <c r="Z86" s="2"/>
      <c r="AA86" s="2"/>
      <c r="AB86" s="2"/>
      <c r="AC86" s="2"/>
    </row>
    <row r="87" spans="1:29"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row>
    <row r="88" spans="1:29" ht="14.25" customHeight="1">
      <c r="A88" s="1" t="s">
        <v>3827</v>
      </c>
      <c r="B88" s="308">
        <f>(B86-B85)/B85</f>
        <v>1.0254083484573502</v>
      </c>
      <c r="C88" s="2"/>
      <c r="D88" s="2"/>
      <c r="E88" s="2"/>
      <c r="F88" s="2"/>
      <c r="G88" s="2"/>
      <c r="H88" s="2"/>
      <c r="I88" s="2"/>
      <c r="J88" s="2"/>
      <c r="K88" s="2"/>
      <c r="L88" s="2"/>
      <c r="M88" s="2"/>
      <c r="N88" s="2"/>
      <c r="O88" s="2"/>
      <c r="P88" s="2"/>
      <c r="Q88" s="2"/>
      <c r="R88" s="2"/>
      <c r="S88" s="2"/>
      <c r="T88" s="2"/>
      <c r="U88" s="2"/>
      <c r="V88" s="2"/>
      <c r="W88" s="2"/>
      <c r="X88" s="2"/>
      <c r="Y88" s="2"/>
      <c r="Z88" s="2"/>
      <c r="AA88" s="2"/>
      <c r="AB88" s="2"/>
      <c r="AC88" s="2"/>
    </row>
    <row r="89" spans="1:29" ht="14.25" customHeight="1">
      <c r="A89" s="373" t="s">
        <v>3828</v>
      </c>
      <c r="B89" s="335"/>
      <c r="C89" s="335"/>
      <c r="D89" s="335"/>
      <c r="E89" s="335"/>
      <c r="F89" s="2"/>
      <c r="G89" s="2"/>
      <c r="H89" s="2"/>
      <c r="I89" s="2"/>
      <c r="J89" s="2"/>
      <c r="K89" s="2"/>
      <c r="L89" s="2"/>
      <c r="M89" s="2"/>
      <c r="N89" s="2"/>
      <c r="O89" s="2"/>
      <c r="P89" s="2"/>
      <c r="Q89" s="2"/>
      <c r="R89" s="2"/>
      <c r="S89" s="2"/>
      <c r="T89" s="2"/>
      <c r="U89" s="2"/>
      <c r="V89" s="2"/>
      <c r="W89" s="2"/>
      <c r="X89" s="2"/>
      <c r="Y89" s="2"/>
      <c r="Z89" s="2"/>
      <c r="AA89" s="2"/>
      <c r="AB89" s="2"/>
      <c r="AC89" s="2"/>
    </row>
    <row r="90" spans="1:29" ht="14.25" customHeight="1">
      <c r="A90" s="2">
        <v>6.6290250000000004</v>
      </c>
      <c r="B90" s="2" t="s">
        <v>3829</v>
      </c>
      <c r="C90" s="2"/>
      <c r="D90" s="2"/>
      <c r="E90" s="2" t="s">
        <v>3830</v>
      </c>
      <c r="F90" s="2"/>
      <c r="G90" s="2"/>
      <c r="H90" s="2"/>
      <c r="I90" s="2"/>
      <c r="J90" s="2"/>
      <c r="K90" s="2"/>
      <c r="L90" s="2"/>
      <c r="M90" s="2"/>
      <c r="N90" s="2"/>
      <c r="O90" s="2"/>
      <c r="P90" s="2"/>
      <c r="Q90" s="2"/>
      <c r="R90" s="2"/>
      <c r="S90" s="2"/>
      <c r="T90" s="2"/>
      <c r="U90" s="2"/>
      <c r="V90" s="2"/>
      <c r="W90" s="2"/>
      <c r="X90" s="2"/>
      <c r="Y90" s="2"/>
      <c r="Z90" s="2"/>
      <c r="AA90" s="2"/>
      <c r="AB90" s="2"/>
      <c r="AC90" s="2"/>
    </row>
    <row r="91" spans="1:29" ht="14.25" customHeight="1">
      <c r="A91" s="2">
        <f>1/A90</f>
        <v>0.15085174667466181</v>
      </c>
      <c r="B91" s="2" t="s">
        <v>3831</v>
      </c>
      <c r="C91" s="2"/>
      <c r="D91" s="2"/>
      <c r="E91" s="2" t="s">
        <v>3832</v>
      </c>
      <c r="F91" s="2"/>
      <c r="G91" s="2"/>
      <c r="H91" s="2"/>
      <c r="I91" s="2"/>
      <c r="J91" s="2"/>
      <c r="K91" s="2"/>
      <c r="L91" s="2"/>
      <c r="M91" s="2"/>
      <c r="N91" s="2"/>
      <c r="O91" s="2"/>
      <c r="P91" s="2"/>
      <c r="Q91" s="2"/>
      <c r="R91" s="2"/>
      <c r="S91" s="2"/>
      <c r="T91" s="2"/>
      <c r="U91" s="2"/>
      <c r="V91" s="2"/>
      <c r="W91" s="2"/>
      <c r="X91" s="2"/>
      <c r="Y91" s="2"/>
      <c r="Z91" s="2"/>
      <c r="AA91" s="2"/>
      <c r="AB91" s="2"/>
      <c r="AC91" s="2"/>
    </row>
    <row r="92" spans="1:29" ht="14.25" customHeight="1">
      <c r="A92" s="143">
        <v>0.5</v>
      </c>
      <c r="B92" s="2" t="s">
        <v>3833</v>
      </c>
      <c r="C92" s="2"/>
      <c r="D92" s="2"/>
      <c r="E92" s="2" t="s">
        <v>3834</v>
      </c>
      <c r="F92" s="2"/>
      <c r="G92" s="2"/>
      <c r="H92" s="2"/>
      <c r="I92" s="2"/>
      <c r="J92" s="2"/>
      <c r="K92" s="2"/>
      <c r="L92" s="2"/>
      <c r="M92" s="2"/>
      <c r="N92" s="2"/>
      <c r="O92" s="2"/>
      <c r="P92" s="2"/>
      <c r="Q92" s="2"/>
      <c r="R92" s="2"/>
      <c r="S92" s="2"/>
      <c r="T92" s="2"/>
      <c r="U92" s="2"/>
      <c r="V92" s="2"/>
      <c r="W92" s="2"/>
      <c r="X92" s="2"/>
      <c r="Y92" s="2"/>
      <c r="Z92" s="2"/>
      <c r="AA92" s="2"/>
      <c r="AB92" s="2"/>
      <c r="AC92" s="2"/>
    </row>
    <row r="93" spans="1:29" ht="14.25" customHeight="1">
      <c r="A93" s="2">
        <f>A92*A91</f>
        <v>7.5425873337330904E-2</v>
      </c>
      <c r="B93" s="2" t="s">
        <v>3835</v>
      </c>
      <c r="C93" s="2"/>
      <c r="D93" s="2"/>
      <c r="E93" s="2" t="s">
        <v>3832</v>
      </c>
      <c r="F93" s="2"/>
      <c r="G93" s="2"/>
      <c r="H93" s="2"/>
      <c r="I93" s="2"/>
      <c r="J93" s="2"/>
      <c r="K93" s="2"/>
      <c r="L93" s="2"/>
      <c r="M93" s="2"/>
      <c r="N93" s="2"/>
      <c r="O93" s="2"/>
      <c r="P93" s="2"/>
      <c r="Q93" s="2"/>
      <c r="R93" s="2"/>
      <c r="S93" s="2"/>
      <c r="T93" s="2"/>
      <c r="U93" s="2"/>
      <c r="V93" s="2"/>
      <c r="W93" s="2"/>
      <c r="X93" s="2"/>
      <c r="Y93" s="2"/>
      <c r="Z93" s="2"/>
      <c r="AA93" s="2"/>
      <c r="AB93" s="2"/>
      <c r="AC93" s="2"/>
    </row>
    <row r="94" spans="1:29" ht="14.25" customHeight="1">
      <c r="A94" s="2">
        <f>1/A93</f>
        <v>13.258050000000001</v>
      </c>
      <c r="B94" s="2" t="s">
        <v>3836</v>
      </c>
      <c r="C94" s="2"/>
      <c r="D94" s="2"/>
      <c r="E94" s="2" t="s">
        <v>3832</v>
      </c>
      <c r="F94" s="2"/>
      <c r="G94" s="2"/>
      <c r="H94" s="2"/>
      <c r="I94" s="2"/>
      <c r="J94" s="143"/>
      <c r="K94" s="2"/>
      <c r="L94" s="2"/>
      <c r="M94" s="2"/>
      <c r="N94" s="2"/>
      <c r="O94" s="2"/>
      <c r="P94" s="2"/>
      <c r="Q94" s="2"/>
      <c r="R94" s="2"/>
      <c r="S94" s="2"/>
      <c r="T94" s="2"/>
      <c r="U94" s="2"/>
      <c r="V94" s="2"/>
      <c r="W94" s="2"/>
      <c r="X94" s="2"/>
      <c r="Y94" s="2"/>
      <c r="Z94" s="2"/>
      <c r="AA94" s="2"/>
      <c r="AB94" s="2"/>
      <c r="AC94" s="2"/>
    </row>
    <row r="95" spans="1:29" ht="14.25" customHeight="1">
      <c r="A95" s="2">
        <v>8.0274920000000005</v>
      </c>
      <c r="B95" s="2" t="s">
        <v>3837</v>
      </c>
      <c r="C95" s="2"/>
      <c r="D95" s="2"/>
      <c r="E95" s="2" t="s">
        <v>3838</v>
      </c>
      <c r="F95" s="2"/>
      <c r="G95" s="2"/>
      <c r="H95" s="2"/>
      <c r="I95" s="2"/>
      <c r="J95" s="143"/>
      <c r="K95" s="2"/>
      <c r="L95" s="2"/>
      <c r="M95" s="2"/>
      <c r="N95" s="2"/>
      <c r="O95" s="2"/>
      <c r="P95" s="2"/>
      <c r="Q95" s="2"/>
      <c r="R95" s="2"/>
      <c r="S95" s="2"/>
      <c r="T95" s="2"/>
      <c r="U95" s="2"/>
      <c r="V95" s="2"/>
      <c r="W95" s="2"/>
      <c r="X95" s="2"/>
      <c r="Y95" s="2"/>
      <c r="Z95" s="2"/>
      <c r="AA95" s="2"/>
      <c r="AB95" s="2"/>
      <c r="AC95" s="2"/>
    </row>
    <row r="96" spans="1:29" ht="14.25" customHeight="1">
      <c r="A96" s="309">
        <f>(A94-A95)/A95</f>
        <v>0.65158059329115492</v>
      </c>
      <c r="B96" s="2" t="s">
        <v>3839</v>
      </c>
      <c r="C96" s="143"/>
      <c r="D96" s="2"/>
      <c r="E96" s="2" t="s">
        <v>3832</v>
      </c>
      <c r="F96" s="2"/>
      <c r="G96" s="2"/>
      <c r="H96" s="2"/>
      <c r="I96" s="2"/>
      <c r="J96" s="2"/>
      <c r="K96" s="2"/>
      <c r="L96" s="2"/>
      <c r="M96" s="2"/>
      <c r="N96" s="2"/>
      <c r="O96" s="2"/>
      <c r="P96" s="2"/>
      <c r="Q96" s="2"/>
      <c r="R96" s="2"/>
      <c r="S96" s="2"/>
      <c r="T96" s="2"/>
      <c r="U96" s="2"/>
      <c r="V96" s="2"/>
      <c r="W96" s="2"/>
      <c r="X96" s="2"/>
      <c r="Y96" s="2"/>
      <c r="Z96" s="2"/>
      <c r="AA96" s="2"/>
      <c r="AB96" s="2"/>
      <c r="AC96" s="2"/>
    </row>
    <row r="97" spans="1:29"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row>
    <row r="98" spans="1:29" ht="14.25" customHeight="1">
      <c r="A98" s="373" t="s">
        <v>3840</v>
      </c>
      <c r="B98" s="335"/>
      <c r="C98" s="335"/>
      <c r="D98" s="335"/>
      <c r="E98" s="335"/>
      <c r="F98" s="2"/>
      <c r="G98" s="2"/>
      <c r="H98" s="2"/>
      <c r="I98" s="2"/>
      <c r="J98" s="2"/>
      <c r="K98" s="2"/>
      <c r="L98" s="2"/>
      <c r="M98" s="2"/>
      <c r="N98" s="2"/>
      <c r="O98" s="2"/>
      <c r="P98" s="2"/>
      <c r="Q98" s="2"/>
      <c r="R98" s="2"/>
      <c r="S98" s="2"/>
      <c r="T98" s="2"/>
      <c r="U98" s="2"/>
      <c r="V98" s="2"/>
      <c r="W98" s="2"/>
      <c r="X98" s="2"/>
      <c r="Y98" s="2"/>
      <c r="Z98" s="2"/>
      <c r="AA98" s="2"/>
      <c r="AB98" s="2"/>
      <c r="AC98" s="2"/>
    </row>
    <row r="99" spans="1:29" ht="14.25" customHeight="1">
      <c r="A99" s="143">
        <v>0.3</v>
      </c>
      <c r="B99" s="143" t="s">
        <v>3841</v>
      </c>
      <c r="C99" s="2"/>
      <c r="D99" s="2"/>
      <c r="E99" s="2"/>
      <c r="F99" s="2"/>
      <c r="G99" s="2"/>
      <c r="H99" s="2"/>
      <c r="I99" s="2"/>
      <c r="J99" s="2"/>
      <c r="K99" s="2"/>
      <c r="L99" s="2"/>
      <c r="M99" s="2"/>
      <c r="N99" s="2"/>
      <c r="O99" s="2"/>
      <c r="P99" s="2"/>
      <c r="Q99" s="2"/>
      <c r="R99" s="2"/>
      <c r="S99" s="2"/>
      <c r="T99" s="2"/>
      <c r="U99" s="2"/>
      <c r="V99" s="2"/>
      <c r="W99" s="2"/>
      <c r="X99" s="2"/>
      <c r="Y99" s="2"/>
      <c r="Z99" s="2"/>
      <c r="AA99" s="2"/>
      <c r="AB99" s="2"/>
      <c r="AC99" s="2"/>
    </row>
    <row r="100" spans="1:29" ht="14.25" customHeight="1">
      <c r="A100" s="2">
        <v>63.5</v>
      </c>
      <c r="B100" s="2" t="s">
        <v>3842</v>
      </c>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row>
    <row r="101" spans="1:29" ht="14.25" customHeight="1">
      <c r="A101" s="2">
        <f>1/A100</f>
        <v>1.5748031496062992E-2</v>
      </c>
      <c r="B101" s="2" t="s">
        <v>3843</v>
      </c>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row>
    <row r="102" spans="1:29" ht="14.25" customHeight="1">
      <c r="A102" s="310">
        <f>A101*(1-A99)</f>
        <v>1.1023622047244094E-2</v>
      </c>
      <c r="B102" s="2" t="s">
        <v>3844</v>
      </c>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row>
    <row r="103" spans="1:29" ht="14.25" customHeight="1">
      <c r="A103" s="310">
        <f>1/A102</f>
        <v>90.714285714285722</v>
      </c>
      <c r="B103" s="2" t="s">
        <v>3845</v>
      </c>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row>
    <row r="104" spans="1:29" ht="14.25" customHeight="1">
      <c r="A104" s="143">
        <v>0.35</v>
      </c>
      <c r="B104" s="2" t="s">
        <v>3846</v>
      </c>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row>
    <row r="105" spans="1:29" ht="14.25" customHeight="1">
      <c r="A105" s="2">
        <f>A102*(1-A104)</f>
        <v>7.1653543307086615E-3</v>
      </c>
      <c r="B105" s="2" t="s">
        <v>3847</v>
      </c>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row>
    <row r="106" spans="1:29" ht="14.25" customHeight="1">
      <c r="A106" s="2">
        <f>1/A105</f>
        <v>139.56043956043956</v>
      </c>
      <c r="B106" s="2" t="s">
        <v>3848</v>
      </c>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row>
    <row r="107" spans="1:29" ht="14.25" customHeight="1">
      <c r="A107" s="309">
        <f>(A106-A103)/A103</f>
        <v>0.53846153846153832</v>
      </c>
      <c r="B107" s="2" t="s">
        <v>3849</v>
      </c>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row>
    <row r="108" spans="1:29" ht="14.25" customHeight="1">
      <c r="A108" s="143"/>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row>
    <row r="109" spans="1:29" ht="14.25" customHeight="1">
      <c r="A109" s="373" t="s">
        <v>3850</v>
      </c>
      <c r="B109" s="335"/>
      <c r="C109" s="335"/>
      <c r="D109" s="335"/>
      <c r="E109" s="335"/>
      <c r="F109" s="2"/>
      <c r="G109" s="2"/>
      <c r="H109" s="2"/>
      <c r="I109" s="2"/>
      <c r="J109" s="2"/>
      <c r="K109" s="2"/>
      <c r="L109" s="2"/>
      <c r="M109" s="2"/>
      <c r="N109" s="2"/>
      <c r="O109" s="2"/>
      <c r="P109" s="2"/>
      <c r="Q109" s="2"/>
      <c r="R109" s="2"/>
      <c r="S109" s="2"/>
      <c r="T109" s="2"/>
      <c r="U109" s="2"/>
      <c r="V109" s="2"/>
      <c r="W109" s="2"/>
      <c r="X109" s="2"/>
      <c r="Y109" s="2"/>
      <c r="Z109" s="2"/>
      <c r="AA109" s="2"/>
      <c r="AB109" s="2"/>
      <c r="AC109" s="2"/>
    </row>
    <row r="110" spans="1:29"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row>
    <row r="111" spans="1:29" ht="14.25" customHeight="1">
      <c r="A111" s="309">
        <f>A122</f>
        <v>0.20481927710843381</v>
      </c>
      <c r="B111" s="2" t="s">
        <v>3851</v>
      </c>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row>
    <row r="112" spans="1:29"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row>
    <row r="113" spans="1:29" ht="14.25" customHeight="1">
      <c r="A113" s="373" t="s">
        <v>3852</v>
      </c>
      <c r="B113" s="335"/>
      <c r="C113" s="335"/>
      <c r="D113" s="335"/>
      <c r="E113" s="335"/>
      <c r="F113" s="2"/>
      <c r="G113" s="2"/>
      <c r="H113" s="2"/>
      <c r="I113" s="2"/>
      <c r="J113" s="2"/>
      <c r="K113" s="2"/>
      <c r="L113" s="2"/>
      <c r="M113" s="2"/>
      <c r="N113" s="2"/>
      <c r="O113" s="2"/>
      <c r="P113" s="2"/>
      <c r="Q113" s="2"/>
      <c r="R113" s="2"/>
      <c r="S113" s="2"/>
      <c r="T113" s="2"/>
      <c r="U113" s="2"/>
      <c r="V113" s="2"/>
      <c r="W113" s="2"/>
      <c r="X113" s="2"/>
      <c r="Y113" s="2"/>
      <c r="Z113" s="2"/>
      <c r="AA113" s="2"/>
      <c r="AB113" s="2"/>
      <c r="AC113" s="2"/>
    </row>
    <row r="114" spans="1:29" ht="14.25" customHeight="1">
      <c r="A114" s="143">
        <v>0.2</v>
      </c>
      <c r="B114" s="143" t="s">
        <v>3841</v>
      </c>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row>
    <row r="115" spans="1:29" ht="14.25" customHeight="1">
      <c r="A115" s="2">
        <v>1.95</v>
      </c>
      <c r="B115" s="2" t="s">
        <v>3853</v>
      </c>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row>
    <row r="116" spans="1:29" ht="14.25" customHeight="1">
      <c r="A116" s="2">
        <f>1/A115</f>
        <v>0.51282051282051289</v>
      </c>
      <c r="B116" s="2" t="s">
        <v>3843</v>
      </c>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row>
    <row r="117" spans="1:29" ht="14.25" customHeight="1">
      <c r="A117" s="310">
        <f>A116*(1-A114)</f>
        <v>0.41025641025641035</v>
      </c>
      <c r="B117" s="2" t="s">
        <v>3844</v>
      </c>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row>
    <row r="118" spans="1:29" ht="14.25" customHeight="1">
      <c r="A118" s="310">
        <f>1/A117</f>
        <v>2.4374999999999996</v>
      </c>
      <c r="B118" s="2" t="s">
        <v>3845</v>
      </c>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row>
    <row r="119" spans="1:29" ht="14.25" customHeight="1">
      <c r="A119" s="143">
        <v>0.17</v>
      </c>
      <c r="B119" s="2" t="s">
        <v>3846</v>
      </c>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row>
    <row r="120" spans="1:29" ht="14.25" customHeight="1">
      <c r="A120" s="2">
        <f>A117*(1-A119)</f>
        <v>0.34051282051282056</v>
      </c>
      <c r="B120" s="2" t="s">
        <v>3847</v>
      </c>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row>
    <row r="121" spans="1:29" ht="14.25" customHeight="1">
      <c r="A121" s="2">
        <f>1/A120</f>
        <v>2.9367469879518069</v>
      </c>
      <c r="B121" s="2" t="s">
        <v>3848</v>
      </c>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row>
    <row r="122" spans="1:29" ht="14.25" customHeight="1">
      <c r="A122" s="309">
        <f>(A121-A118)/A118</f>
        <v>0.20481927710843381</v>
      </c>
      <c r="B122" s="2" t="s">
        <v>3849</v>
      </c>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row>
    <row r="123" spans="1:29"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row>
    <row r="124" spans="1:29" ht="14.25" customHeight="1">
      <c r="A124" s="373" t="s">
        <v>3854</v>
      </c>
      <c r="B124" s="335"/>
      <c r="C124" s="335"/>
      <c r="D124" s="335"/>
      <c r="E124" s="335"/>
      <c r="F124" s="2"/>
      <c r="G124" s="2"/>
      <c r="H124" s="2"/>
      <c r="I124" s="2"/>
      <c r="J124" s="130"/>
      <c r="K124" s="2"/>
      <c r="L124" s="2"/>
      <c r="M124" s="2"/>
      <c r="N124" s="2"/>
      <c r="O124" s="2"/>
      <c r="P124" s="2"/>
      <c r="Q124" s="2"/>
      <c r="R124" s="2"/>
      <c r="S124" s="2"/>
      <c r="T124" s="2"/>
      <c r="U124" s="2"/>
      <c r="V124" s="2"/>
      <c r="W124" s="2"/>
      <c r="X124" s="2"/>
      <c r="Y124" s="2"/>
      <c r="Z124" s="2"/>
      <c r="AA124" s="2"/>
      <c r="AB124" s="2"/>
      <c r="AC124" s="2"/>
    </row>
    <row r="125" spans="1:29" ht="14.25" customHeight="1">
      <c r="A125" s="305">
        <v>4.4824543659231753E-4</v>
      </c>
      <c r="B125" s="2" t="s">
        <v>3855</v>
      </c>
      <c r="C125" s="2"/>
      <c r="D125" s="2"/>
      <c r="E125" s="2"/>
      <c r="F125" s="2"/>
      <c r="G125" s="2"/>
      <c r="H125" s="2"/>
      <c r="I125" s="2"/>
      <c r="J125" s="2"/>
      <c r="K125" s="143"/>
      <c r="L125" s="143"/>
      <c r="M125" s="2"/>
      <c r="N125" s="2"/>
      <c r="O125" s="2"/>
      <c r="P125" s="2"/>
      <c r="Q125" s="2"/>
      <c r="R125" s="2"/>
      <c r="S125" s="2"/>
      <c r="T125" s="2"/>
      <c r="U125" s="2"/>
      <c r="V125" s="2"/>
      <c r="W125" s="2"/>
      <c r="X125" s="2"/>
      <c r="Y125" s="2"/>
      <c r="Z125" s="2"/>
      <c r="AA125" s="2"/>
      <c r="AB125" s="2"/>
      <c r="AC125" s="2"/>
    </row>
    <row r="126" spans="1:29" ht="14.25" customHeight="1">
      <c r="A126" s="2">
        <v>1.27</v>
      </c>
      <c r="B126" s="2" t="s">
        <v>3856</v>
      </c>
      <c r="C126" s="2"/>
      <c r="D126" s="2"/>
      <c r="E126" s="2"/>
      <c r="F126" s="311"/>
      <c r="G126" s="2"/>
      <c r="H126" s="2"/>
      <c r="I126" s="2"/>
      <c r="J126" s="8"/>
      <c r="K126" s="305"/>
      <c r="L126" s="305"/>
      <c r="M126" s="2"/>
      <c r="N126" s="2"/>
      <c r="O126" s="2"/>
      <c r="P126" s="2"/>
      <c r="Q126" s="2"/>
      <c r="R126" s="2"/>
      <c r="S126" s="2"/>
      <c r="T126" s="2"/>
      <c r="U126" s="2"/>
      <c r="V126" s="2"/>
      <c r="W126" s="2"/>
      <c r="X126" s="2"/>
      <c r="Y126" s="2"/>
      <c r="Z126" s="2"/>
      <c r="AA126" s="2"/>
      <c r="AB126" s="2"/>
      <c r="AC126" s="2"/>
    </row>
    <row r="127" spans="1:29" ht="14.25" customHeight="1">
      <c r="A127" s="2">
        <f>(1/CONVERT(A125/A126,"mi","km")*0.00105505585)</f>
        <v>1.857438352962903</v>
      </c>
      <c r="B127" s="2" t="s">
        <v>3857</v>
      </c>
      <c r="C127" s="2"/>
      <c r="D127" s="2"/>
      <c r="E127" s="2"/>
      <c r="F127" s="2"/>
      <c r="G127" s="2"/>
      <c r="H127" s="2"/>
      <c r="I127" s="2"/>
      <c r="J127" s="2"/>
      <c r="K127" s="305"/>
      <c r="L127" s="305"/>
      <c r="M127" s="2"/>
      <c r="N127" s="2"/>
      <c r="O127" s="2"/>
      <c r="P127" s="2"/>
      <c r="Q127" s="2"/>
      <c r="R127" s="2"/>
      <c r="S127" s="2"/>
      <c r="T127" s="2"/>
      <c r="U127" s="2"/>
      <c r="V127" s="2"/>
      <c r="W127" s="2"/>
      <c r="X127" s="2"/>
      <c r="Y127" s="2"/>
      <c r="Z127" s="2"/>
      <c r="AA127" s="2"/>
      <c r="AB127" s="2"/>
      <c r="AC127" s="2"/>
    </row>
    <row r="128" spans="1:29" ht="14.25" customHeight="1">
      <c r="A128" s="2">
        <f>1/A127</f>
        <v>0.53837587578874124</v>
      </c>
      <c r="B128" s="2" t="s">
        <v>3858</v>
      </c>
      <c r="C128" s="2"/>
      <c r="D128" s="2"/>
      <c r="E128" s="2"/>
      <c r="F128" s="311"/>
      <c r="G128" s="2"/>
      <c r="H128" s="2"/>
      <c r="I128" s="2"/>
      <c r="J128" s="2"/>
      <c r="K128" s="143"/>
      <c r="L128" s="143"/>
      <c r="M128" s="2"/>
      <c r="N128" s="2"/>
      <c r="O128" s="2"/>
      <c r="P128" s="2"/>
      <c r="Q128" s="2"/>
      <c r="R128" s="2"/>
      <c r="S128" s="2"/>
      <c r="T128" s="2"/>
      <c r="U128" s="2"/>
      <c r="V128" s="2"/>
      <c r="W128" s="2"/>
      <c r="X128" s="2"/>
      <c r="Y128" s="2"/>
      <c r="Z128" s="2"/>
      <c r="AA128" s="2"/>
      <c r="AB128" s="2"/>
      <c r="AC128" s="2"/>
    </row>
    <row r="129" spans="1:29" ht="14.25" customHeight="1">
      <c r="A129" s="2">
        <v>1.07</v>
      </c>
      <c r="B129" s="2" t="s">
        <v>3859</v>
      </c>
      <c r="C129" s="2"/>
      <c r="D129" s="2"/>
      <c r="E129" s="2"/>
      <c r="F129" s="311"/>
      <c r="G129" s="2"/>
      <c r="H129" s="2"/>
      <c r="I129" s="2"/>
      <c r="J129" s="2"/>
      <c r="K129" s="143"/>
      <c r="L129" s="143"/>
      <c r="M129" s="2"/>
      <c r="N129" s="2"/>
      <c r="O129" s="2"/>
      <c r="P129" s="2"/>
      <c r="Q129" s="2"/>
      <c r="R129" s="2"/>
      <c r="S129" s="2"/>
      <c r="T129" s="2"/>
      <c r="U129" s="2"/>
      <c r="V129" s="2"/>
      <c r="W129" s="2"/>
      <c r="X129" s="2"/>
      <c r="Y129" s="2"/>
      <c r="Z129" s="2"/>
      <c r="AA129" s="2"/>
      <c r="AB129" s="2"/>
      <c r="AC129" s="2"/>
    </row>
    <row r="130" spans="1:29" ht="14.25" customHeight="1">
      <c r="A130" s="2">
        <f>1/A129</f>
        <v>0.93457943925233644</v>
      </c>
      <c r="B130" s="2" t="s">
        <v>3860</v>
      </c>
      <c r="C130" s="2"/>
      <c r="D130" s="2"/>
      <c r="E130" s="2"/>
      <c r="F130" s="311"/>
      <c r="G130" s="2"/>
      <c r="H130" s="2"/>
      <c r="I130" s="2"/>
      <c r="J130" s="2"/>
      <c r="K130" s="143"/>
      <c r="L130" s="143"/>
      <c r="M130" s="2"/>
      <c r="N130" s="2"/>
      <c r="O130" s="2"/>
      <c r="P130" s="2"/>
      <c r="Q130" s="2"/>
      <c r="R130" s="2"/>
      <c r="S130" s="2"/>
      <c r="T130" s="2"/>
      <c r="U130" s="2"/>
      <c r="V130" s="2"/>
      <c r="W130" s="2"/>
      <c r="X130" s="2"/>
      <c r="Y130" s="2"/>
      <c r="Z130" s="2"/>
      <c r="AA130" s="2"/>
      <c r="AB130" s="2"/>
      <c r="AC130" s="2"/>
    </row>
    <row r="131" spans="1:29" ht="14.25" customHeight="1">
      <c r="A131" s="309">
        <f>(A130-A128)/A128</f>
        <v>0.73592369435785332</v>
      </c>
      <c r="B131" s="2" t="s">
        <v>3849</v>
      </c>
      <c r="C131" s="2"/>
      <c r="D131" s="2"/>
      <c r="E131" s="2"/>
      <c r="F131" s="311"/>
      <c r="G131" s="2"/>
      <c r="H131" s="2"/>
      <c r="I131" s="2"/>
      <c r="J131" s="2"/>
      <c r="K131" s="2"/>
      <c r="L131" s="2"/>
      <c r="M131" s="2"/>
      <c r="N131" s="2"/>
      <c r="O131" s="2"/>
      <c r="P131" s="2"/>
      <c r="Q131" s="2"/>
      <c r="R131" s="2"/>
      <c r="S131" s="2"/>
      <c r="T131" s="2"/>
      <c r="U131" s="2"/>
      <c r="V131" s="2"/>
      <c r="W131" s="2"/>
      <c r="X131" s="2"/>
      <c r="Y131" s="2"/>
      <c r="Z131" s="2"/>
      <c r="AA131" s="2"/>
      <c r="AB131" s="2"/>
      <c r="AC131" s="2"/>
    </row>
    <row r="132" spans="1:29"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row>
    <row r="133" spans="1:29" ht="14.25" customHeight="1">
      <c r="A133" s="130"/>
      <c r="B133" s="143"/>
      <c r="C133" s="143"/>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row>
    <row r="134" spans="1:29" ht="14.25" customHeight="1">
      <c r="A134" s="373" t="s">
        <v>286</v>
      </c>
      <c r="B134" s="335"/>
      <c r="C134" s="335"/>
      <c r="D134" s="335"/>
      <c r="E134" s="335"/>
      <c r="F134" s="2"/>
      <c r="G134" s="2"/>
      <c r="H134" s="2"/>
      <c r="I134" s="2"/>
      <c r="J134" s="2"/>
      <c r="K134" s="2"/>
      <c r="L134" s="2"/>
      <c r="M134" s="2"/>
      <c r="N134" s="2"/>
      <c r="O134" s="2"/>
      <c r="P134" s="2"/>
      <c r="Q134" s="2"/>
      <c r="R134" s="2"/>
      <c r="S134" s="2"/>
      <c r="T134" s="2"/>
      <c r="U134" s="2"/>
      <c r="V134" s="2"/>
      <c r="W134" s="2"/>
      <c r="X134" s="2"/>
      <c r="Y134" s="2"/>
      <c r="Z134" s="2"/>
      <c r="AA134" s="2"/>
      <c r="AB134" s="2"/>
      <c r="AC134" s="2"/>
    </row>
    <row r="135" spans="1:29" ht="14.25" customHeight="1">
      <c r="A135" s="312" t="s">
        <v>3861</v>
      </c>
      <c r="B135" s="7"/>
      <c r="C135" s="7"/>
      <c r="D135" s="7"/>
      <c r="E135" s="7"/>
      <c r="F135" s="7"/>
      <c r="G135" s="7"/>
      <c r="H135" s="2"/>
      <c r="I135" s="2"/>
      <c r="J135" s="2"/>
      <c r="K135" s="2"/>
      <c r="L135" s="2"/>
      <c r="M135" s="2"/>
      <c r="N135" s="2"/>
      <c r="O135" s="2"/>
      <c r="P135" s="2"/>
      <c r="Q135" s="2"/>
      <c r="R135" s="2"/>
      <c r="S135" s="2"/>
      <c r="T135" s="2"/>
      <c r="U135" s="2"/>
      <c r="V135" s="2"/>
      <c r="W135" s="2"/>
      <c r="X135" s="2"/>
      <c r="Y135" s="2"/>
      <c r="Z135" s="2"/>
      <c r="AA135" s="2"/>
      <c r="AB135" s="2"/>
      <c r="AC135" s="2"/>
    </row>
    <row r="136" spans="1:29" ht="14.25" customHeight="1">
      <c r="A136" s="313"/>
      <c r="B136" s="374" t="s">
        <v>3862</v>
      </c>
      <c r="C136" s="364"/>
      <c r="D136" s="364"/>
      <c r="E136" s="365"/>
      <c r="F136" s="7"/>
      <c r="G136" s="7"/>
      <c r="H136" s="2"/>
      <c r="I136" s="2"/>
      <c r="J136" s="2"/>
      <c r="K136" s="2"/>
      <c r="L136" s="2"/>
      <c r="M136" s="2"/>
      <c r="N136" s="2"/>
      <c r="O136" s="2"/>
      <c r="P136" s="2"/>
      <c r="Q136" s="2"/>
      <c r="R136" s="2"/>
      <c r="S136" s="2"/>
      <c r="T136" s="2"/>
      <c r="U136" s="2"/>
      <c r="V136" s="2"/>
      <c r="W136" s="2"/>
      <c r="X136" s="2"/>
      <c r="Y136" s="2"/>
      <c r="Z136" s="2"/>
      <c r="AA136" s="2"/>
      <c r="AB136" s="2"/>
      <c r="AC136" s="2"/>
    </row>
    <row r="137" spans="1:29" ht="14.25" customHeight="1">
      <c r="A137" s="314"/>
      <c r="B137" s="374" t="s">
        <v>3863</v>
      </c>
      <c r="C137" s="365"/>
      <c r="D137" s="374" t="s">
        <v>3864</v>
      </c>
      <c r="E137" s="365"/>
      <c r="F137" s="7"/>
      <c r="G137" s="7"/>
      <c r="H137" s="2"/>
      <c r="I137" s="2"/>
      <c r="J137" s="2"/>
      <c r="K137" s="2"/>
      <c r="L137" s="2"/>
      <c r="M137" s="2"/>
      <c r="N137" s="2"/>
      <c r="O137" s="2"/>
      <c r="P137" s="2"/>
      <c r="Q137" s="2"/>
      <c r="R137" s="2"/>
      <c r="S137" s="2"/>
      <c r="T137" s="2"/>
      <c r="U137" s="2"/>
      <c r="V137" s="2"/>
      <c r="W137" s="2"/>
      <c r="X137" s="2"/>
      <c r="Y137" s="2"/>
      <c r="Z137" s="2"/>
      <c r="AA137" s="2"/>
      <c r="AB137" s="2"/>
      <c r="AC137" s="2"/>
    </row>
    <row r="138" spans="1:29" ht="14.25" customHeight="1">
      <c r="A138" s="315" t="s">
        <v>3865</v>
      </c>
      <c r="B138" s="316" t="s">
        <v>3866</v>
      </c>
      <c r="C138" s="316" t="s">
        <v>3867</v>
      </c>
      <c r="D138" s="316" t="s">
        <v>3868</v>
      </c>
      <c r="E138" s="316" t="s">
        <v>3869</v>
      </c>
      <c r="F138" s="7"/>
      <c r="G138" s="317" t="s">
        <v>3870</v>
      </c>
      <c r="H138" s="2"/>
      <c r="I138" s="2"/>
      <c r="J138" s="2"/>
      <c r="K138" s="2"/>
      <c r="L138" s="2"/>
      <c r="M138" s="2"/>
      <c r="N138" s="2"/>
      <c r="O138" s="2"/>
      <c r="P138" s="2"/>
      <c r="Q138" s="2"/>
      <c r="R138" s="2"/>
      <c r="S138" s="2"/>
      <c r="T138" s="2"/>
      <c r="U138" s="2"/>
      <c r="V138" s="2"/>
      <c r="W138" s="2"/>
      <c r="X138" s="2"/>
      <c r="Y138" s="2"/>
      <c r="Z138" s="2"/>
      <c r="AA138" s="2"/>
      <c r="AB138" s="2"/>
      <c r="AC138" s="2"/>
    </row>
    <row r="139" spans="1:29" ht="14.25" customHeight="1">
      <c r="A139" s="318" t="s">
        <v>3871</v>
      </c>
      <c r="B139" s="319">
        <v>95</v>
      </c>
      <c r="C139" s="320">
        <v>95</v>
      </c>
      <c r="D139" s="319">
        <v>50</v>
      </c>
      <c r="E139" s="320">
        <v>50</v>
      </c>
      <c r="F139" s="317" t="s">
        <v>268</v>
      </c>
      <c r="G139" s="7">
        <f t="shared" ref="G139:G156" si="0">(C139-E139)/C139</f>
        <v>0.47368421052631576</v>
      </c>
      <c r="H139" s="2"/>
      <c r="I139" s="2"/>
      <c r="J139" s="2"/>
      <c r="K139" s="2"/>
      <c r="L139" s="2"/>
      <c r="M139" s="2"/>
      <c r="N139" s="2"/>
      <c r="O139" s="2"/>
      <c r="P139" s="2"/>
      <c r="Q139" s="2"/>
      <c r="R139" s="2"/>
      <c r="S139" s="2"/>
      <c r="T139" s="2"/>
      <c r="U139" s="2"/>
      <c r="V139" s="2"/>
      <c r="W139" s="2"/>
      <c r="X139" s="2"/>
      <c r="Y139" s="2"/>
      <c r="Z139" s="2"/>
      <c r="AA139" s="2"/>
      <c r="AB139" s="2"/>
      <c r="AC139" s="2"/>
    </row>
    <row r="140" spans="1:29" ht="14.25" customHeight="1">
      <c r="A140" s="321" t="s">
        <v>3872</v>
      </c>
      <c r="B140" s="322">
        <v>100</v>
      </c>
      <c r="C140" s="323">
        <v>100</v>
      </c>
      <c r="D140" s="322">
        <v>70</v>
      </c>
      <c r="E140" s="323">
        <v>70</v>
      </c>
      <c r="F140" s="317" t="s">
        <v>268</v>
      </c>
      <c r="G140" s="7">
        <f t="shared" si="0"/>
        <v>0.3</v>
      </c>
      <c r="H140" s="2"/>
      <c r="I140" s="2"/>
      <c r="J140" s="2"/>
      <c r="K140" s="2"/>
      <c r="L140" s="2"/>
      <c r="M140" s="2"/>
      <c r="N140" s="2"/>
      <c r="O140" s="2"/>
      <c r="P140" s="2"/>
      <c r="Q140" s="2"/>
      <c r="R140" s="2"/>
      <c r="S140" s="2"/>
      <c r="T140" s="2"/>
      <c r="U140" s="2"/>
      <c r="V140" s="2"/>
      <c r="W140" s="2"/>
      <c r="X140" s="2"/>
      <c r="Y140" s="2"/>
      <c r="Z140" s="2"/>
      <c r="AA140" s="2"/>
      <c r="AB140" s="2"/>
      <c r="AC140" s="2"/>
    </row>
    <row r="141" spans="1:29" ht="14.25" customHeight="1">
      <c r="A141" s="321" t="s">
        <v>3873</v>
      </c>
      <c r="B141" s="322">
        <v>95</v>
      </c>
      <c r="C141" s="323">
        <v>95</v>
      </c>
      <c r="D141" s="322">
        <v>50</v>
      </c>
      <c r="E141" s="323">
        <v>50</v>
      </c>
      <c r="F141" s="317" t="s">
        <v>268</v>
      </c>
      <c r="G141" s="7">
        <f t="shared" si="0"/>
        <v>0.47368421052631576</v>
      </c>
      <c r="H141" s="2"/>
      <c r="I141" s="2"/>
      <c r="J141" s="2"/>
      <c r="K141" s="2"/>
      <c r="L141" s="2"/>
      <c r="M141" s="2"/>
      <c r="N141" s="2"/>
      <c r="O141" s="2"/>
      <c r="P141" s="2"/>
      <c r="Q141" s="2"/>
      <c r="R141" s="2"/>
      <c r="S141" s="2"/>
      <c r="T141" s="2"/>
      <c r="U141" s="2"/>
      <c r="V141" s="2"/>
      <c r="W141" s="2"/>
      <c r="X141" s="2"/>
      <c r="Y141" s="2"/>
      <c r="Z141" s="2"/>
      <c r="AA141" s="2"/>
      <c r="AB141" s="2"/>
      <c r="AC141" s="2"/>
    </row>
    <row r="142" spans="1:29" ht="14.25" customHeight="1">
      <c r="A142" s="321" t="s">
        <v>3874</v>
      </c>
      <c r="B142" s="322">
        <v>105</v>
      </c>
      <c r="C142" s="323">
        <v>105</v>
      </c>
      <c r="D142" s="322">
        <v>110</v>
      </c>
      <c r="E142" s="323">
        <v>110</v>
      </c>
      <c r="F142" s="324" t="s">
        <v>3875</v>
      </c>
      <c r="G142" s="7">
        <f t="shared" si="0"/>
        <v>-4.7619047619047616E-2</v>
      </c>
      <c r="H142" s="2"/>
      <c r="I142" s="2"/>
      <c r="J142" s="2"/>
      <c r="K142" s="2"/>
      <c r="L142" s="2"/>
      <c r="M142" s="2"/>
      <c r="N142" s="2"/>
      <c r="O142" s="2"/>
      <c r="P142" s="2"/>
      <c r="Q142" s="2"/>
      <c r="R142" s="2"/>
      <c r="S142" s="2"/>
      <c r="T142" s="2"/>
      <c r="U142" s="2"/>
      <c r="V142" s="2"/>
      <c r="W142" s="2"/>
      <c r="X142" s="2"/>
      <c r="Y142" s="2"/>
      <c r="Z142" s="2"/>
      <c r="AA142" s="2"/>
      <c r="AB142" s="2"/>
      <c r="AC142" s="2"/>
    </row>
    <row r="143" spans="1:29" ht="14.25" customHeight="1">
      <c r="A143" s="321" t="s">
        <v>3876</v>
      </c>
      <c r="B143" s="322">
        <v>80</v>
      </c>
      <c r="C143" s="323">
        <v>80</v>
      </c>
      <c r="D143" s="322">
        <v>35</v>
      </c>
      <c r="E143" s="323">
        <v>35</v>
      </c>
      <c r="F143" s="317" t="s">
        <v>268</v>
      </c>
      <c r="G143" s="7">
        <f t="shared" si="0"/>
        <v>0.5625</v>
      </c>
      <c r="H143" s="2"/>
      <c r="I143" s="2"/>
      <c r="J143" s="2"/>
      <c r="K143" s="2"/>
      <c r="L143" s="2"/>
      <c r="M143" s="2"/>
      <c r="N143" s="2"/>
      <c r="O143" s="2"/>
      <c r="P143" s="2"/>
      <c r="Q143" s="2"/>
      <c r="R143" s="2"/>
      <c r="S143" s="2"/>
      <c r="T143" s="2"/>
      <c r="U143" s="2"/>
      <c r="V143" s="2"/>
      <c r="W143" s="2"/>
      <c r="X143" s="2"/>
      <c r="Y143" s="2"/>
      <c r="Z143" s="2"/>
      <c r="AA143" s="2"/>
      <c r="AB143" s="2"/>
      <c r="AC143" s="2"/>
    </row>
    <row r="144" spans="1:29" ht="14.25" customHeight="1">
      <c r="A144" s="321" t="s">
        <v>3877</v>
      </c>
      <c r="B144" s="322">
        <v>70</v>
      </c>
      <c r="C144" s="323">
        <v>70</v>
      </c>
      <c r="D144" s="322">
        <v>50</v>
      </c>
      <c r="E144" s="323">
        <v>50</v>
      </c>
      <c r="F144" s="317" t="s">
        <v>268</v>
      </c>
      <c r="G144" s="7">
        <f t="shared" si="0"/>
        <v>0.2857142857142857</v>
      </c>
      <c r="H144" s="2"/>
      <c r="I144" s="2"/>
      <c r="J144" s="2"/>
      <c r="K144" s="2"/>
      <c r="L144" s="2"/>
      <c r="M144" s="2"/>
      <c r="N144" s="2"/>
      <c r="O144" s="2"/>
      <c r="P144" s="2"/>
      <c r="Q144" s="2"/>
      <c r="R144" s="2"/>
      <c r="S144" s="2"/>
      <c r="T144" s="2"/>
      <c r="U144" s="2"/>
      <c r="V144" s="2"/>
      <c r="W144" s="2"/>
      <c r="X144" s="2"/>
      <c r="Y144" s="2"/>
      <c r="Z144" s="2"/>
      <c r="AA144" s="2"/>
      <c r="AB144" s="2"/>
      <c r="AC144" s="2"/>
    </row>
    <row r="145" spans="1:29" ht="14.25" customHeight="1">
      <c r="A145" s="321" t="s">
        <v>3878</v>
      </c>
      <c r="B145" s="322">
        <v>90</v>
      </c>
      <c r="C145" s="323">
        <v>90</v>
      </c>
      <c r="D145" s="322">
        <v>80</v>
      </c>
      <c r="E145" s="323">
        <v>80</v>
      </c>
      <c r="F145" s="317" t="s">
        <v>3879</v>
      </c>
      <c r="G145" s="7">
        <f t="shared" si="0"/>
        <v>0.1111111111111111</v>
      </c>
      <c r="H145" s="2"/>
      <c r="I145" s="2"/>
      <c r="J145" s="2"/>
      <c r="K145" s="2"/>
      <c r="L145" s="2"/>
      <c r="M145" s="2"/>
      <c r="N145" s="2"/>
      <c r="O145" s="2"/>
      <c r="P145" s="2"/>
      <c r="Q145" s="2"/>
      <c r="R145" s="2"/>
      <c r="S145" s="2"/>
      <c r="T145" s="2"/>
      <c r="U145" s="2"/>
      <c r="V145" s="2"/>
      <c r="W145" s="2"/>
      <c r="X145" s="2"/>
      <c r="Y145" s="2"/>
      <c r="Z145" s="2"/>
      <c r="AA145" s="2"/>
      <c r="AB145" s="2"/>
      <c r="AC145" s="2"/>
    </row>
    <row r="146" spans="1:29" ht="14.25" customHeight="1">
      <c r="A146" s="321" t="s">
        <v>3880</v>
      </c>
      <c r="B146" s="322">
        <v>100</v>
      </c>
      <c r="C146" s="323">
        <v>100</v>
      </c>
      <c r="D146" s="322">
        <v>90</v>
      </c>
      <c r="E146" s="323">
        <v>90</v>
      </c>
      <c r="F146" s="317" t="s">
        <v>268</v>
      </c>
      <c r="G146" s="7">
        <f t="shared" si="0"/>
        <v>0.1</v>
      </c>
      <c r="H146" s="2"/>
      <c r="I146" s="2"/>
      <c r="J146" s="2"/>
      <c r="K146" s="2"/>
      <c r="L146" s="2"/>
      <c r="M146" s="2"/>
      <c r="N146" s="2"/>
      <c r="O146" s="2"/>
      <c r="P146" s="2"/>
      <c r="Q146" s="2"/>
      <c r="R146" s="2"/>
      <c r="S146" s="2"/>
      <c r="T146" s="2"/>
      <c r="U146" s="2"/>
      <c r="V146" s="2"/>
      <c r="W146" s="2"/>
      <c r="X146" s="2"/>
      <c r="Y146" s="2"/>
      <c r="Z146" s="2"/>
      <c r="AA146" s="2"/>
      <c r="AB146" s="2"/>
      <c r="AC146" s="2"/>
    </row>
    <row r="147" spans="1:29" ht="14.25" customHeight="1">
      <c r="A147" s="321" t="s">
        <v>3881</v>
      </c>
      <c r="B147" s="322">
        <v>80</v>
      </c>
      <c r="C147" s="323">
        <v>80</v>
      </c>
      <c r="D147" s="322">
        <v>40</v>
      </c>
      <c r="E147" s="323">
        <v>40</v>
      </c>
      <c r="F147" s="317" t="s">
        <v>268</v>
      </c>
      <c r="G147" s="7">
        <f t="shared" si="0"/>
        <v>0.5</v>
      </c>
      <c r="H147" s="2"/>
      <c r="I147" s="2"/>
      <c r="J147" s="2"/>
      <c r="K147" s="2"/>
      <c r="L147" s="2"/>
      <c r="M147" s="2"/>
      <c r="N147" s="2"/>
      <c r="O147" s="2"/>
      <c r="P147" s="2"/>
      <c r="Q147" s="2"/>
      <c r="R147" s="2"/>
      <c r="S147" s="2"/>
      <c r="T147" s="2"/>
      <c r="U147" s="2"/>
      <c r="V147" s="2"/>
      <c r="W147" s="2"/>
      <c r="X147" s="2"/>
      <c r="Y147" s="2"/>
      <c r="Z147" s="2"/>
      <c r="AA147" s="2"/>
      <c r="AB147" s="2"/>
      <c r="AC147" s="2"/>
    </row>
    <row r="148" spans="1:29" ht="14.25" customHeight="1">
      <c r="A148" s="321" t="s">
        <v>3882</v>
      </c>
      <c r="B148" s="322">
        <v>80</v>
      </c>
      <c r="C148" s="323">
        <v>80</v>
      </c>
      <c r="D148" s="322">
        <v>50</v>
      </c>
      <c r="E148" s="323">
        <v>50</v>
      </c>
      <c r="F148" s="317" t="s">
        <v>268</v>
      </c>
      <c r="G148" s="7">
        <f t="shared" si="0"/>
        <v>0.375</v>
      </c>
      <c r="H148" s="2"/>
      <c r="I148" s="2"/>
      <c r="J148" s="2"/>
      <c r="K148" s="2"/>
      <c r="L148" s="2"/>
      <c r="M148" s="2"/>
      <c r="N148" s="2"/>
      <c r="O148" s="2"/>
      <c r="P148" s="2"/>
      <c r="Q148" s="2"/>
      <c r="R148" s="2"/>
      <c r="S148" s="2"/>
      <c r="T148" s="2"/>
      <c r="U148" s="2"/>
      <c r="V148" s="2"/>
      <c r="W148" s="2"/>
      <c r="X148" s="2"/>
      <c r="Y148" s="2"/>
      <c r="Z148" s="2"/>
      <c r="AA148" s="2"/>
      <c r="AB148" s="2"/>
      <c r="AC148" s="2"/>
    </row>
    <row r="149" spans="1:29" ht="14.25" customHeight="1">
      <c r="A149" s="321" t="s">
        <v>3883</v>
      </c>
      <c r="B149" s="322">
        <v>90</v>
      </c>
      <c r="C149" s="323">
        <v>90</v>
      </c>
      <c r="D149" s="322">
        <v>80</v>
      </c>
      <c r="E149" s="323">
        <v>80</v>
      </c>
      <c r="F149" s="317" t="s">
        <v>3879</v>
      </c>
      <c r="G149" s="7">
        <f t="shared" si="0"/>
        <v>0.1111111111111111</v>
      </c>
      <c r="H149" s="2"/>
      <c r="I149" s="2"/>
      <c r="J149" s="2"/>
      <c r="K149" s="2"/>
      <c r="L149" s="2"/>
      <c r="M149" s="2"/>
      <c r="N149" s="2"/>
      <c r="O149" s="2"/>
      <c r="P149" s="2"/>
      <c r="Q149" s="2"/>
      <c r="R149" s="2"/>
      <c r="S149" s="2"/>
      <c r="T149" s="2"/>
      <c r="U149" s="2"/>
      <c r="V149" s="2"/>
      <c r="W149" s="2"/>
      <c r="X149" s="2"/>
      <c r="Y149" s="2"/>
      <c r="Z149" s="2"/>
      <c r="AA149" s="2"/>
      <c r="AB149" s="2"/>
      <c r="AC149" s="2"/>
    </row>
    <row r="150" spans="1:29" ht="14.25" customHeight="1">
      <c r="A150" s="321" t="s">
        <v>3884</v>
      </c>
      <c r="B150" s="322">
        <v>95</v>
      </c>
      <c r="C150" s="323">
        <v>95</v>
      </c>
      <c r="D150" s="322">
        <v>90</v>
      </c>
      <c r="E150" s="323">
        <v>90</v>
      </c>
      <c r="F150" s="324" t="s">
        <v>3875</v>
      </c>
      <c r="G150" s="7">
        <f t="shared" si="0"/>
        <v>5.2631578947368418E-2</v>
      </c>
      <c r="H150" s="2"/>
      <c r="I150" s="2"/>
      <c r="J150" s="2"/>
      <c r="K150" s="2"/>
      <c r="L150" s="2"/>
      <c r="M150" s="2"/>
      <c r="N150" s="2"/>
      <c r="O150" s="2"/>
      <c r="P150" s="2"/>
      <c r="Q150" s="2"/>
      <c r="R150" s="2"/>
      <c r="S150" s="2"/>
      <c r="T150" s="2"/>
      <c r="U150" s="2"/>
      <c r="V150" s="2"/>
      <c r="W150" s="2"/>
      <c r="X150" s="2"/>
      <c r="Y150" s="2"/>
      <c r="Z150" s="2"/>
      <c r="AA150" s="2"/>
      <c r="AB150" s="2"/>
      <c r="AC150" s="2"/>
    </row>
    <row r="151" spans="1:29" ht="14.25" customHeight="1">
      <c r="A151" s="321" t="s">
        <v>3885</v>
      </c>
      <c r="B151" s="322">
        <v>95</v>
      </c>
      <c r="C151" s="323">
        <v>95</v>
      </c>
      <c r="D151" s="322">
        <v>90</v>
      </c>
      <c r="E151" s="323">
        <v>90</v>
      </c>
      <c r="F151" s="324" t="s">
        <v>3875</v>
      </c>
      <c r="G151" s="7">
        <f t="shared" si="0"/>
        <v>5.2631578947368418E-2</v>
      </c>
      <c r="H151" s="2"/>
      <c r="I151" s="2"/>
      <c r="J151" s="2"/>
      <c r="K151" s="2"/>
      <c r="L151" s="2"/>
      <c r="M151" s="2"/>
      <c r="N151" s="2"/>
      <c r="O151" s="2"/>
      <c r="P151" s="2"/>
      <c r="Q151" s="2"/>
      <c r="R151" s="2"/>
      <c r="S151" s="2"/>
      <c r="T151" s="2"/>
      <c r="U151" s="2"/>
      <c r="V151" s="2"/>
      <c r="W151" s="2"/>
      <c r="X151" s="2"/>
      <c r="Y151" s="2"/>
      <c r="Z151" s="2"/>
      <c r="AA151" s="2"/>
      <c r="AB151" s="2"/>
      <c r="AC151" s="2"/>
    </row>
    <row r="152" spans="1:29" ht="14.25" customHeight="1">
      <c r="A152" s="321" t="s">
        <v>3886</v>
      </c>
      <c r="B152" s="322">
        <v>80</v>
      </c>
      <c r="C152" s="323">
        <v>50</v>
      </c>
      <c r="D152" s="322">
        <v>30</v>
      </c>
      <c r="E152" s="323">
        <v>30</v>
      </c>
      <c r="F152" s="317" t="s">
        <v>266</v>
      </c>
      <c r="G152" s="7">
        <f t="shared" si="0"/>
        <v>0.4</v>
      </c>
      <c r="H152" s="2"/>
      <c r="I152" s="2"/>
      <c r="J152" s="2"/>
      <c r="K152" s="2"/>
      <c r="L152" s="2"/>
      <c r="M152" s="2"/>
      <c r="N152" s="2"/>
      <c r="O152" s="2"/>
      <c r="P152" s="2"/>
      <c r="Q152" s="2"/>
      <c r="R152" s="2"/>
      <c r="S152" s="2"/>
      <c r="T152" s="2"/>
      <c r="U152" s="2"/>
      <c r="V152" s="2"/>
      <c r="W152" s="2"/>
      <c r="X152" s="2"/>
      <c r="Y152" s="2"/>
      <c r="Z152" s="2"/>
      <c r="AA152" s="2"/>
      <c r="AB152" s="2"/>
      <c r="AC152" s="2"/>
    </row>
    <row r="153" spans="1:29" ht="14.25" customHeight="1">
      <c r="A153" s="321" t="s">
        <v>3887</v>
      </c>
      <c r="B153" s="322">
        <v>90</v>
      </c>
      <c r="C153" s="323">
        <v>90</v>
      </c>
      <c r="D153" s="322">
        <v>70</v>
      </c>
      <c r="E153" s="323">
        <v>70</v>
      </c>
      <c r="F153" s="317" t="s">
        <v>256</v>
      </c>
      <c r="G153" s="7">
        <f t="shared" si="0"/>
        <v>0.22222222222222221</v>
      </c>
      <c r="H153" s="2"/>
      <c r="I153" s="2"/>
      <c r="J153" s="2"/>
      <c r="K153" s="2"/>
      <c r="L153" s="2"/>
      <c r="M153" s="2"/>
      <c r="N153" s="2"/>
      <c r="O153" s="2"/>
      <c r="P153" s="2"/>
      <c r="Q153" s="2"/>
      <c r="R153" s="2"/>
      <c r="S153" s="2"/>
      <c r="T153" s="2"/>
      <c r="U153" s="2"/>
      <c r="V153" s="2"/>
      <c r="W153" s="2"/>
      <c r="X153" s="2"/>
      <c r="Y153" s="2"/>
      <c r="Z153" s="2"/>
      <c r="AA153" s="2"/>
      <c r="AB153" s="2"/>
      <c r="AC153" s="2"/>
    </row>
    <row r="154" spans="1:29" ht="14.25" customHeight="1">
      <c r="A154" s="321" t="s">
        <v>3888</v>
      </c>
      <c r="B154" s="322">
        <v>95</v>
      </c>
      <c r="C154" s="323">
        <v>90</v>
      </c>
      <c r="D154" s="322">
        <v>80</v>
      </c>
      <c r="E154" s="323">
        <v>80</v>
      </c>
      <c r="F154" s="324" t="s">
        <v>3875</v>
      </c>
      <c r="G154" s="7">
        <f t="shared" si="0"/>
        <v>0.1111111111111111</v>
      </c>
      <c r="H154" s="2"/>
      <c r="I154" s="325"/>
      <c r="J154" s="2"/>
      <c r="K154" s="2"/>
      <c r="L154" s="2"/>
      <c r="M154" s="2"/>
      <c r="N154" s="2"/>
      <c r="O154" s="2"/>
      <c r="P154" s="2"/>
      <c r="Q154" s="2"/>
      <c r="R154" s="2"/>
      <c r="S154" s="2"/>
      <c r="T154" s="2"/>
      <c r="U154" s="2"/>
      <c r="V154" s="2"/>
      <c r="W154" s="2"/>
      <c r="X154" s="2"/>
      <c r="Y154" s="2"/>
      <c r="Z154" s="2"/>
      <c r="AA154" s="2"/>
      <c r="AB154" s="2"/>
      <c r="AC154" s="2"/>
    </row>
    <row r="155" spans="1:29" ht="14.25" customHeight="1">
      <c r="A155" s="321" t="s">
        <v>3889</v>
      </c>
      <c r="B155" s="322">
        <v>80</v>
      </c>
      <c r="C155" s="323">
        <v>65</v>
      </c>
      <c r="D155" s="322">
        <v>60</v>
      </c>
      <c r="E155" s="323">
        <v>30</v>
      </c>
      <c r="F155" s="317" t="s">
        <v>264</v>
      </c>
      <c r="G155" s="7">
        <f t="shared" si="0"/>
        <v>0.53846153846153844</v>
      </c>
      <c r="H155" s="2"/>
      <c r="I155" s="2"/>
      <c r="J155" s="2"/>
      <c r="K155" s="2"/>
      <c r="L155" s="2"/>
      <c r="M155" s="2"/>
      <c r="N155" s="2"/>
      <c r="O155" s="2"/>
      <c r="P155" s="2"/>
      <c r="Q155" s="2"/>
      <c r="R155" s="2"/>
      <c r="S155" s="2"/>
      <c r="T155" s="2"/>
      <c r="U155" s="2"/>
      <c r="V155" s="2"/>
      <c r="W155" s="2"/>
      <c r="X155" s="2"/>
      <c r="Y155" s="2"/>
      <c r="Z155" s="2"/>
      <c r="AA155" s="2"/>
      <c r="AB155" s="2"/>
      <c r="AC155" s="2"/>
    </row>
    <row r="156" spans="1:29" ht="14.25" customHeight="1">
      <c r="A156" s="326" t="s">
        <v>3890</v>
      </c>
      <c r="B156" s="327">
        <v>90</v>
      </c>
      <c r="C156" s="328">
        <v>90</v>
      </c>
      <c r="D156" s="327">
        <v>70</v>
      </c>
      <c r="E156" s="328">
        <v>70</v>
      </c>
      <c r="F156" s="317" t="s">
        <v>264</v>
      </c>
      <c r="G156" s="7">
        <f t="shared" si="0"/>
        <v>0.22222222222222221</v>
      </c>
      <c r="H156" s="2"/>
      <c r="I156" s="2"/>
      <c r="J156" s="2"/>
      <c r="K156" s="2"/>
      <c r="L156" s="2"/>
      <c r="M156" s="2"/>
      <c r="N156" s="2"/>
      <c r="O156" s="2"/>
      <c r="P156" s="2"/>
      <c r="Q156" s="2"/>
      <c r="R156" s="2"/>
      <c r="S156" s="2"/>
      <c r="T156" s="2"/>
      <c r="U156" s="2"/>
      <c r="V156" s="2"/>
      <c r="W156" s="2"/>
      <c r="X156" s="2"/>
      <c r="Y156" s="2"/>
      <c r="Z156" s="2"/>
      <c r="AA156" s="2"/>
      <c r="AB156" s="2"/>
      <c r="AC156" s="2"/>
    </row>
    <row r="157" spans="1:29" ht="14.25" customHeight="1">
      <c r="A157" s="7"/>
      <c r="B157" s="7"/>
      <c r="C157" s="7"/>
      <c r="D157" s="7"/>
      <c r="E157" s="7"/>
      <c r="F157" s="7"/>
      <c r="G157" s="7"/>
      <c r="H157" s="2"/>
      <c r="I157" s="2"/>
      <c r="J157" s="2"/>
      <c r="K157" s="2"/>
      <c r="L157" s="2"/>
      <c r="M157" s="2"/>
      <c r="N157" s="2"/>
      <c r="O157" s="2"/>
      <c r="P157" s="2"/>
      <c r="Q157" s="2"/>
      <c r="R157" s="2"/>
      <c r="S157" s="2"/>
      <c r="T157" s="2"/>
      <c r="U157" s="2"/>
      <c r="V157" s="2"/>
      <c r="W157" s="2"/>
      <c r="X157" s="2"/>
      <c r="Y157" s="2"/>
      <c r="Z157" s="2"/>
      <c r="AA157" s="2"/>
      <c r="AB157" s="2"/>
      <c r="AC157" s="2"/>
    </row>
    <row r="158" spans="1:29" ht="14.25" customHeight="1">
      <c r="A158" s="7"/>
      <c r="B158" s="7"/>
      <c r="C158" s="7"/>
      <c r="D158" s="7"/>
      <c r="E158" s="7"/>
      <c r="F158" s="7"/>
      <c r="G158" s="7"/>
      <c r="H158" s="2"/>
      <c r="I158" s="2"/>
      <c r="J158" s="2"/>
      <c r="K158" s="2"/>
      <c r="L158" s="2"/>
      <c r="M158" s="2"/>
      <c r="N158" s="2"/>
      <c r="O158" s="2"/>
      <c r="P158" s="2"/>
      <c r="Q158" s="2"/>
      <c r="R158" s="2"/>
      <c r="S158" s="2"/>
      <c r="T158" s="2"/>
      <c r="U158" s="2"/>
      <c r="V158" s="2"/>
      <c r="W158" s="2"/>
      <c r="X158" s="2"/>
      <c r="Y158" s="2"/>
      <c r="Z158" s="2"/>
      <c r="AA158" s="2"/>
      <c r="AB158" s="2"/>
      <c r="AC158" s="2"/>
    </row>
    <row r="159" spans="1:29" ht="14.25" customHeight="1">
      <c r="A159" s="7" t="s">
        <v>268</v>
      </c>
      <c r="B159" s="7">
        <f>AVERAGEIF(F139:F156,A159,G139:G156)</f>
        <v>0.38382283834586467</v>
      </c>
      <c r="C159" s="7"/>
      <c r="D159" s="7"/>
      <c r="E159" s="7"/>
      <c r="F159" s="7"/>
      <c r="G159" s="7"/>
      <c r="H159" s="2"/>
      <c r="I159" s="2"/>
      <c r="J159" s="2"/>
      <c r="K159" s="2"/>
      <c r="L159" s="2"/>
      <c r="M159" s="2"/>
      <c r="N159" s="2"/>
      <c r="O159" s="2"/>
      <c r="P159" s="2"/>
      <c r="Q159" s="2"/>
      <c r="R159" s="2"/>
      <c r="S159" s="2"/>
      <c r="T159" s="2"/>
      <c r="U159" s="2"/>
      <c r="V159" s="2"/>
      <c r="W159" s="2"/>
      <c r="X159" s="2"/>
      <c r="Y159" s="2"/>
      <c r="Z159" s="2"/>
      <c r="AA159" s="2"/>
      <c r="AB159" s="2"/>
      <c r="AC159" s="2"/>
    </row>
    <row r="160" spans="1:29" ht="14.25" customHeight="1">
      <c r="A160" s="7" t="s">
        <v>3879</v>
      </c>
      <c r="B160" s="7">
        <f>AVERAGEIF(F139:F156,A160,G139:G156)</f>
        <v>0.1111111111111111</v>
      </c>
      <c r="C160" s="7"/>
      <c r="D160" s="7"/>
      <c r="E160" s="7"/>
      <c r="F160" s="7"/>
      <c r="G160" s="7"/>
      <c r="H160" s="2"/>
      <c r="I160" s="2"/>
      <c r="J160" s="2"/>
      <c r="K160" s="2"/>
      <c r="L160" s="2"/>
      <c r="M160" s="2"/>
      <c r="N160" s="2"/>
      <c r="O160" s="2"/>
      <c r="P160" s="2"/>
      <c r="Q160" s="2"/>
      <c r="R160" s="2"/>
      <c r="S160" s="2"/>
      <c r="T160" s="2"/>
      <c r="U160" s="2"/>
      <c r="V160" s="2"/>
      <c r="W160" s="2"/>
      <c r="X160" s="2"/>
      <c r="Y160" s="2"/>
      <c r="Z160" s="2"/>
      <c r="AA160" s="2"/>
      <c r="AB160" s="2"/>
      <c r="AC160" s="2"/>
    </row>
    <row r="161" spans="1:29" ht="14.25" customHeight="1">
      <c r="A161" s="7" t="s">
        <v>266</v>
      </c>
      <c r="B161" s="7">
        <f>AVERAGEIF(F139:F156,A161,G139:G156)</f>
        <v>0.4</v>
      </c>
      <c r="C161" s="7"/>
      <c r="D161" s="7"/>
      <c r="E161" s="7"/>
      <c r="F161" s="7"/>
      <c r="G161" s="7"/>
      <c r="H161" s="2"/>
      <c r="I161" s="2"/>
      <c r="J161" s="2"/>
      <c r="K161" s="2"/>
      <c r="L161" s="2"/>
      <c r="M161" s="2"/>
      <c r="N161" s="2"/>
      <c r="O161" s="2"/>
      <c r="P161" s="2"/>
      <c r="Q161" s="2"/>
      <c r="R161" s="2"/>
      <c r="S161" s="2"/>
      <c r="T161" s="2"/>
      <c r="U161" s="2"/>
      <c r="V161" s="2"/>
      <c r="W161" s="2"/>
      <c r="X161" s="2"/>
      <c r="Y161" s="2"/>
      <c r="Z161" s="2"/>
      <c r="AA161" s="2"/>
      <c r="AB161" s="2"/>
      <c r="AC161" s="2"/>
    </row>
    <row r="162" spans="1:29" ht="14.25" customHeight="1">
      <c r="A162" s="7" t="s">
        <v>256</v>
      </c>
      <c r="B162" s="7">
        <f>AVERAGEIF(F139:F156,A162,G139:G156)</f>
        <v>0.22222222222222221</v>
      </c>
      <c r="C162" s="7"/>
      <c r="D162" s="7"/>
      <c r="E162" s="7"/>
      <c r="F162" s="7"/>
      <c r="G162" s="7"/>
      <c r="H162" s="2"/>
      <c r="I162" s="2"/>
      <c r="J162" s="2"/>
      <c r="K162" s="2"/>
      <c r="L162" s="2"/>
      <c r="M162" s="2"/>
      <c r="N162" s="2"/>
      <c r="O162" s="2"/>
      <c r="P162" s="2"/>
      <c r="Q162" s="2"/>
      <c r="R162" s="2"/>
      <c r="S162" s="2"/>
      <c r="T162" s="2"/>
      <c r="U162" s="2"/>
      <c r="V162" s="2"/>
      <c r="W162" s="2"/>
      <c r="X162" s="2"/>
      <c r="Y162" s="2"/>
      <c r="Z162" s="2"/>
      <c r="AA162" s="2"/>
      <c r="AB162" s="2"/>
      <c r="AC162" s="2"/>
    </row>
    <row r="163" spans="1:29" ht="14.25" customHeight="1">
      <c r="A163" s="7" t="s">
        <v>264</v>
      </c>
      <c r="B163" s="7">
        <f>AVERAGEIF(F139:F156,A163,G139:G156)</f>
        <v>0.38034188034188032</v>
      </c>
      <c r="C163" s="7"/>
      <c r="D163" s="7"/>
      <c r="E163" s="7"/>
      <c r="F163" s="7"/>
      <c r="G163" s="7"/>
      <c r="H163" s="2"/>
      <c r="I163" s="2"/>
      <c r="J163" s="2"/>
      <c r="K163" s="2"/>
      <c r="L163" s="2"/>
      <c r="M163" s="2"/>
      <c r="N163" s="2"/>
      <c r="O163" s="2"/>
      <c r="P163" s="2"/>
      <c r="Q163" s="2"/>
      <c r="R163" s="2"/>
      <c r="S163" s="2"/>
      <c r="T163" s="2"/>
      <c r="U163" s="2"/>
      <c r="V163" s="2"/>
      <c r="W163" s="2"/>
      <c r="X163" s="2"/>
      <c r="Y163" s="2"/>
      <c r="Z163" s="2"/>
      <c r="AA163" s="2"/>
      <c r="AB163" s="2"/>
      <c r="AC163" s="2"/>
    </row>
    <row r="164" spans="1:29"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row>
    <row r="165" spans="1:29" ht="14.25" customHeight="1">
      <c r="A165" s="373" t="s">
        <v>3891</v>
      </c>
      <c r="B165" s="335"/>
      <c r="C165" s="335"/>
      <c r="D165" s="335"/>
      <c r="E165" s="335"/>
      <c r="F165" s="2"/>
      <c r="G165" s="2"/>
      <c r="H165" s="2"/>
      <c r="I165" s="2"/>
      <c r="J165" s="2"/>
      <c r="K165" s="2"/>
      <c r="L165" s="2"/>
      <c r="M165" s="2"/>
      <c r="N165" s="2"/>
      <c r="O165" s="2"/>
      <c r="P165" s="2"/>
      <c r="Q165" s="2"/>
      <c r="R165" s="2"/>
      <c r="S165" s="2"/>
      <c r="T165" s="2"/>
      <c r="U165" s="2"/>
      <c r="V165" s="2"/>
      <c r="W165" s="2"/>
      <c r="X165" s="2"/>
      <c r="Y165" s="2"/>
      <c r="Z165" s="2"/>
      <c r="AA165" s="2"/>
      <c r="AB165" s="2"/>
      <c r="AC165" s="2"/>
    </row>
    <row r="166" spans="1:29" ht="14.25" customHeight="1">
      <c r="A166" s="2" t="s">
        <v>3892</v>
      </c>
      <c r="B166" s="143">
        <v>0.4</v>
      </c>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row>
    <row r="167" spans="1:29" ht="14.25" customHeight="1">
      <c r="A167" s="2" t="s">
        <v>3893</v>
      </c>
      <c r="B167" s="329">
        <f>(1+B166)^(1/(2020-2010))-1</f>
        <v>3.4219694129380196E-2</v>
      </c>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row>
    <row r="168" spans="1:29" ht="14.25" customHeight="1">
      <c r="A168" s="2"/>
      <c r="B168" s="330"/>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row>
    <row r="169" spans="1:29" ht="14.25" customHeight="1">
      <c r="A169" s="373" t="s">
        <v>3894</v>
      </c>
      <c r="B169" s="335"/>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row>
    <row r="170" spans="1:29" ht="14.25" customHeight="1">
      <c r="A170" s="2" t="s">
        <v>3895</v>
      </c>
      <c r="B170" s="142">
        <v>972.7</v>
      </c>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row>
    <row r="171" spans="1:29" ht="14.25" customHeight="1">
      <c r="A171" s="2" t="s">
        <v>3896</v>
      </c>
      <c r="B171" s="142">
        <f>400.9+53.5+276.5+255.7+63.5+462.5+B170+975.4+227.6+436.5</f>
        <v>4124.8</v>
      </c>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row>
    <row r="172" spans="1:29" ht="14.25" customHeight="1">
      <c r="A172" s="2" t="s">
        <v>3897</v>
      </c>
      <c r="B172" s="329">
        <f>B170/B171</f>
        <v>0.23581749418153608</v>
      </c>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row>
    <row r="173" spans="1:29" ht="14.25" customHeight="1">
      <c r="A173" s="2"/>
      <c r="B173" s="330"/>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row>
    <row r="174" spans="1:29" ht="14.25" customHeight="1">
      <c r="A174" s="373" t="s">
        <v>3898</v>
      </c>
      <c r="B174" s="335"/>
      <c r="C174" s="335"/>
      <c r="D174" s="335"/>
      <c r="E174" s="335"/>
      <c r="F174" s="2"/>
      <c r="G174" s="2"/>
      <c r="H174" s="2"/>
      <c r="I174" s="2"/>
      <c r="J174" s="2"/>
      <c r="K174" s="2"/>
      <c r="L174" s="2"/>
      <c r="M174" s="2"/>
      <c r="N174" s="2"/>
      <c r="O174" s="2"/>
      <c r="P174" s="2"/>
      <c r="Q174" s="2"/>
      <c r="R174" s="2"/>
      <c r="S174" s="2"/>
      <c r="T174" s="2"/>
      <c r="U174" s="2"/>
      <c r="V174" s="2"/>
      <c r="W174" s="2"/>
      <c r="X174" s="2"/>
      <c r="Y174" s="2"/>
      <c r="Z174" s="2"/>
      <c r="AA174" s="2"/>
      <c r="AB174" s="2"/>
      <c r="AC174" s="2"/>
    </row>
    <row r="175" spans="1:29" ht="14.25" customHeight="1">
      <c r="A175" s="2" t="s">
        <v>3899</v>
      </c>
      <c r="B175" s="330">
        <v>0.1246</v>
      </c>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row>
    <row r="176" spans="1:29" ht="14.25" customHeight="1">
      <c r="A176" s="2" t="s">
        <v>3900</v>
      </c>
      <c r="B176" s="329">
        <f>1-B175</f>
        <v>0.87539999999999996</v>
      </c>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row>
    <row r="177" spans="1:29"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row>
    <row r="178" spans="1:29" ht="14.25" customHeight="1">
      <c r="A178" s="373" t="s">
        <v>3901</v>
      </c>
      <c r="B178" s="335"/>
      <c r="C178" s="335"/>
      <c r="D178" s="335"/>
      <c r="E178" s="335"/>
      <c r="F178" s="2"/>
      <c r="G178" s="2"/>
      <c r="H178" s="2"/>
      <c r="I178" s="2"/>
      <c r="J178" s="2"/>
      <c r="K178" s="2"/>
      <c r="L178" s="2"/>
      <c r="M178" s="2"/>
      <c r="N178" s="2"/>
      <c r="O178" s="2"/>
      <c r="P178" s="2"/>
      <c r="Q178" s="2"/>
      <c r="R178" s="2"/>
      <c r="S178" s="2"/>
      <c r="T178" s="2"/>
      <c r="U178" s="2"/>
      <c r="V178" s="2"/>
      <c r="W178" s="2"/>
      <c r="X178" s="2"/>
      <c r="Y178" s="2"/>
      <c r="Z178" s="2"/>
      <c r="AA178" s="2"/>
      <c r="AB178" s="2"/>
      <c r="AC178" s="2"/>
    </row>
    <row r="179" spans="1:29" ht="14.25" customHeight="1">
      <c r="A179" s="2" t="s">
        <v>3902</v>
      </c>
      <c r="B179" s="2">
        <v>197000</v>
      </c>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row>
    <row r="180" spans="1:29" ht="14.25" customHeight="1">
      <c r="A180" s="2" t="s">
        <v>3903</v>
      </c>
      <c r="B180" s="2">
        <v>175000</v>
      </c>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row>
    <row r="181" spans="1:29" ht="14.25" customHeight="1">
      <c r="A181" s="2" t="s">
        <v>3904</v>
      </c>
      <c r="B181" s="309">
        <f>B179/B180</f>
        <v>1.1257142857142857</v>
      </c>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row>
    <row r="182" spans="1:29"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row>
    <row r="183" spans="1:29" ht="14.25" customHeight="1">
      <c r="A183" s="373" t="s">
        <v>3905</v>
      </c>
      <c r="B183" s="335"/>
      <c r="C183" s="335"/>
      <c r="D183" s="335"/>
      <c r="E183" s="335"/>
      <c r="F183" s="2"/>
      <c r="G183" s="2"/>
      <c r="H183" s="2"/>
      <c r="I183" s="2"/>
      <c r="J183" s="2"/>
      <c r="K183" s="2"/>
      <c r="L183" s="2"/>
      <c r="M183" s="2"/>
      <c r="N183" s="2"/>
      <c r="O183" s="2"/>
      <c r="P183" s="2"/>
      <c r="Q183" s="2"/>
      <c r="R183" s="2"/>
      <c r="S183" s="2"/>
      <c r="T183" s="2"/>
      <c r="U183" s="2"/>
      <c r="V183" s="2"/>
      <c r="W183" s="2"/>
      <c r="X183" s="2"/>
      <c r="Y183" s="2"/>
      <c r="Z183" s="2"/>
      <c r="AA183" s="2"/>
      <c r="AB183" s="2"/>
      <c r="AC183" s="2"/>
    </row>
    <row r="184" spans="1:29" ht="14.25" customHeight="1">
      <c r="A184" s="2" t="s">
        <v>3906</v>
      </c>
      <c r="B184" s="330">
        <v>1.2E-2</v>
      </c>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row>
    <row r="185" spans="1:29" ht="14.25" customHeight="1">
      <c r="A185" s="2" t="s">
        <v>3907</v>
      </c>
      <c r="B185" s="330">
        <v>2.4E-2</v>
      </c>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row>
    <row r="186" spans="1:29" ht="14.25" customHeight="1">
      <c r="A186" s="2" t="s">
        <v>3908</v>
      </c>
      <c r="B186" s="2">
        <f>2050-2018+1</f>
        <v>33</v>
      </c>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row>
    <row r="187" spans="1:29" ht="14.25" customHeight="1">
      <c r="A187" s="2" t="s">
        <v>3909</v>
      </c>
      <c r="B187" s="143">
        <f>(1-B184)^B186</f>
        <v>0.67139665221009714</v>
      </c>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row>
    <row r="188" spans="1:29" ht="14.25" customHeight="1">
      <c r="A188" s="2" t="s">
        <v>3910</v>
      </c>
      <c r="B188" s="143">
        <f>(1-B185)^B186</f>
        <v>0.44858421050781644</v>
      </c>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row>
    <row r="189" spans="1:29" ht="14.25" customHeight="1">
      <c r="A189" s="2" t="s">
        <v>3911</v>
      </c>
      <c r="B189" s="309">
        <f>(B187-B188)/B187</f>
        <v>0.33186409400289502</v>
      </c>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row>
    <row r="190" spans="1:29"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row>
    <row r="191" spans="1:29" ht="14.25" customHeight="1">
      <c r="A191" s="373" t="s">
        <v>3912</v>
      </c>
      <c r="B191" s="335"/>
      <c r="C191" s="335"/>
      <c r="D191" s="335"/>
      <c r="E191" s="335"/>
      <c r="F191" s="2"/>
      <c r="G191" s="2"/>
      <c r="H191" s="2"/>
      <c r="I191" s="2"/>
      <c r="J191" s="2"/>
      <c r="K191" s="2"/>
      <c r="L191" s="2"/>
      <c r="M191" s="2"/>
      <c r="N191" s="2"/>
      <c r="O191" s="2"/>
      <c r="P191" s="2"/>
      <c r="Q191" s="2"/>
      <c r="R191" s="2"/>
      <c r="S191" s="2"/>
      <c r="T191" s="2"/>
      <c r="U191" s="2"/>
      <c r="V191" s="2"/>
      <c r="W191" s="2"/>
      <c r="X191" s="2"/>
      <c r="Y191" s="2"/>
      <c r="Z191" s="2"/>
      <c r="AA191" s="2"/>
      <c r="AB191" s="2"/>
      <c r="AC191" s="2"/>
    </row>
    <row r="192" spans="1:29" ht="14.25" customHeight="1">
      <c r="A192" s="130" t="s">
        <v>3913</v>
      </c>
      <c r="B192" s="130" t="s">
        <v>3914</v>
      </c>
      <c r="C192" s="130"/>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row>
    <row r="193" spans="1:29" ht="14.25" customHeight="1">
      <c r="A193" s="2" t="s">
        <v>3915</v>
      </c>
      <c r="B193" s="305">
        <v>15277777.777777778</v>
      </c>
      <c r="C193" s="2" t="s">
        <v>3916</v>
      </c>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row>
    <row r="194" spans="1:29" ht="14.25" customHeight="1">
      <c r="A194" s="2" t="s">
        <v>3917</v>
      </c>
      <c r="B194" s="305">
        <f>3.4*10^6</f>
        <v>3400000</v>
      </c>
      <c r="C194" s="4"/>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row>
    <row r="195" spans="1:29" ht="14.25" customHeight="1">
      <c r="A195" s="2" t="s">
        <v>3918</v>
      </c>
      <c r="B195" s="2">
        <v>2</v>
      </c>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row>
    <row r="196" spans="1:29" ht="14.25" customHeight="1">
      <c r="A196" s="2" t="s">
        <v>3919</v>
      </c>
      <c r="B196" s="305">
        <f>B195*B194</f>
        <v>6800000</v>
      </c>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row>
    <row r="197" spans="1:29" ht="14.25" customHeight="1">
      <c r="A197" s="2" t="s">
        <v>3920</v>
      </c>
      <c r="B197" s="309">
        <f>B196/B193</f>
        <v>0.44509090909090909</v>
      </c>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row>
    <row r="198" spans="1:29"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row>
    <row r="199" spans="1:29" ht="14.25" customHeight="1">
      <c r="A199" s="331" t="s">
        <v>239</v>
      </c>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row>
    <row r="200" spans="1:29"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row>
    <row r="201" spans="1:29" ht="14.25" customHeight="1">
      <c r="A201" s="332" t="s">
        <v>3921</v>
      </c>
      <c r="B201" s="372" t="s">
        <v>3922</v>
      </c>
      <c r="C201" s="335"/>
      <c r="D201" s="335"/>
      <c r="E201" s="335"/>
      <c r="F201" s="335"/>
      <c r="G201" s="335"/>
      <c r="H201" s="335"/>
      <c r="I201" s="335"/>
      <c r="J201" s="2"/>
      <c r="K201" s="2"/>
      <c r="L201" s="2"/>
      <c r="M201" s="2"/>
      <c r="N201" s="2"/>
      <c r="O201" s="2"/>
      <c r="P201" s="2"/>
      <c r="Q201" s="2"/>
      <c r="R201" s="2"/>
      <c r="S201" s="2"/>
      <c r="T201" s="2"/>
      <c r="U201" s="2"/>
      <c r="V201" s="2"/>
      <c r="W201" s="2"/>
      <c r="X201" s="2"/>
      <c r="Y201" s="2"/>
      <c r="Z201" s="2"/>
      <c r="AA201" s="2"/>
      <c r="AB201" s="2"/>
      <c r="AC201" s="2"/>
    </row>
    <row r="202" spans="1:29" ht="14.25" customHeight="1">
      <c r="A202" s="5" t="s">
        <v>3923</v>
      </c>
      <c r="B202" s="5" t="s">
        <v>3924</v>
      </c>
      <c r="C202" s="5" t="s">
        <v>3925</v>
      </c>
      <c r="D202" s="5" t="s">
        <v>3926</v>
      </c>
      <c r="E202" s="5" t="s">
        <v>1665</v>
      </c>
      <c r="F202" s="5" t="s">
        <v>160</v>
      </c>
      <c r="G202" s="5" t="s">
        <v>3927</v>
      </c>
      <c r="H202" s="5" t="s">
        <v>3928</v>
      </c>
      <c r="I202" s="5" t="s">
        <v>3929</v>
      </c>
      <c r="J202" s="2"/>
      <c r="K202" s="2"/>
      <c r="L202" s="2"/>
      <c r="M202" s="2"/>
      <c r="N202" s="2"/>
      <c r="O202" s="2"/>
      <c r="P202" s="2"/>
      <c r="Q202" s="2"/>
      <c r="R202" s="2"/>
      <c r="S202" s="2"/>
      <c r="T202" s="2"/>
      <c r="U202" s="2"/>
      <c r="V202" s="2"/>
      <c r="W202" s="2"/>
      <c r="X202" s="2"/>
      <c r="Y202" s="2"/>
      <c r="Z202" s="2"/>
      <c r="AA202" s="2"/>
      <c r="AB202" s="2"/>
      <c r="AC202" s="2"/>
    </row>
    <row r="203" spans="1:29" ht="14.25" customHeight="1">
      <c r="A203" s="5" t="s">
        <v>3930</v>
      </c>
      <c r="B203" s="2">
        <v>0</v>
      </c>
      <c r="C203" s="2">
        <v>6</v>
      </c>
      <c r="D203" s="2">
        <v>9</v>
      </c>
      <c r="E203" s="2">
        <v>25</v>
      </c>
      <c r="F203" s="2">
        <v>21</v>
      </c>
      <c r="G203" s="2">
        <v>215</v>
      </c>
      <c r="H203" s="2">
        <v>81</v>
      </c>
      <c r="I203" s="2">
        <v>134</v>
      </c>
      <c r="J203" s="2"/>
      <c r="K203" s="2"/>
      <c r="L203" s="2"/>
      <c r="M203" s="2"/>
      <c r="N203" s="2"/>
      <c r="O203" s="2"/>
      <c r="P203" s="2"/>
      <c r="Q203" s="2"/>
      <c r="R203" s="2"/>
      <c r="S203" s="2"/>
      <c r="T203" s="2"/>
      <c r="U203" s="2"/>
      <c r="V203" s="2"/>
      <c r="W203" s="2"/>
      <c r="X203" s="2"/>
      <c r="Y203" s="2"/>
      <c r="Z203" s="2"/>
      <c r="AA203" s="2"/>
      <c r="AB203" s="2"/>
      <c r="AC203" s="2"/>
    </row>
    <row r="204" spans="1:29" ht="14.25" customHeight="1">
      <c r="A204" s="5" t="s">
        <v>3931</v>
      </c>
      <c r="B204" s="2">
        <v>4</v>
      </c>
      <c r="C204" s="2">
        <v>3</v>
      </c>
      <c r="D204" s="2">
        <v>15</v>
      </c>
      <c r="E204" s="2">
        <v>40</v>
      </c>
      <c r="F204" s="2">
        <v>43</v>
      </c>
      <c r="G204" s="2">
        <v>163</v>
      </c>
      <c r="H204" s="2">
        <v>56</v>
      </c>
      <c r="I204" s="2">
        <v>94</v>
      </c>
      <c r="J204" s="2"/>
      <c r="K204" s="2"/>
      <c r="L204" s="2"/>
      <c r="M204" s="2"/>
      <c r="N204" s="2"/>
      <c r="O204" s="2"/>
      <c r="P204" s="2"/>
      <c r="Q204" s="2"/>
      <c r="R204" s="2"/>
      <c r="S204" s="2"/>
      <c r="T204" s="2"/>
      <c r="U204" s="2"/>
      <c r="V204" s="2"/>
      <c r="W204" s="2"/>
      <c r="X204" s="2"/>
      <c r="Y204" s="2"/>
      <c r="Z204" s="2"/>
      <c r="AA204" s="2"/>
      <c r="AB204" s="2"/>
      <c r="AC204" s="2"/>
    </row>
    <row r="205" spans="1:29" ht="14.25" customHeight="1">
      <c r="A205" s="5" t="s">
        <v>3932</v>
      </c>
      <c r="B205" s="2">
        <f t="shared" ref="B205:I205" si="1">B204-B203</f>
        <v>4</v>
      </c>
      <c r="C205" s="2">
        <f t="shared" si="1"/>
        <v>-3</v>
      </c>
      <c r="D205" s="2">
        <f t="shared" si="1"/>
        <v>6</v>
      </c>
      <c r="E205" s="2">
        <f t="shared" si="1"/>
        <v>15</v>
      </c>
      <c r="F205" s="2">
        <f t="shared" si="1"/>
        <v>22</v>
      </c>
      <c r="G205" s="2">
        <f t="shared" si="1"/>
        <v>-52</v>
      </c>
      <c r="H205" s="2">
        <f t="shared" si="1"/>
        <v>-25</v>
      </c>
      <c r="I205" s="2">
        <f t="shared" si="1"/>
        <v>-40</v>
      </c>
      <c r="J205" s="2"/>
      <c r="K205" s="2"/>
      <c r="L205" s="2"/>
      <c r="M205" s="2"/>
      <c r="N205" s="2"/>
      <c r="O205" s="2"/>
      <c r="P205" s="2"/>
      <c r="Q205" s="2"/>
      <c r="R205" s="2"/>
      <c r="S205" s="2"/>
      <c r="T205" s="2"/>
      <c r="U205" s="2"/>
      <c r="V205" s="2"/>
      <c r="W205" s="2"/>
      <c r="X205" s="2"/>
      <c r="Y205" s="2"/>
      <c r="Z205" s="2"/>
      <c r="AA205" s="2"/>
      <c r="AB205" s="2"/>
      <c r="AC205" s="2"/>
    </row>
    <row r="206" spans="1:29" ht="14.25" customHeight="1">
      <c r="A206" s="2" t="s">
        <v>3933</v>
      </c>
      <c r="B206" s="309">
        <f>SUM(G205:H205)/SUM(G203:H203)</f>
        <v>-0.26013513513513514</v>
      </c>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row>
    <row r="207" spans="1:29" ht="14.25" customHeight="1">
      <c r="A207" s="2" t="s">
        <v>3934</v>
      </c>
      <c r="B207" s="309">
        <f>I205/I203</f>
        <v>-0.29850746268656714</v>
      </c>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row>
    <row r="208" spans="1:29"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row>
    <row r="209" spans="1:29" ht="14.25" customHeight="1">
      <c r="A209" s="332" t="s">
        <v>3935</v>
      </c>
      <c r="B209" s="372" t="s">
        <v>3922</v>
      </c>
      <c r="C209" s="335"/>
      <c r="D209" s="335"/>
      <c r="E209" s="335"/>
      <c r="F209" s="335"/>
      <c r="G209" s="335"/>
      <c r="H209" s="335"/>
      <c r="I209" s="335"/>
      <c r="J209" s="2"/>
      <c r="K209" s="2"/>
      <c r="L209" s="2"/>
      <c r="M209" s="2"/>
      <c r="N209" s="2"/>
      <c r="O209" s="2"/>
      <c r="P209" s="2"/>
      <c r="Q209" s="2"/>
      <c r="R209" s="2"/>
      <c r="S209" s="2"/>
      <c r="T209" s="2"/>
      <c r="U209" s="2"/>
      <c r="V209" s="2"/>
      <c r="W209" s="2"/>
      <c r="X209" s="2"/>
      <c r="Y209" s="2"/>
      <c r="Z209" s="2"/>
      <c r="AA209" s="2"/>
      <c r="AB209" s="2"/>
      <c r="AC209" s="2"/>
    </row>
    <row r="210" spans="1:29" ht="14.25" customHeight="1">
      <c r="A210" s="5" t="s">
        <v>3923</v>
      </c>
      <c r="B210" s="5" t="s">
        <v>3924</v>
      </c>
      <c r="C210" s="5" t="s">
        <v>3925</v>
      </c>
      <c r="D210" s="5" t="s">
        <v>3926</v>
      </c>
      <c r="E210" s="5" t="s">
        <v>1665</v>
      </c>
      <c r="F210" s="5" t="s">
        <v>160</v>
      </c>
      <c r="G210" s="5" t="s">
        <v>3927</v>
      </c>
      <c r="H210" s="5" t="s">
        <v>3928</v>
      </c>
      <c r="I210" s="5" t="s">
        <v>3929</v>
      </c>
      <c r="J210" s="2"/>
      <c r="K210" s="2"/>
      <c r="L210" s="2"/>
      <c r="M210" s="2"/>
      <c r="N210" s="2"/>
      <c r="O210" s="2"/>
      <c r="P210" s="2"/>
      <c r="Q210" s="2"/>
      <c r="R210" s="2"/>
      <c r="S210" s="2"/>
      <c r="T210" s="2"/>
      <c r="U210" s="2"/>
      <c r="V210" s="2"/>
      <c r="W210" s="2"/>
      <c r="X210" s="2"/>
      <c r="Y210" s="2"/>
      <c r="Z210" s="2"/>
      <c r="AA210" s="2"/>
      <c r="AB210" s="2"/>
      <c r="AC210" s="2"/>
    </row>
    <row r="211" spans="1:29" ht="14.25" customHeight="1">
      <c r="A211" s="5" t="s">
        <v>3930</v>
      </c>
      <c r="B211" s="2">
        <v>0</v>
      </c>
      <c r="C211" s="2">
        <v>17</v>
      </c>
      <c r="D211" s="2">
        <v>18</v>
      </c>
      <c r="E211" s="2">
        <v>22</v>
      </c>
      <c r="F211" s="2">
        <v>12</v>
      </c>
      <c r="G211" s="2">
        <v>73</v>
      </c>
      <c r="H211" s="2">
        <v>21</v>
      </c>
      <c r="I211" s="2">
        <v>21</v>
      </c>
      <c r="J211" s="2"/>
      <c r="K211" s="2"/>
      <c r="L211" s="2"/>
      <c r="M211" s="2"/>
      <c r="N211" s="2"/>
      <c r="O211" s="2"/>
      <c r="P211" s="2"/>
      <c r="Q211" s="2"/>
      <c r="R211" s="2"/>
      <c r="S211" s="2"/>
      <c r="T211" s="2"/>
      <c r="U211" s="2"/>
      <c r="V211" s="2"/>
      <c r="W211" s="2"/>
      <c r="X211" s="2"/>
      <c r="Y211" s="2"/>
      <c r="Z211" s="2"/>
      <c r="AA211" s="2"/>
      <c r="AB211" s="2"/>
      <c r="AC211" s="2"/>
    </row>
    <row r="212" spans="1:29" ht="14.25" customHeight="1">
      <c r="A212" s="5" t="s">
        <v>3931</v>
      </c>
      <c r="B212" s="2">
        <v>0</v>
      </c>
      <c r="C212" s="2">
        <v>15</v>
      </c>
      <c r="D212" s="2">
        <v>22</v>
      </c>
      <c r="E212" s="2">
        <v>39</v>
      </c>
      <c r="F212" s="2">
        <v>23</v>
      </c>
      <c r="G212" s="2">
        <v>51</v>
      </c>
      <c r="H212" s="2">
        <v>17</v>
      </c>
      <c r="I212" s="2">
        <v>19</v>
      </c>
      <c r="J212" s="2"/>
      <c r="K212" s="2"/>
      <c r="L212" s="2"/>
      <c r="M212" s="2"/>
      <c r="N212" s="2"/>
      <c r="O212" s="2"/>
      <c r="P212" s="2"/>
      <c r="Q212" s="2"/>
      <c r="R212" s="2"/>
      <c r="S212" s="2"/>
      <c r="T212" s="2"/>
      <c r="U212" s="2"/>
      <c r="V212" s="2"/>
      <c r="W212" s="2"/>
      <c r="X212" s="2"/>
      <c r="Y212" s="2"/>
      <c r="Z212" s="2"/>
      <c r="AA212" s="2"/>
      <c r="AB212" s="2"/>
      <c r="AC212" s="2"/>
    </row>
    <row r="213" spans="1:29" ht="14.25" customHeight="1">
      <c r="A213" s="5" t="s">
        <v>3932</v>
      </c>
      <c r="B213" s="2">
        <f t="shared" ref="B213:I213" si="2">B212-B211</f>
        <v>0</v>
      </c>
      <c r="C213" s="2">
        <f t="shared" si="2"/>
        <v>-2</v>
      </c>
      <c r="D213" s="2">
        <f t="shared" si="2"/>
        <v>4</v>
      </c>
      <c r="E213" s="2">
        <f t="shared" si="2"/>
        <v>17</v>
      </c>
      <c r="F213" s="2">
        <f t="shared" si="2"/>
        <v>11</v>
      </c>
      <c r="G213" s="2">
        <f t="shared" si="2"/>
        <v>-22</v>
      </c>
      <c r="H213" s="2">
        <f t="shared" si="2"/>
        <v>-4</v>
      </c>
      <c r="I213" s="2">
        <f t="shared" si="2"/>
        <v>-2</v>
      </c>
      <c r="J213" s="2"/>
      <c r="K213" s="2"/>
      <c r="L213" s="2"/>
      <c r="M213" s="2"/>
      <c r="N213" s="2"/>
      <c r="O213" s="2"/>
      <c r="P213" s="2"/>
      <c r="Q213" s="2"/>
      <c r="R213" s="2"/>
      <c r="S213" s="2"/>
      <c r="T213" s="2"/>
      <c r="U213" s="2"/>
      <c r="V213" s="2"/>
      <c r="W213" s="2"/>
      <c r="X213" s="2"/>
      <c r="Y213" s="2"/>
      <c r="Z213" s="2"/>
      <c r="AA213" s="2"/>
      <c r="AB213" s="2"/>
      <c r="AC213" s="2"/>
    </row>
    <row r="214" spans="1:29" ht="14.25" customHeight="1">
      <c r="A214" s="2" t="s">
        <v>3933</v>
      </c>
      <c r="B214" s="309">
        <f>SUM(G213:H213)/SUM(G211:H211)</f>
        <v>-0.27659574468085107</v>
      </c>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row>
    <row r="215" spans="1:29" ht="14.25" customHeight="1">
      <c r="A215" s="2" t="s">
        <v>3934</v>
      </c>
      <c r="B215" s="309">
        <f>I213/I211</f>
        <v>-9.5238095238095233E-2</v>
      </c>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row>
    <row r="216" spans="1:29"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row>
    <row r="217" spans="1:29" ht="14.25" customHeight="1">
      <c r="A217" s="332" t="s">
        <v>3936</v>
      </c>
      <c r="B217" s="372" t="s">
        <v>3922</v>
      </c>
      <c r="C217" s="335"/>
      <c r="D217" s="335"/>
      <c r="E217" s="335"/>
      <c r="F217" s="2"/>
      <c r="G217" s="2"/>
      <c r="H217" s="2"/>
      <c r="I217" s="2"/>
      <c r="J217" s="2"/>
      <c r="K217" s="2"/>
      <c r="L217" s="2"/>
      <c r="M217" s="2"/>
      <c r="N217" s="2"/>
      <c r="O217" s="2"/>
      <c r="P217" s="2"/>
      <c r="Q217" s="2"/>
      <c r="R217" s="2"/>
      <c r="S217" s="2"/>
      <c r="T217" s="2"/>
      <c r="U217" s="2"/>
      <c r="V217" s="2"/>
      <c r="W217" s="2"/>
      <c r="X217" s="2"/>
      <c r="Y217" s="2"/>
      <c r="Z217" s="2"/>
      <c r="AA217" s="2"/>
      <c r="AB217" s="2"/>
      <c r="AC217" s="2"/>
    </row>
    <row r="218" spans="1:29" ht="14.25" customHeight="1">
      <c r="A218" s="5" t="s">
        <v>3923</v>
      </c>
      <c r="B218" s="5" t="s">
        <v>3937</v>
      </c>
      <c r="C218" s="5" t="s">
        <v>3938</v>
      </c>
      <c r="D218" s="5" t="s">
        <v>3939</v>
      </c>
      <c r="E218" s="5" t="s">
        <v>160</v>
      </c>
      <c r="F218" s="2"/>
      <c r="G218" s="2"/>
      <c r="H218" s="2"/>
      <c r="I218" s="2"/>
      <c r="J218" s="2"/>
      <c r="K218" s="2"/>
      <c r="L218" s="2"/>
      <c r="M218" s="2"/>
      <c r="N218" s="2"/>
      <c r="O218" s="2"/>
      <c r="P218" s="2"/>
      <c r="Q218" s="2"/>
      <c r="R218" s="2"/>
      <c r="S218" s="2"/>
      <c r="T218" s="2"/>
      <c r="U218" s="2"/>
      <c r="V218" s="2"/>
      <c r="W218" s="2"/>
      <c r="X218" s="2"/>
      <c r="Y218" s="2"/>
      <c r="Z218" s="2"/>
      <c r="AA218" s="2"/>
      <c r="AB218" s="2"/>
      <c r="AC218" s="2"/>
    </row>
    <row r="219" spans="1:29" ht="14.25" customHeight="1">
      <c r="A219" s="5" t="s">
        <v>3930</v>
      </c>
      <c r="B219" s="2">
        <v>112</v>
      </c>
      <c r="C219" s="2">
        <v>16</v>
      </c>
      <c r="D219" s="2">
        <v>9</v>
      </c>
      <c r="E219" s="2">
        <v>134</v>
      </c>
      <c r="F219" s="2"/>
      <c r="G219" s="2"/>
      <c r="H219" s="2"/>
      <c r="I219" s="2"/>
      <c r="J219" s="2"/>
      <c r="K219" s="2"/>
      <c r="L219" s="2"/>
      <c r="M219" s="2"/>
      <c r="N219" s="2"/>
      <c r="O219" s="2"/>
      <c r="P219" s="2"/>
      <c r="Q219" s="2"/>
      <c r="R219" s="2"/>
      <c r="S219" s="2"/>
      <c r="T219" s="2"/>
      <c r="U219" s="2"/>
      <c r="V219" s="2"/>
      <c r="W219" s="2"/>
      <c r="X219" s="2"/>
      <c r="Y219" s="2"/>
      <c r="Z219" s="2"/>
      <c r="AA219" s="2"/>
      <c r="AB219" s="2"/>
      <c r="AC219" s="2"/>
    </row>
    <row r="220" spans="1:29" ht="14.25" customHeight="1">
      <c r="A220" s="5" t="s">
        <v>3931</v>
      </c>
      <c r="B220" s="2">
        <v>87</v>
      </c>
      <c r="C220" s="2">
        <v>17</v>
      </c>
      <c r="D220" s="2">
        <v>9</v>
      </c>
      <c r="E220" s="2">
        <v>151</v>
      </c>
      <c r="F220" s="2"/>
      <c r="G220" s="2"/>
      <c r="H220" s="2"/>
      <c r="I220" s="2"/>
      <c r="J220" s="2"/>
      <c r="K220" s="2"/>
      <c r="L220" s="2"/>
      <c r="M220" s="2"/>
      <c r="N220" s="2"/>
      <c r="O220" s="2"/>
      <c r="P220" s="2"/>
      <c r="Q220" s="2"/>
      <c r="R220" s="2"/>
      <c r="S220" s="2"/>
      <c r="T220" s="2"/>
      <c r="U220" s="2"/>
      <c r="V220" s="2"/>
      <c r="W220" s="2"/>
      <c r="X220" s="2"/>
      <c r="Y220" s="2"/>
      <c r="Z220" s="2"/>
      <c r="AA220" s="2"/>
      <c r="AB220" s="2"/>
      <c r="AC220" s="2"/>
    </row>
    <row r="221" spans="1:29" ht="14.25" customHeight="1">
      <c r="A221" s="5" t="s">
        <v>3932</v>
      </c>
      <c r="B221" s="2">
        <f t="shared" ref="B221:E221" si="3">B220-B219</f>
        <v>-25</v>
      </c>
      <c r="C221" s="2">
        <f t="shared" si="3"/>
        <v>1</v>
      </c>
      <c r="D221" s="2">
        <f t="shared" si="3"/>
        <v>0</v>
      </c>
      <c r="E221" s="2">
        <f t="shared" si="3"/>
        <v>17</v>
      </c>
      <c r="F221" s="2"/>
      <c r="G221" s="2"/>
      <c r="H221" s="2"/>
      <c r="I221" s="2"/>
      <c r="J221" s="2"/>
      <c r="K221" s="2"/>
      <c r="L221" s="2"/>
      <c r="M221" s="2"/>
      <c r="N221" s="2"/>
      <c r="O221" s="2"/>
      <c r="P221" s="2"/>
      <c r="Q221" s="2"/>
      <c r="R221" s="2"/>
      <c r="S221" s="2"/>
      <c r="T221" s="2"/>
      <c r="U221" s="2"/>
      <c r="V221" s="2"/>
      <c r="W221" s="2"/>
      <c r="X221" s="2"/>
      <c r="Y221" s="2"/>
      <c r="Z221" s="2"/>
      <c r="AA221" s="2"/>
      <c r="AB221" s="2"/>
      <c r="AC221" s="2"/>
    </row>
    <row r="222" spans="1:29" ht="14.25" customHeight="1">
      <c r="A222" s="2" t="s">
        <v>3940</v>
      </c>
      <c r="B222" s="309">
        <f>B221/B219</f>
        <v>-0.22321428571428573</v>
      </c>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row>
    <row r="223" spans="1:29"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row>
    <row r="224" spans="1:29"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row>
    <row r="225" spans="1:29"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row>
    <row r="226" spans="1:29"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row>
    <row r="227" spans="1:29"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row>
    <row r="228" spans="1:29"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row>
    <row r="229" spans="1:29"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row>
    <row r="230" spans="1:29"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row>
    <row r="231" spans="1:29"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row>
    <row r="232" spans="1:29"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row>
    <row r="233" spans="1:29"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row>
    <row r="234" spans="1:29"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row>
    <row r="235" spans="1:29"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row>
    <row r="236" spans="1:29"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row>
    <row r="237" spans="1:29"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row>
    <row r="238" spans="1:29"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row>
    <row r="239" spans="1:29"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row>
    <row r="240" spans="1:29"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row>
    <row r="241" spans="1:29"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row>
    <row r="242" spans="1:29"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row>
    <row r="243" spans="1:29"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row>
    <row r="244" spans="1:29"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row>
    <row r="245" spans="1:29"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row>
    <row r="246" spans="1:29"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row>
    <row r="247" spans="1:29"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row>
    <row r="248" spans="1:29"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row>
    <row r="249" spans="1:29"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row>
    <row r="250" spans="1:29"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row>
    <row r="251" spans="1:29"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row>
    <row r="252" spans="1:29"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row>
    <row r="253" spans="1:29"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row>
    <row r="254" spans="1:29"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row>
    <row r="255" spans="1:29"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row>
    <row r="256" spans="1:29"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row>
    <row r="257" spans="1:29"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row>
    <row r="258" spans="1:29"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row>
    <row r="259" spans="1:29"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row>
    <row r="260" spans="1:29"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row>
    <row r="261" spans="1:29"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row>
    <row r="262" spans="1:29"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row>
    <row r="263" spans="1:29"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row>
    <row r="264" spans="1:29"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row>
    <row r="265" spans="1:29"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row>
    <row r="266" spans="1:29"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row>
    <row r="267" spans="1:29"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row>
    <row r="268" spans="1:29"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row>
    <row r="269" spans="1:29"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row>
    <row r="270" spans="1:29"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row>
    <row r="271" spans="1:29"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row>
    <row r="272" spans="1:29"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row>
    <row r="273" spans="1:29"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row>
    <row r="274" spans="1:29"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row>
    <row r="275" spans="1:29"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row>
    <row r="276" spans="1:29"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row>
    <row r="277" spans="1:29"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row>
    <row r="278" spans="1:29"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row>
    <row r="279" spans="1:29"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row>
    <row r="280" spans="1:29"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row>
    <row r="281" spans="1:29"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row>
    <row r="282" spans="1:29"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row>
    <row r="283" spans="1:29"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row>
    <row r="284" spans="1:29"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row>
    <row r="285" spans="1:29"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row>
    <row r="286" spans="1:29"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row>
    <row r="287" spans="1:29"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row>
    <row r="288" spans="1:29"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row>
    <row r="289" spans="1:29"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row>
    <row r="290" spans="1:29"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row>
    <row r="291" spans="1:29"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row>
    <row r="292" spans="1:29"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row>
    <row r="293" spans="1:29"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row>
    <row r="294" spans="1:29"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row>
    <row r="295" spans="1:29"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row>
    <row r="296" spans="1:29"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row>
    <row r="297" spans="1:29"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row>
    <row r="298" spans="1:29"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row>
    <row r="299" spans="1:29"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row>
    <row r="300" spans="1:29"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row>
    <row r="301" spans="1:29"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row>
    <row r="302" spans="1:29"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row>
    <row r="303" spans="1:29"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row>
    <row r="304" spans="1:29"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row>
    <row r="305" spans="1:29"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row>
    <row r="306" spans="1:29"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row>
    <row r="307" spans="1:29"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row>
    <row r="308" spans="1:29"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row>
    <row r="309" spans="1:29"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row>
    <row r="310" spans="1:29"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row>
    <row r="311" spans="1:29"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row>
    <row r="312" spans="1:29"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row>
    <row r="313" spans="1:29"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row>
    <row r="314" spans="1:29"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row>
    <row r="315" spans="1:29"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row>
    <row r="316" spans="1:29"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row>
    <row r="317" spans="1:29"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row>
    <row r="318" spans="1:29"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row>
    <row r="319" spans="1:29"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row>
    <row r="320" spans="1:29"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row>
    <row r="321" spans="1:29"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row>
    <row r="322" spans="1:29"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row>
    <row r="323" spans="1:29"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row>
    <row r="324" spans="1:29"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row>
    <row r="325" spans="1:29"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row>
    <row r="326" spans="1:29"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row>
    <row r="327" spans="1:29"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row>
    <row r="328" spans="1:29"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row>
    <row r="329" spans="1:29"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row>
    <row r="330" spans="1:29"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row>
    <row r="331" spans="1:29"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row>
    <row r="332" spans="1:29"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row>
    <row r="333" spans="1:29"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row>
    <row r="334" spans="1:29"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row>
    <row r="335" spans="1:29"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row>
    <row r="336" spans="1:29"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row>
    <row r="337" spans="1:29"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row>
    <row r="338" spans="1:29"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row>
    <row r="339" spans="1:29"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row>
    <row r="340" spans="1:29"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row>
    <row r="341" spans="1:29"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row>
    <row r="342" spans="1:29"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row>
    <row r="343" spans="1:29"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row>
    <row r="344" spans="1:29"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row>
    <row r="345" spans="1:29"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row>
    <row r="346" spans="1:29"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row>
    <row r="347" spans="1:29"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row>
    <row r="348" spans="1:29"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row>
    <row r="349" spans="1:29"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row>
    <row r="350" spans="1:29"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row>
    <row r="351" spans="1:29"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row>
    <row r="352" spans="1:29"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row>
    <row r="353" spans="1:29"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row>
    <row r="354" spans="1:29"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row>
    <row r="355" spans="1:29"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row>
    <row r="356" spans="1:29"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row>
    <row r="357" spans="1:29"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row>
    <row r="358" spans="1:29"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row>
    <row r="359" spans="1:29"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row>
    <row r="360" spans="1:29"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row>
    <row r="361" spans="1:29"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row>
    <row r="362" spans="1:29"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row>
    <row r="363" spans="1:29"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row>
    <row r="364" spans="1:29"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row>
    <row r="365" spans="1:29"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row>
    <row r="366" spans="1:29"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row>
    <row r="367" spans="1:29"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row>
    <row r="368" spans="1:29"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row>
    <row r="369" spans="1:29"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row>
    <row r="370" spans="1:29"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row>
    <row r="371" spans="1:29"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row>
    <row r="372" spans="1:29"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row>
    <row r="373" spans="1:29"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row>
    <row r="374" spans="1:29"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row>
    <row r="375" spans="1:29"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row>
    <row r="376" spans="1:29"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row>
    <row r="377" spans="1:29"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row>
    <row r="378" spans="1:29"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row>
    <row r="379" spans="1:29"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row>
    <row r="380" spans="1:29"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row>
    <row r="381" spans="1:29"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row>
    <row r="382" spans="1:29"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row>
    <row r="383" spans="1:29"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row>
    <row r="384" spans="1:29"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row>
    <row r="385" spans="1:29"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row>
    <row r="386" spans="1:29"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row>
    <row r="387" spans="1:29"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row>
    <row r="388" spans="1:29"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row>
    <row r="389" spans="1:29"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row>
    <row r="390" spans="1:29"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row>
    <row r="391" spans="1:29"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row>
    <row r="392" spans="1:29"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row>
    <row r="393" spans="1:29"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row>
    <row r="394" spans="1:29"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row>
    <row r="395" spans="1:29"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row>
    <row r="396" spans="1:29"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row>
    <row r="397" spans="1:29"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row>
    <row r="398" spans="1:29"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row>
    <row r="399" spans="1:29"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row>
    <row r="400" spans="1:29"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row>
    <row r="401" spans="1:29"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row>
    <row r="402" spans="1:29"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row>
    <row r="403" spans="1:29"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row>
    <row r="404" spans="1:29"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row>
    <row r="405" spans="1:29"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row>
    <row r="406" spans="1:29"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row>
    <row r="407" spans="1:29"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row>
    <row r="408" spans="1:29"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row>
    <row r="409" spans="1:29"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row>
    <row r="410" spans="1:29"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row>
    <row r="411" spans="1:29"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row>
    <row r="412" spans="1:29"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row>
    <row r="413" spans="1:29"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row>
    <row r="414" spans="1:29"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row>
    <row r="415" spans="1:29"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row>
    <row r="416" spans="1:29"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row>
    <row r="417" spans="1:29"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row>
    <row r="418" spans="1:29"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row>
    <row r="419" spans="1:29"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row>
    <row r="420" spans="1:29"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row>
    <row r="421" spans="1:29"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row>
    <row r="422" spans="1:29"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row>
    <row r="423" spans="1:29"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row>
    <row r="424" spans="1:29"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row>
    <row r="425" spans="1:29"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row>
    <row r="426" spans="1:29"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row>
    <row r="427" spans="1:29"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row>
    <row r="428" spans="1:29"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row>
    <row r="429" spans="1:29"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row>
    <row r="430" spans="1:29"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row>
    <row r="431" spans="1:29"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row>
    <row r="432" spans="1:29"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row>
    <row r="433" spans="1:29"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row>
    <row r="434" spans="1:29"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row>
    <row r="435" spans="1:29"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row>
    <row r="436" spans="1:29"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row>
    <row r="437" spans="1:29"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row>
    <row r="438" spans="1:29"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row>
    <row r="439" spans="1:29"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row>
    <row r="440" spans="1:29"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row>
    <row r="441" spans="1:29"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row>
    <row r="442" spans="1:29"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row>
    <row r="443" spans="1:29"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row>
    <row r="444" spans="1:29"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row>
    <row r="445" spans="1:29"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row>
    <row r="446" spans="1:29"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row>
    <row r="447" spans="1:29"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row>
    <row r="448" spans="1:29"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row>
    <row r="449" spans="1:29"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row>
    <row r="450" spans="1:29"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row>
    <row r="451" spans="1:29"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row>
    <row r="452" spans="1:29"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row>
    <row r="453" spans="1:29"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row>
    <row r="454" spans="1:29"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row>
    <row r="455" spans="1:29"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row>
    <row r="456" spans="1:29"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row>
    <row r="457" spans="1:29"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row>
    <row r="458" spans="1:29"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row>
    <row r="459" spans="1:29"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row>
    <row r="460" spans="1:29"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row>
    <row r="461" spans="1:29"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row>
    <row r="462" spans="1:29"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row>
    <row r="463" spans="1:29"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row>
    <row r="464" spans="1:29"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row>
    <row r="465" spans="1:29"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row>
    <row r="466" spans="1:29"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row>
    <row r="467" spans="1:29"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row>
    <row r="468" spans="1:29"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row>
    <row r="469" spans="1:29"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row>
    <row r="470" spans="1:29"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row>
    <row r="471" spans="1:29"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row>
    <row r="472" spans="1:29"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row>
    <row r="473" spans="1:29"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row>
    <row r="474" spans="1:29"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row>
    <row r="475" spans="1:29"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row>
    <row r="476" spans="1:29"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row>
    <row r="477" spans="1:29"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row>
    <row r="478" spans="1:29"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row>
    <row r="479" spans="1:29"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row>
    <row r="480" spans="1:29"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row>
    <row r="481" spans="1:29"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row>
    <row r="482" spans="1:29"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row>
    <row r="483" spans="1:29"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row>
    <row r="484" spans="1:29"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row>
    <row r="485" spans="1:29"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row>
    <row r="486" spans="1:29"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row>
    <row r="487" spans="1:29"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row>
    <row r="488" spans="1:29"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row>
    <row r="489" spans="1:29"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row>
    <row r="490" spans="1:29"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row>
    <row r="491" spans="1:29"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row>
    <row r="492" spans="1:29"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row>
    <row r="493" spans="1:29"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row>
    <row r="494" spans="1:29"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row>
    <row r="495" spans="1:29"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row>
    <row r="496" spans="1:29"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row>
    <row r="497" spans="1:29"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row>
    <row r="498" spans="1:29"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row>
    <row r="499" spans="1:29"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row>
    <row r="500" spans="1:29"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row>
    <row r="501" spans="1:29"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row>
    <row r="502" spans="1:29"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row>
    <row r="503" spans="1:29"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row>
    <row r="504" spans="1:29"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row>
    <row r="505" spans="1:29"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row>
    <row r="506" spans="1:29"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row>
    <row r="507" spans="1:29"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row>
    <row r="508" spans="1:29"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row>
    <row r="509" spans="1:29"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row>
    <row r="510" spans="1:29"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row>
    <row r="511" spans="1:29"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row>
    <row r="512" spans="1:29"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row>
    <row r="513" spans="1:29"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row>
    <row r="514" spans="1:29"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row>
    <row r="515" spans="1:29"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row>
    <row r="516" spans="1:29"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row>
    <row r="517" spans="1:29"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row>
    <row r="518" spans="1:29"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row>
    <row r="519" spans="1:29"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row>
    <row r="520" spans="1:29"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row>
    <row r="521" spans="1:29"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row>
    <row r="522" spans="1:29"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row>
    <row r="523" spans="1:29"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row>
    <row r="524" spans="1:29"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row>
    <row r="525" spans="1:29"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row>
    <row r="526" spans="1:29"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row>
    <row r="527" spans="1:29"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row>
    <row r="528" spans="1:29"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row>
    <row r="529" spans="1:29"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row>
    <row r="530" spans="1:29"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row>
    <row r="531" spans="1:29"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row>
    <row r="532" spans="1:29"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row>
    <row r="533" spans="1:29"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row>
    <row r="534" spans="1:29"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row>
    <row r="535" spans="1:29"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row>
    <row r="536" spans="1:29"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row>
    <row r="537" spans="1:29"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row>
    <row r="538" spans="1:29"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row>
    <row r="539" spans="1:29"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row>
    <row r="540" spans="1:29"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row>
    <row r="541" spans="1:29"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row>
    <row r="542" spans="1:29"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row>
    <row r="543" spans="1:29"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row>
    <row r="544" spans="1:29"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row>
    <row r="545" spans="1:29"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row>
    <row r="546" spans="1:29"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row>
    <row r="547" spans="1:29"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row>
    <row r="548" spans="1:29"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row>
    <row r="549" spans="1:29"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row>
    <row r="550" spans="1:29"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row>
    <row r="551" spans="1:29"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row>
    <row r="552" spans="1:29"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row>
    <row r="553" spans="1:29"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row>
    <row r="554" spans="1:29"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row>
    <row r="555" spans="1:29"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row>
    <row r="556" spans="1:29"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row>
    <row r="557" spans="1:29"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row>
    <row r="558" spans="1:29"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row>
    <row r="559" spans="1:29"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row>
    <row r="560" spans="1:29"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row>
    <row r="561" spans="1:29"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row>
    <row r="562" spans="1:29"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row>
    <row r="563" spans="1:29"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row>
    <row r="564" spans="1:29"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row>
    <row r="565" spans="1:29"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row>
    <row r="566" spans="1:29"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row>
    <row r="567" spans="1:29"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row>
    <row r="568" spans="1:29"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row>
    <row r="569" spans="1:29"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row>
    <row r="570" spans="1:29"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row>
    <row r="571" spans="1:29"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row>
    <row r="572" spans="1:29"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row>
    <row r="573" spans="1:29"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row>
    <row r="574" spans="1:29"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row>
    <row r="575" spans="1:29"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row>
    <row r="576" spans="1:29"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row>
    <row r="577" spans="1:29"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row>
    <row r="578" spans="1:29"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row>
    <row r="579" spans="1:29"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row>
    <row r="580" spans="1:29"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row>
    <row r="581" spans="1:29"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row>
    <row r="582" spans="1:29"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row>
    <row r="583" spans="1:29"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row>
    <row r="584" spans="1:29"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row>
    <row r="585" spans="1:29"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row>
    <row r="586" spans="1:29"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row>
    <row r="587" spans="1:29"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row>
    <row r="588" spans="1:29"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row>
    <row r="589" spans="1:29"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row>
    <row r="590" spans="1:29"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row>
    <row r="591" spans="1:29"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row>
    <row r="592" spans="1:29"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row>
    <row r="593" spans="1:29"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row>
    <row r="594" spans="1:29"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row>
    <row r="595" spans="1:29"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row>
    <row r="596" spans="1:29"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row>
    <row r="597" spans="1:29"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row>
    <row r="598" spans="1:29"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row>
    <row r="599" spans="1:29"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row>
    <row r="600" spans="1:29"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row>
    <row r="601" spans="1:29"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row>
    <row r="602" spans="1:29"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row>
    <row r="603" spans="1:29"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row>
    <row r="604" spans="1:29"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row>
    <row r="605" spans="1:29"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row>
    <row r="606" spans="1:29"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row>
    <row r="607" spans="1:29"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row>
    <row r="608" spans="1:29"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row>
    <row r="609" spans="1:29"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row>
    <row r="610" spans="1:29"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row>
    <row r="611" spans="1:29"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row>
    <row r="612" spans="1:29"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row>
    <row r="613" spans="1:29"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row>
    <row r="614" spans="1:29"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row>
    <row r="615" spans="1:29"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row>
    <row r="616" spans="1:29"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row>
    <row r="617" spans="1:29"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row>
    <row r="618" spans="1:29"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row>
    <row r="619" spans="1:29"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row>
    <row r="620" spans="1:29"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row>
    <row r="621" spans="1:29"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row>
    <row r="622" spans="1:29"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row>
    <row r="623" spans="1:29"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row>
    <row r="624" spans="1:29"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row>
    <row r="625" spans="1:29"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row>
    <row r="626" spans="1:29"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row>
    <row r="627" spans="1:29"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row>
    <row r="628" spans="1:29"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row>
    <row r="629" spans="1:29"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row>
    <row r="630" spans="1:29"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row>
    <row r="631" spans="1:29"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row>
    <row r="632" spans="1:29"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row>
    <row r="633" spans="1:29"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row>
    <row r="634" spans="1:29"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row>
    <row r="635" spans="1:29"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row>
    <row r="636" spans="1:29"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row>
    <row r="637" spans="1:29"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row>
    <row r="638" spans="1:29"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row>
    <row r="639" spans="1:29"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row>
    <row r="640" spans="1:29"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row>
    <row r="641" spans="1:29"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row>
    <row r="642" spans="1:29"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row>
    <row r="643" spans="1:29"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row>
    <row r="644" spans="1:29"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row>
    <row r="645" spans="1:29"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row>
    <row r="646" spans="1:29"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row>
    <row r="647" spans="1:29"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row>
    <row r="648" spans="1:29"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row>
    <row r="649" spans="1:29"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row>
    <row r="650" spans="1:29"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row>
    <row r="651" spans="1:29"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row>
    <row r="652" spans="1:29"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row>
    <row r="653" spans="1:29"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row>
    <row r="654" spans="1:29"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row>
    <row r="655" spans="1:29"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row>
    <row r="656" spans="1:29"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row>
    <row r="657" spans="1:29"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row>
    <row r="658" spans="1:29"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row>
    <row r="659" spans="1:29"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row>
    <row r="660" spans="1:29"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row>
    <row r="661" spans="1:29"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row>
    <row r="662" spans="1:29"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row>
    <row r="663" spans="1:29"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row>
    <row r="664" spans="1:29"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row>
    <row r="665" spans="1:29"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row>
    <row r="666" spans="1:29"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row>
    <row r="667" spans="1:29"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row>
    <row r="668" spans="1:29"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row>
    <row r="669" spans="1:29"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row>
    <row r="670" spans="1:29"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row>
    <row r="671" spans="1:29"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row>
    <row r="672" spans="1:29"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row>
    <row r="673" spans="1:29"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row>
    <row r="674" spans="1:29"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row>
    <row r="675" spans="1:29"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row>
    <row r="676" spans="1:29"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row>
    <row r="677" spans="1:29"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row>
    <row r="678" spans="1:29"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row>
    <row r="679" spans="1:29"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row>
    <row r="680" spans="1:29"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row>
    <row r="681" spans="1:29"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row>
    <row r="682" spans="1:29"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row>
    <row r="683" spans="1:29"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row>
    <row r="684" spans="1:29"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row>
    <row r="685" spans="1:29"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row>
    <row r="686" spans="1:29"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row>
    <row r="687" spans="1:29"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row>
    <row r="688" spans="1:29"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row>
    <row r="689" spans="1:29"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row>
    <row r="690" spans="1:29"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row>
    <row r="691" spans="1:29"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row>
    <row r="692" spans="1:29"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row>
    <row r="693" spans="1:29"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row>
    <row r="694" spans="1:29"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row>
    <row r="695" spans="1:29"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row>
    <row r="696" spans="1:29"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row>
    <row r="697" spans="1:29"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row>
    <row r="698" spans="1:29"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row>
    <row r="699" spans="1:29"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row>
    <row r="700" spans="1:29"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row>
    <row r="701" spans="1:29"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row>
    <row r="702" spans="1:29"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row>
    <row r="703" spans="1:29"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row>
    <row r="704" spans="1:29"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row>
    <row r="705" spans="1:29"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row>
    <row r="706" spans="1:29"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row>
    <row r="707" spans="1:29"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row>
    <row r="708" spans="1:29"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row>
    <row r="709" spans="1:29"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row>
    <row r="710" spans="1:29"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row>
    <row r="711" spans="1:29"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row>
    <row r="712" spans="1:29"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row>
    <row r="713" spans="1:29"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row>
    <row r="714" spans="1:29"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row>
    <row r="715" spans="1:29"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row>
    <row r="716" spans="1:29"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row>
    <row r="717" spans="1:29"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row>
    <row r="718" spans="1:29"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row>
    <row r="719" spans="1:29"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row>
    <row r="720" spans="1:29"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row>
    <row r="721" spans="1:29"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row>
    <row r="722" spans="1:29"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row>
    <row r="723" spans="1:29"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row>
    <row r="724" spans="1:29"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row>
    <row r="725" spans="1:29"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row>
    <row r="726" spans="1:29"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row>
    <row r="727" spans="1:29"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row>
    <row r="728" spans="1:29"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row>
    <row r="729" spans="1:29"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row>
    <row r="730" spans="1:29"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row>
    <row r="731" spans="1:29"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row>
    <row r="732" spans="1:29"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row>
    <row r="733" spans="1:29"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row>
    <row r="734" spans="1:29"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row>
    <row r="735" spans="1:29"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row>
    <row r="736" spans="1:29"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row>
    <row r="737" spans="1:29"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row>
    <row r="738" spans="1:29"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row>
    <row r="739" spans="1:29"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row>
    <row r="740" spans="1:29"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row>
    <row r="741" spans="1:29"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row>
    <row r="742" spans="1:29"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row>
    <row r="743" spans="1:29"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row>
    <row r="744" spans="1:29"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row>
    <row r="745" spans="1:29"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row>
    <row r="746" spans="1:29"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row>
    <row r="747" spans="1:29"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row>
    <row r="748" spans="1:29"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row>
    <row r="749" spans="1:29"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row>
    <row r="750" spans="1:29"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row>
    <row r="751" spans="1:29"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row>
    <row r="752" spans="1:29"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row>
    <row r="753" spans="1:29"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row>
    <row r="754" spans="1:29"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row>
    <row r="755" spans="1:29"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row>
    <row r="756" spans="1:29"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row>
    <row r="757" spans="1:29"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row>
    <row r="758" spans="1:29"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row>
    <row r="759" spans="1:29"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row>
    <row r="760" spans="1:29"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row>
    <row r="761" spans="1:29"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row>
    <row r="762" spans="1:29"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row>
    <row r="763" spans="1:29"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row>
    <row r="764" spans="1:29"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row>
    <row r="765" spans="1:29"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row>
    <row r="766" spans="1:29"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row>
    <row r="767" spans="1:29"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row>
    <row r="768" spans="1:29"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row>
    <row r="769" spans="1:29"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row>
    <row r="770" spans="1:29"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row>
    <row r="771" spans="1:29"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row>
    <row r="772" spans="1:29"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row>
    <row r="773" spans="1:29"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row>
    <row r="774" spans="1:29"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row>
    <row r="775" spans="1:29"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row>
    <row r="776" spans="1:29"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row>
    <row r="777" spans="1:29"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row>
    <row r="778" spans="1:29"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row>
    <row r="779" spans="1:29"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row>
    <row r="780" spans="1:29"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row>
    <row r="781" spans="1:29"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row>
    <row r="782" spans="1:29"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row>
    <row r="783" spans="1:29"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row>
    <row r="784" spans="1:29"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row>
    <row r="785" spans="1:29"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row>
    <row r="786" spans="1:29"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row>
    <row r="787" spans="1:29"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row>
    <row r="788" spans="1:29"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row>
    <row r="789" spans="1:29"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row>
    <row r="790" spans="1:29"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row>
    <row r="791" spans="1:29"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row>
    <row r="792" spans="1:29"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row>
    <row r="793" spans="1:29"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row>
    <row r="794" spans="1:29"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row>
    <row r="795" spans="1:29"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row>
    <row r="796" spans="1:29"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row>
    <row r="797" spans="1:29"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row>
    <row r="798" spans="1:29"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row>
    <row r="799" spans="1:29"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row>
    <row r="800" spans="1:29"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row>
    <row r="801" spans="1:29"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row>
    <row r="802" spans="1:29"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row>
    <row r="803" spans="1:29"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row>
    <row r="804" spans="1:29"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row>
    <row r="805" spans="1:29"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row>
    <row r="806" spans="1:29"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row>
    <row r="807" spans="1:29"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row>
    <row r="808" spans="1:29"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row>
    <row r="809" spans="1:29"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row>
    <row r="810" spans="1:29"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row>
    <row r="811" spans="1:29"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row>
    <row r="812" spans="1:29"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row>
    <row r="813" spans="1:29"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row>
    <row r="814" spans="1:29"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row>
    <row r="815" spans="1:29"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row>
    <row r="816" spans="1:29"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row>
    <row r="817" spans="1:29"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row>
    <row r="818" spans="1:29"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row>
    <row r="819" spans="1:29"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row>
    <row r="820" spans="1:29"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row>
    <row r="821" spans="1:29"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row>
    <row r="822" spans="1:29"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row>
    <row r="823" spans="1:29"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row>
    <row r="824" spans="1:29"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row>
    <row r="825" spans="1:29"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row>
    <row r="826" spans="1:29"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row>
    <row r="827" spans="1:29"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row>
    <row r="828" spans="1:29"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row>
    <row r="829" spans="1:29"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row>
    <row r="830" spans="1:29"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row>
    <row r="831" spans="1:29"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row>
    <row r="832" spans="1:29"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row>
    <row r="833" spans="1:29"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row>
    <row r="834" spans="1:29"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row>
    <row r="835" spans="1:29"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row>
    <row r="836" spans="1:29"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row>
    <row r="837" spans="1:29"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row>
    <row r="838" spans="1:29"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row>
    <row r="839" spans="1:29"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row>
    <row r="840" spans="1:29"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row>
    <row r="841" spans="1:29"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row>
    <row r="842" spans="1:29"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row>
    <row r="843" spans="1:29"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row>
    <row r="844" spans="1:29"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row>
    <row r="845" spans="1:29"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row>
    <row r="846" spans="1:29"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row>
    <row r="847" spans="1:29"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row>
    <row r="848" spans="1:29"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row>
    <row r="849" spans="1:29"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row>
    <row r="850" spans="1:29"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row>
    <row r="851" spans="1:29"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row>
    <row r="852" spans="1:29"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row>
    <row r="853" spans="1:29"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row>
    <row r="854" spans="1:29"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row>
    <row r="855" spans="1:29"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row>
    <row r="856" spans="1:29"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row>
    <row r="857" spans="1:29"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row>
    <row r="858" spans="1:29"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row>
    <row r="859" spans="1:29"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row>
    <row r="860" spans="1:29"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row>
    <row r="861" spans="1:29"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row>
    <row r="862" spans="1:29"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row>
    <row r="863" spans="1:29"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row>
    <row r="864" spans="1:29"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row>
    <row r="865" spans="1:29"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row>
    <row r="866" spans="1:29"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row>
    <row r="867" spans="1:29"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row>
    <row r="868" spans="1:29"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row>
    <row r="869" spans="1:29"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row>
    <row r="870" spans="1:29"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row>
    <row r="871" spans="1:29"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row>
    <row r="872" spans="1:29"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row>
    <row r="873" spans="1:29"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row>
    <row r="874" spans="1:29"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row>
    <row r="875" spans="1:29"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row>
    <row r="876" spans="1:29"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row>
    <row r="877" spans="1:29"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row>
    <row r="878" spans="1:29"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row>
    <row r="879" spans="1:29"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row>
    <row r="880" spans="1:29"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row>
    <row r="881" spans="1:29"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row>
    <row r="882" spans="1:29"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row>
    <row r="883" spans="1:29"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row>
    <row r="884" spans="1:29"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row>
    <row r="885" spans="1:29"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row>
    <row r="886" spans="1:29"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row>
    <row r="887" spans="1:29"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row>
    <row r="888" spans="1:29"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row>
    <row r="889" spans="1:29"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row>
    <row r="890" spans="1:29"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row>
    <row r="891" spans="1:29"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row>
    <row r="892" spans="1:29"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row>
    <row r="893" spans="1:29"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row>
    <row r="894" spans="1:29"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row>
    <row r="895" spans="1:29"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row>
    <row r="896" spans="1:29"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row>
    <row r="897" spans="1:29"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row>
    <row r="898" spans="1:29"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row>
    <row r="899" spans="1:29"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row>
    <row r="900" spans="1:29"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row>
    <row r="901" spans="1:29"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row>
    <row r="902" spans="1:29"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row>
    <row r="903" spans="1:29"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row>
    <row r="904" spans="1:29"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row>
    <row r="905" spans="1:29"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row>
    <row r="906" spans="1:29"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row>
    <row r="907" spans="1:29"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row>
    <row r="908" spans="1:29"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row>
    <row r="909" spans="1:29"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row>
    <row r="910" spans="1:29"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row>
    <row r="911" spans="1:29"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row>
    <row r="912" spans="1:29"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row>
    <row r="913" spans="1:29"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row>
    <row r="914" spans="1:29"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row>
    <row r="915" spans="1:29"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row>
    <row r="916" spans="1:29"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row>
    <row r="917" spans="1:29"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row>
    <row r="918" spans="1:29"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row>
    <row r="919" spans="1:29"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row>
    <row r="920" spans="1:29"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row>
    <row r="921" spans="1:29"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row>
    <row r="922" spans="1:29"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row>
    <row r="923" spans="1:29"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row>
    <row r="924" spans="1:29"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row>
    <row r="925" spans="1:29"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row>
    <row r="926" spans="1:29"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row>
    <row r="927" spans="1:29"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row>
    <row r="928" spans="1:29"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row>
    <row r="929" spans="1:29"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row>
    <row r="930" spans="1:29"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row>
    <row r="931" spans="1:29"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row>
    <row r="932" spans="1:29"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row>
    <row r="933" spans="1:29"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row>
    <row r="934" spans="1:29"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row>
    <row r="935" spans="1:29"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row>
    <row r="936" spans="1:29"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row>
    <row r="937" spans="1:29"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row>
    <row r="938" spans="1:29"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row>
    <row r="939" spans="1:29"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row>
    <row r="940" spans="1:29"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row>
    <row r="941" spans="1:29"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row>
    <row r="942" spans="1:29"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row>
    <row r="943" spans="1:29"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row>
    <row r="944" spans="1:29"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row>
    <row r="945" spans="1:29"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row>
    <row r="946" spans="1:29"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row>
    <row r="947" spans="1:29"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row>
    <row r="948" spans="1:29"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row>
    <row r="949" spans="1:29"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row>
    <row r="950" spans="1:29"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row>
    <row r="951" spans="1:29"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row>
    <row r="952" spans="1:29"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row>
    <row r="953" spans="1:29"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row>
    <row r="954" spans="1:29"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row>
    <row r="955" spans="1:29"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row>
    <row r="956" spans="1:29"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row>
    <row r="957" spans="1:29"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row>
    <row r="958" spans="1:29"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row>
    <row r="959" spans="1:29"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row>
    <row r="960" spans="1:29"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row>
    <row r="961" spans="1:29"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row>
    <row r="962" spans="1:29"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row>
    <row r="963" spans="1:29"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row>
    <row r="964" spans="1:29"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row>
    <row r="965" spans="1:29"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row>
    <row r="966" spans="1:29"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row>
    <row r="967" spans="1:29"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row>
    <row r="968" spans="1:29"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row>
    <row r="969" spans="1:29"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row>
    <row r="970" spans="1:29"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row>
    <row r="971" spans="1:29"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row>
    <row r="972" spans="1:29"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row>
    <row r="973" spans="1:29"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row>
    <row r="974" spans="1:29"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row>
    <row r="975" spans="1:29"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row>
    <row r="976" spans="1:29"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row>
    <row r="977" spans="1:29"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row>
    <row r="978" spans="1:29"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row>
    <row r="979" spans="1:29"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row>
    <row r="980" spans="1:29"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row>
    <row r="981" spans="1:29"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row>
    <row r="982" spans="1:29"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row>
    <row r="983" spans="1:29"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row>
    <row r="984" spans="1:29"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row>
    <row r="985" spans="1:29"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row>
    <row r="986" spans="1:29"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row>
    <row r="987" spans="1:29"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row>
    <row r="988" spans="1:29"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row>
    <row r="989" spans="1:29"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row>
    <row r="990" spans="1:29"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row>
    <row r="991" spans="1:29"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row>
    <row r="992" spans="1:29"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row>
    <row r="993" spans="1:29"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row>
    <row r="994" spans="1:29"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row>
    <row r="995" spans="1:29"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row>
    <row r="996" spans="1:29"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row>
    <row r="997" spans="1:29"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row>
    <row r="998" spans="1:29"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row>
    <row r="999" spans="1:29"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row>
    <row r="1000" spans="1:29"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row>
  </sheetData>
  <mergeCells count="23">
    <mergeCell ref="A1:E1"/>
    <mergeCell ref="A2:E2"/>
    <mergeCell ref="A21:E21"/>
    <mergeCell ref="A40:E40"/>
    <mergeCell ref="A60:E60"/>
    <mergeCell ref="A89:E89"/>
    <mergeCell ref="A98:E98"/>
    <mergeCell ref="A109:E109"/>
    <mergeCell ref="A113:E113"/>
    <mergeCell ref="A124:E124"/>
    <mergeCell ref="A134:E134"/>
    <mergeCell ref="B136:E136"/>
    <mergeCell ref="B137:C137"/>
    <mergeCell ref="D137:E137"/>
    <mergeCell ref="B209:I209"/>
    <mergeCell ref="B217:E217"/>
    <mergeCell ref="A165:E165"/>
    <mergeCell ref="A169:B169"/>
    <mergeCell ref="A174:E174"/>
    <mergeCell ref="A178:E178"/>
    <mergeCell ref="A183:E183"/>
    <mergeCell ref="A191:E191"/>
    <mergeCell ref="B201:I201"/>
  </mergeCells>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About</vt:lpstr>
      <vt:lpstr>PolicyLevers</vt:lpstr>
      <vt:lpstr>UnitControlCenter</vt:lpstr>
      <vt:lpstr>OutputGraphs</vt:lpstr>
      <vt:lpstr>Output Graph Color Key</vt:lpstr>
      <vt:lpstr>ReferenceScenarios</vt:lpstr>
      <vt:lpstr>Target Calculations</vt:lpstr>
      <vt:lpstr>2005 US</vt:lpstr>
      <vt:lpstr>State EPS Pollutant</vt:lpstr>
      <vt:lpstr>US EPS Pollutant</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2020-11-19T18:52:56Z</dcterms:modified>
</cp:coreProperties>
</file>